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E:\Dokumenty\PROJEKTY ARCHICAD 11\PS.03.12.ZU_ZUS_SMERALOVA\CD_KROV_REKONSTRUKCE\F.Výkaz_výměr\"/>
    </mc:Choice>
  </mc:AlternateContent>
  <xr:revisionPtr revIDLastSave="0" documentId="13_ncr:1_{6460AB3A-A508-40E2-9DDC-D29B1CA79EA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D.1.1.02 - Rekonstrukce k..." sheetId="2" r:id="rId2"/>
    <sheet name="D.1.4.01 - Hromosvod" sheetId="3" r:id="rId3"/>
    <sheet name="VON - Vedlejší a ostatní ..." sheetId="4" r:id="rId4"/>
    <sheet name="Pokyny pro vyplnění" sheetId="5" r:id="rId5"/>
  </sheets>
  <definedNames>
    <definedName name="_xlnm._FilterDatabase" localSheetId="1" hidden="1">'D.1.1.02 - Rekonstrukce k...'!$C$96:$K$783</definedName>
    <definedName name="_xlnm._FilterDatabase" localSheetId="2" hidden="1">'D.1.4.01 - Hromosvod'!$C$82:$K$232</definedName>
    <definedName name="_xlnm._FilterDatabase" localSheetId="3" hidden="1">'VON - Vedlejší a ostatní ...'!$C$84:$K$120</definedName>
    <definedName name="_xlnm.Print_Titles" localSheetId="1">'D.1.1.02 - Rekonstrukce k...'!$96:$96</definedName>
    <definedName name="_xlnm.Print_Titles" localSheetId="2">'D.1.4.01 - Hromosvod'!$82:$82</definedName>
    <definedName name="_xlnm.Print_Titles" localSheetId="0">'Rekapitulace stavby'!$52:$52</definedName>
    <definedName name="_xlnm.Print_Titles" localSheetId="3">'VON - Vedlejší a ostatní ...'!$84:$84</definedName>
    <definedName name="_xlnm.Print_Area" localSheetId="1">'D.1.1.02 - Rekonstrukce k...'!$C$4:$J$39,'D.1.1.02 - Rekonstrukce k...'!$C$45:$J$78,'D.1.1.02 - Rekonstrukce k...'!$C$84:$K$783</definedName>
    <definedName name="_xlnm.Print_Area" localSheetId="2">'D.1.4.01 - Hromosvod'!$C$4:$J$39,'D.1.4.01 - Hromosvod'!$C$45:$J$64,'D.1.4.01 - Hromosvod'!$C$70:$K$232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...'!$C$45:$J$66,'VON - Vedlejší a ostatní ...'!$C$72:$K$120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17" i="4"/>
  <c r="BH117" i="4"/>
  <c r="BG117" i="4"/>
  <c r="BF117" i="4"/>
  <c r="T117" i="4"/>
  <c r="T116" i="4"/>
  <c r="R117" i="4"/>
  <c r="R116" i="4"/>
  <c r="P117" i="4"/>
  <c r="P116" i="4"/>
  <c r="BI112" i="4"/>
  <c r="BH112" i="4"/>
  <c r="BG112" i="4"/>
  <c r="BF112" i="4"/>
  <c r="T112" i="4"/>
  <c r="T111" i="4"/>
  <c r="R112" i="4"/>
  <c r="R111" i="4"/>
  <c r="P112" i="4"/>
  <c r="P111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7" i="4"/>
  <c r="BH97" i="4"/>
  <c r="BG97" i="4"/>
  <c r="BF97" i="4"/>
  <c r="T97" i="4"/>
  <c r="R97" i="4"/>
  <c r="P97" i="4"/>
  <c r="BI93" i="4"/>
  <c r="BH93" i="4"/>
  <c r="BG93" i="4"/>
  <c r="BF93" i="4"/>
  <c r="T93" i="4"/>
  <c r="R93" i="4"/>
  <c r="P93" i="4"/>
  <c r="BI88" i="4"/>
  <c r="BH88" i="4"/>
  <c r="BG88" i="4"/>
  <c r="BF88" i="4"/>
  <c r="T88" i="4"/>
  <c r="T87" i="4" s="1"/>
  <c r="R88" i="4"/>
  <c r="R87" i="4" s="1"/>
  <c r="P88" i="4"/>
  <c r="P87" i="4" s="1"/>
  <c r="J82" i="4"/>
  <c r="J81" i="4"/>
  <c r="F81" i="4"/>
  <c r="F79" i="4"/>
  <c r="E77" i="4"/>
  <c r="J55" i="4"/>
  <c r="J54" i="4"/>
  <c r="F54" i="4"/>
  <c r="F52" i="4"/>
  <c r="E50" i="4"/>
  <c r="J18" i="4"/>
  <c r="E18" i="4"/>
  <c r="F55" i="4" s="1"/>
  <c r="J17" i="4"/>
  <c r="J12" i="4"/>
  <c r="J79" i="4" s="1"/>
  <c r="E7" i="4"/>
  <c r="E75" i="4"/>
  <c r="J37" i="3"/>
  <c r="J36" i="3"/>
  <c r="AY56" i="1"/>
  <c r="J35" i="3"/>
  <c r="AX56" i="1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/>
  <c r="J17" i="3"/>
  <c r="J12" i="3"/>
  <c r="J77" i="3" s="1"/>
  <c r="E7" i="3"/>
  <c r="E48" i="3" s="1"/>
  <c r="J37" i="2"/>
  <c r="J36" i="2"/>
  <c r="AY55" i="1"/>
  <c r="J35" i="2"/>
  <c r="AX55" i="1" s="1"/>
  <c r="BI781" i="2"/>
  <c r="BH781" i="2"/>
  <c r="BG781" i="2"/>
  <c r="BF781" i="2"/>
  <c r="T781" i="2"/>
  <c r="R781" i="2"/>
  <c r="P781" i="2"/>
  <c r="BI778" i="2"/>
  <c r="BH778" i="2"/>
  <c r="BG778" i="2"/>
  <c r="BF778" i="2"/>
  <c r="T778" i="2"/>
  <c r="R778" i="2"/>
  <c r="P778" i="2"/>
  <c r="BI774" i="2"/>
  <c r="BH774" i="2"/>
  <c r="BG774" i="2"/>
  <c r="BF774" i="2"/>
  <c r="T774" i="2"/>
  <c r="R774" i="2"/>
  <c r="P774" i="2"/>
  <c r="BI770" i="2"/>
  <c r="BH770" i="2"/>
  <c r="BG770" i="2"/>
  <c r="BF770" i="2"/>
  <c r="T770" i="2"/>
  <c r="R770" i="2"/>
  <c r="P770" i="2"/>
  <c r="BI766" i="2"/>
  <c r="BH766" i="2"/>
  <c r="BG766" i="2"/>
  <c r="BF766" i="2"/>
  <c r="T766" i="2"/>
  <c r="R766" i="2"/>
  <c r="P766" i="2"/>
  <c r="BI762" i="2"/>
  <c r="BH762" i="2"/>
  <c r="BG762" i="2"/>
  <c r="BF762" i="2"/>
  <c r="T762" i="2"/>
  <c r="R762" i="2"/>
  <c r="P762" i="2"/>
  <c r="BI755" i="2"/>
  <c r="BH755" i="2"/>
  <c r="BG755" i="2"/>
  <c r="BF755" i="2"/>
  <c r="T755" i="2"/>
  <c r="R755" i="2"/>
  <c r="P755" i="2"/>
  <c r="BI750" i="2"/>
  <c r="BH750" i="2"/>
  <c r="BG750" i="2"/>
  <c r="BF750" i="2"/>
  <c r="T750" i="2"/>
  <c r="R750" i="2"/>
  <c r="P750" i="2"/>
  <c r="BI746" i="2"/>
  <c r="BH746" i="2"/>
  <c r="BG746" i="2"/>
  <c r="BF746" i="2"/>
  <c r="T746" i="2"/>
  <c r="R746" i="2"/>
  <c r="P746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5" i="2"/>
  <c r="BH735" i="2"/>
  <c r="BG735" i="2"/>
  <c r="BF735" i="2"/>
  <c r="T735" i="2"/>
  <c r="R735" i="2"/>
  <c r="P735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7" i="2"/>
  <c r="BH717" i="2"/>
  <c r="BG717" i="2"/>
  <c r="BF717" i="2"/>
  <c r="T717" i="2"/>
  <c r="R717" i="2"/>
  <c r="P717" i="2"/>
  <c r="BI714" i="2"/>
  <c r="BH714" i="2"/>
  <c r="BG714" i="2"/>
  <c r="BF714" i="2"/>
  <c r="T714" i="2"/>
  <c r="R714" i="2"/>
  <c r="P714" i="2"/>
  <c r="BI687" i="2"/>
  <c r="BH687" i="2"/>
  <c r="BG687" i="2"/>
  <c r="BF687" i="2"/>
  <c r="T687" i="2"/>
  <c r="R687" i="2"/>
  <c r="P687" i="2"/>
  <c r="BI684" i="2"/>
  <c r="BH684" i="2"/>
  <c r="BG684" i="2"/>
  <c r="BF684" i="2"/>
  <c r="T684" i="2"/>
  <c r="R684" i="2"/>
  <c r="P684" i="2"/>
  <c r="BI680" i="2"/>
  <c r="BH680" i="2"/>
  <c r="BG680" i="2"/>
  <c r="BF680" i="2"/>
  <c r="T680" i="2"/>
  <c r="R680" i="2"/>
  <c r="P680" i="2"/>
  <c r="BI676" i="2"/>
  <c r="BH676" i="2"/>
  <c r="BG676" i="2"/>
  <c r="BF676" i="2"/>
  <c r="T676" i="2"/>
  <c r="R676" i="2"/>
  <c r="P676" i="2"/>
  <c r="BI668" i="2"/>
  <c r="BH668" i="2"/>
  <c r="BG668" i="2"/>
  <c r="BF668" i="2"/>
  <c r="T668" i="2"/>
  <c r="R668" i="2"/>
  <c r="P668" i="2"/>
  <c r="BI664" i="2"/>
  <c r="BH664" i="2"/>
  <c r="BG664" i="2"/>
  <c r="BF664" i="2"/>
  <c r="T664" i="2"/>
  <c r="R664" i="2"/>
  <c r="P664" i="2"/>
  <c r="BI660" i="2"/>
  <c r="BH660" i="2"/>
  <c r="BG660" i="2"/>
  <c r="BF660" i="2"/>
  <c r="T660" i="2"/>
  <c r="R660" i="2"/>
  <c r="P660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45" i="2"/>
  <c r="BH645" i="2"/>
  <c r="BG645" i="2"/>
  <c r="BF645" i="2"/>
  <c r="T645" i="2"/>
  <c r="R645" i="2"/>
  <c r="P645" i="2"/>
  <c r="BI641" i="2"/>
  <c r="BH641" i="2"/>
  <c r="BG641" i="2"/>
  <c r="BF641" i="2"/>
  <c r="T641" i="2"/>
  <c r="R641" i="2"/>
  <c r="P641" i="2"/>
  <c r="BI636" i="2"/>
  <c r="BH636" i="2"/>
  <c r="BG636" i="2"/>
  <c r="BF636" i="2"/>
  <c r="T636" i="2"/>
  <c r="R636" i="2"/>
  <c r="P636" i="2"/>
  <c r="BI631" i="2"/>
  <c r="BH631" i="2"/>
  <c r="BG631" i="2"/>
  <c r="BF631" i="2"/>
  <c r="T631" i="2"/>
  <c r="R631" i="2"/>
  <c r="P631" i="2"/>
  <c r="BI626" i="2"/>
  <c r="BH626" i="2"/>
  <c r="BG626" i="2"/>
  <c r="BF626" i="2"/>
  <c r="T626" i="2"/>
  <c r="R626" i="2"/>
  <c r="P626" i="2"/>
  <c r="BI613" i="2"/>
  <c r="BH613" i="2"/>
  <c r="BG613" i="2"/>
  <c r="BF613" i="2"/>
  <c r="T613" i="2"/>
  <c r="R613" i="2"/>
  <c r="P613" i="2"/>
  <c r="BI608" i="2"/>
  <c r="BH608" i="2"/>
  <c r="BG608" i="2"/>
  <c r="BF608" i="2"/>
  <c r="T608" i="2"/>
  <c r="R608" i="2"/>
  <c r="P608" i="2"/>
  <c r="BI603" i="2"/>
  <c r="BH603" i="2"/>
  <c r="BG603" i="2"/>
  <c r="BF603" i="2"/>
  <c r="T603" i="2"/>
  <c r="R603" i="2"/>
  <c r="P603" i="2"/>
  <c r="BI599" i="2"/>
  <c r="BH599" i="2"/>
  <c r="BG599" i="2"/>
  <c r="BF599" i="2"/>
  <c r="T599" i="2"/>
  <c r="R599" i="2"/>
  <c r="P599" i="2"/>
  <c r="BI595" i="2"/>
  <c r="BH595" i="2"/>
  <c r="BG595" i="2"/>
  <c r="BF595" i="2"/>
  <c r="T595" i="2"/>
  <c r="R595" i="2"/>
  <c r="P595" i="2"/>
  <c r="BI590" i="2"/>
  <c r="BH590" i="2"/>
  <c r="BG590" i="2"/>
  <c r="BF590" i="2"/>
  <c r="T590" i="2"/>
  <c r="R590" i="2"/>
  <c r="P590" i="2"/>
  <c r="BI585" i="2"/>
  <c r="BH585" i="2"/>
  <c r="BG585" i="2"/>
  <c r="BF585" i="2"/>
  <c r="T585" i="2"/>
  <c r="R585" i="2"/>
  <c r="P585" i="2"/>
  <c r="BI580" i="2"/>
  <c r="BH580" i="2"/>
  <c r="BG580" i="2"/>
  <c r="BF580" i="2"/>
  <c r="T580" i="2"/>
  <c r="R580" i="2"/>
  <c r="P580" i="2"/>
  <c r="BI574" i="2"/>
  <c r="BH574" i="2"/>
  <c r="BG574" i="2"/>
  <c r="BF574" i="2"/>
  <c r="T574" i="2"/>
  <c r="R574" i="2"/>
  <c r="P574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495" i="2"/>
  <c r="BH495" i="2"/>
  <c r="BG495" i="2"/>
  <c r="BF495" i="2"/>
  <c r="T495" i="2"/>
  <c r="R495" i="2"/>
  <c r="P495" i="2"/>
  <c r="BI490" i="2"/>
  <c r="BH490" i="2"/>
  <c r="BG490" i="2"/>
  <c r="BF490" i="2"/>
  <c r="T490" i="2"/>
  <c r="R490" i="2"/>
  <c r="P490" i="2"/>
  <c r="BI482" i="2"/>
  <c r="BH482" i="2"/>
  <c r="BG482" i="2"/>
  <c r="BF482" i="2"/>
  <c r="T482" i="2"/>
  <c r="R482" i="2"/>
  <c r="P482" i="2"/>
  <c r="BI478" i="2"/>
  <c r="BH478" i="2"/>
  <c r="BG478" i="2"/>
  <c r="BF478" i="2"/>
  <c r="T478" i="2"/>
  <c r="R478" i="2"/>
  <c r="P478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1" i="2"/>
  <c r="BH371" i="2"/>
  <c r="BG371" i="2"/>
  <c r="BF371" i="2"/>
  <c r="T371" i="2"/>
  <c r="R371" i="2"/>
  <c r="P371" i="2"/>
  <c r="BI362" i="2"/>
  <c r="BH362" i="2"/>
  <c r="BG362" i="2"/>
  <c r="BF362" i="2"/>
  <c r="T362" i="2"/>
  <c r="R362" i="2"/>
  <c r="P362" i="2"/>
  <c r="BI353" i="2"/>
  <c r="BH353" i="2"/>
  <c r="BG353" i="2"/>
  <c r="BF353" i="2"/>
  <c r="T353" i="2"/>
  <c r="R353" i="2"/>
  <c r="P353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3" i="2"/>
  <c r="BH333" i="2"/>
  <c r="BG333" i="2"/>
  <c r="BF333" i="2"/>
  <c r="T333" i="2"/>
  <c r="R333" i="2"/>
  <c r="P333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T183" i="2"/>
  <c r="R184" i="2"/>
  <c r="R183" i="2"/>
  <c r="P184" i="2"/>
  <c r="P183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T145" i="2" s="1"/>
  <c r="R146" i="2"/>
  <c r="R145" i="2"/>
  <c r="P146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2" i="2"/>
  <c r="BH112" i="2"/>
  <c r="BG112" i="2"/>
  <c r="BF112" i="2"/>
  <c r="T112" i="2"/>
  <c r="R112" i="2"/>
  <c r="P112" i="2"/>
  <c r="BI106" i="2"/>
  <c r="BH106" i="2"/>
  <c r="BG106" i="2"/>
  <c r="BF106" i="2"/>
  <c r="T106" i="2"/>
  <c r="T105" i="2" s="1"/>
  <c r="R106" i="2"/>
  <c r="R105" i="2"/>
  <c r="P106" i="2"/>
  <c r="P105" i="2"/>
  <c r="BI100" i="2"/>
  <c r="BH100" i="2"/>
  <c r="BG100" i="2"/>
  <c r="BF100" i="2"/>
  <c r="T100" i="2"/>
  <c r="T99" i="2"/>
  <c r="R100" i="2"/>
  <c r="R99" i="2"/>
  <c r="P100" i="2"/>
  <c r="P99" i="2"/>
  <c r="J93" i="2"/>
  <c r="F93" i="2"/>
  <c r="F91" i="2"/>
  <c r="E89" i="2"/>
  <c r="J54" i="2"/>
  <c r="F54" i="2"/>
  <c r="F52" i="2"/>
  <c r="E50" i="2"/>
  <c r="J24" i="2"/>
  <c r="E24" i="2"/>
  <c r="J94" i="2" s="1"/>
  <c r="J23" i="2"/>
  <c r="J18" i="2"/>
  <c r="E18" i="2"/>
  <c r="F55" i="2" s="1"/>
  <c r="J17" i="2"/>
  <c r="J12" i="2"/>
  <c r="J91" i="2" s="1"/>
  <c r="E7" i="2"/>
  <c r="E87" i="2"/>
  <c r="L50" i="1"/>
  <c r="AM50" i="1"/>
  <c r="AM49" i="1"/>
  <c r="L49" i="1"/>
  <c r="AM47" i="1"/>
  <c r="L47" i="1"/>
  <c r="L45" i="1"/>
  <c r="L44" i="1"/>
  <c r="J564" i="2"/>
  <c r="BK401" i="2"/>
  <c r="J264" i="2"/>
  <c r="BK184" i="2"/>
  <c r="J129" i="2"/>
  <c r="BK721" i="2"/>
  <c r="J608" i="2"/>
  <c r="J341" i="2"/>
  <c r="BK180" i="2"/>
  <c r="BK687" i="2"/>
  <c r="BK272" i="2"/>
  <c r="BK124" i="2"/>
  <c r="J104" i="3"/>
  <c r="J116" i="3"/>
  <c r="BK163" i="3"/>
  <c r="BK226" i="3"/>
  <c r="BK153" i="3"/>
  <c r="J111" i="3"/>
  <c r="BK93" i="4"/>
  <c r="BK458" i="2"/>
  <c r="J401" i="2"/>
  <c r="J333" i="2"/>
  <c r="BK209" i="2"/>
  <c r="J778" i="2"/>
  <c r="BK727" i="2"/>
  <c r="BK631" i="2"/>
  <c r="BK567" i="2"/>
  <c r="J447" i="2"/>
  <c r="J281" i="2"/>
  <c r="BK193" i="2"/>
  <c r="J133" i="2"/>
  <c r="J680" i="2"/>
  <c r="J570" i="2"/>
  <c r="J306" i="2"/>
  <c r="BK155" i="2"/>
  <c r="J595" i="2"/>
  <c r="BK306" i="2"/>
  <c r="BK172" i="2"/>
  <c r="J131" i="3"/>
  <c r="J204" i="3"/>
  <c r="BK86" i="3"/>
  <c r="J160" i="3"/>
  <c r="BK230" i="3"/>
  <c r="BK138" i="3"/>
  <c r="J86" i="3"/>
  <c r="BK101" i="4"/>
  <c r="BK729" i="2"/>
  <c r="BK636" i="2"/>
  <c r="BK613" i="2"/>
  <c r="J561" i="2"/>
  <c r="BK473" i="2"/>
  <c r="J451" i="2"/>
  <c r="J413" i="2"/>
  <c r="BK362" i="2"/>
  <c r="BK300" i="2"/>
  <c r="J272" i="2"/>
  <c r="BK217" i="2"/>
  <c r="BK152" i="2"/>
  <c r="J781" i="2"/>
  <c r="BK746" i="2"/>
  <c r="J731" i="2"/>
  <c r="J654" i="2"/>
  <c r="BK469" i="2"/>
  <c r="J362" i="2"/>
  <c r="BK252" i="2"/>
  <c r="J750" i="2"/>
  <c r="J727" i="2"/>
  <c r="J684" i="2"/>
  <c r="BK447" i="2"/>
  <c r="J256" i="2"/>
  <c r="BK781" i="2"/>
  <c r="J641" i="2"/>
  <c r="BK315" i="2"/>
  <c r="J217" i="2"/>
  <c r="BK204" i="3"/>
  <c r="J216" i="3"/>
  <c r="BK107" i="3"/>
  <c r="BK169" i="3"/>
  <c r="J163" i="3"/>
  <c r="J143" i="3"/>
  <c r="J92" i="3"/>
  <c r="BK97" i="4"/>
  <c r="BK723" i="2"/>
  <c r="BK580" i="2"/>
  <c r="J300" i="2"/>
  <c r="BK684" i="2"/>
  <c r="BK608" i="2"/>
  <c r="BK311" i="2"/>
  <c r="J189" i="2"/>
  <c r="BK128" i="3"/>
  <c r="J100" i="3"/>
  <c r="J148" i="3"/>
  <c r="BK111" i="3"/>
  <c r="J178" i="3"/>
  <c r="BK98" i="3"/>
  <c r="J93" i="4"/>
  <c r="J458" i="2"/>
  <c r="J438" i="2"/>
  <c r="J288" i="2"/>
  <c r="BK166" i="2"/>
  <c r="J739" i="2"/>
  <c r="J687" i="2"/>
  <c r="BK421" i="2"/>
  <c r="J200" i="2"/>
  <c r="BK127" i="2"/>
  <c r="BK353" i="2"/>
  <c r="J206" i="2"/>
  <c r="BK148" i="3"/>
  <c r="BK178" i="3"/>
  <c r="J223" i="3"/>
  <c r="J150" i="3"/>
  <c r="BK189" i="3"/>
  <c r="J128" i="3"/>
  <c r="J89" i="3"/>
  <c r="J495" i="2"/>
  <c r="J381" i="2"/>
  <c r="BK281" i="2"/>
  <c r="BK141" i="2"/>
  <c r="BK755" i="2"/>
  <c r="J645" i="2"/>
  <c r="J590" i="2"/>
  <c r="J465" i="2"/>
  <c r="BK341" i="2"/>
  <c r="J106" i="2"/>
  <c r="BK664" i="2"/>
  <c r="BK442" i="2"/>
  <c r="J268" i="2"/>
  <c r="BK133" i="2"/>
  <c r="BK680" i="2"/>
  <c r="J430" i="2"/>
  <c r="BK264" i="2"/>
  <c r="J136" i="2"/>
  <c r="J119" i="3"/>
  <c r="J169" i="3"/>
  <c r="BK196" i="3"/>
  <c r="BK114" i="3"/>
  <c r="BK145" i="3"/>
  <c r="BK96" i="3"/>
  <c r="J108" i="4"/>
  <c r="BK766" i="2"/>
  <c r="BK656" i="2"/>
  <c r="BK626" i="2"/>
  <c r="J580" i="2"/>
  <c r="BK482" i="2"/>
  <c r="BK455" i="2"/>
  <c r="J417" i="2"/>
  <c r="J325" i="2"/>
  <c r="J292" i="2"/>
  <c r="J219" i="2"/>
  <c r="BK158" i="2"/>
  <c r="J112" i="2"/>
  <c r="J774" i="2"/>
  <c r="J762" i="2"/>
  <c r="BK651" i="2"/>
  <c r="BK574" i="2"/>
  <c r="BK434" i="2"/>
  <c r="J296" i="2"/>
  <c r="J196" i="2"/>
  <c r="J161" i="2"/>
  <c r="J723" i="2"/>
  <c r="BK490" i="2"/>
  <c r="J275" i="2"/>
  <c r="BK129" i="2"/>
  <c r="BK590" i="2"/>
  <c r="J527" i="2"/>
  <c r="BK275" i="2"/>
  <c r="BK112" i="2"/>
  <c r="J107" i="3"/>
  <c r="BK166" i="3"/>
  <c r="BK89" i="3"/>
  <c r="J133" i="3"/>
  <c r="BK223" i="3"/>
  <c r="BK102" i="3"/>
  <c r="BK100" i="2"/>
  <c r="J721" i="2"/>
  <c r="J626" i="2"/>
  <c r="BK405" i="2"/>
  <c r="BK176" i="2"/>
  <c r="J124" i="2"/>
  <c r="BK570" i="2"/>
  <c r="BK279" i="2"/>
  <c r="BK139" i="2"/>
  <c r="J155" i="3"/>
  <c r="J96" i="3"/>
  <c r="J186" i="3"/>
  <c r="J157" i="3"/>
  <c r="J230" i="3"/>
  <c r="BK157" i="3"/>
  <c r="J101" i="4"/>
  <c r="BK495" i="2"/>
  <c r="J346" i="2"/>
  <c r="BK206" i="2"/>
  <c r="J755" i="2"/>
  <c r="BK717" i="2"/>
  <c r="J455" i="2"/>
  <c r="BK256" i="2"/>
  <c r="J668" i="2"/>
  <c r="J603" i="2"/>
  <c r="J530" i="2"/>
  <c r="J426" i="2"/>
  <c r="J247" i="2"/>
  <c r="J226" i="3"/>
  <c r="J126" i="3"/>
  <c r="J138" i="3"/>
  <c r="J192" i="3"/>
  <c r="BK119" i="3"/>
  <c r="J208" i="3"/>
  <c r="J112" i="4"/>
  <c r="J88" i="4"/>
  <c r="BK438" i="2"/>
  <c r="J371" i="2"/>
  <c r="BK319" i="2"/>
  <c r="BK296" i="2"/>
  <c r="BK223" i="2"/>
  <c r="BK106" i="2"/>
  <c r="J735" i="2"/>
  <c r="BK641" i="2"/>
  <c r="BK478" i="2"/>
  <c r="BK430" i="2"/>
  <c r="J319" i="2"/>
  <c r="J172" i="2"/>
  <c r="AS54" i="1"/>
  <c r="BK189" i="2"/>
  <c r="BK120" i="2"/>
  <c r="J660" i="2"/>
  <c r="BK219" i="2"/>
  <c r="J189" i="3"/>
  <c r="BK220" i="3"/>
  <c r="J145" i="3"/>
  <c r="BK126" i="3"/>
  <c r="J166" i="3"/>
  <c r="J109" i="3"/>
  <c r="J97" i="4"/>
  <c r="J770" i="2"/>
  <c r="J766" i="2"/>
  <c r="BK660" i="2"/>
  <c r="BK603" i="2"/>
  <c r="BK564" i="2"/>
  <c r="J478" i="2"/>
  <c r="BK461" i="2"/>
  <c r="J434" i="2"/>
  <c r="BK397" i="2"/>
  <c r="BK376" i="2"/>
  <c r="BK285" i="2"/>
  <c r="J180" i="2"/>
  <c r="J139" i="2"/>
  <c r="BK774" i="2"/>
  <c r="BK762" i="2"/>
  <c r="BK750" i="2"/>
  <c r="BK599" i="2"/>
  <c r="J490" i="2"/>
  <c r="BK413" i="2"/>
  <c r="J279" i="2"/>
  <c r="J176" i="2"/>
  <c r="BK136" i="2"/>
  <c r="J585" i="2"/>
  <c r="J311" i="2"/>
  <c r="J158" i="2"/>
  <c r="J676" i="2"/>
  <c r="J567" i="2"/>
  <c r="BK381" i="2"/>
  <c r="BK196" i="2"/>
  <c r="BK182" i="3"/>
  <c r="J182" i="3"/>
  <c r="BK143" i="3"/>
  <c r="BK216" i="3"/>
  <c r="J121" i="3"/>
  <c r="J98" i="3"/>
  <c r="J114" i="3"/>
  <c r="BK88" i="4"/>
  <c r="BK735" i="2"/>
  <c r="BK676" i="2"/>
  <c r="BK426" i="2"/>
  <c r="BK213" i="2"/>
  <c r="J141" i="2"/>
  <c r="BK648" i="2"/>
  <c r="J376" i="2"/>
  <c r="J260" i="2"/>
  <c r="J100" i="2"/>
  <c r="BK212" i="3"/>
  <c r="BK160" i="3"/>
  <c r="BK109" i="3"/>
  <c r="BK174" i="3"/>
  <c r="BK150" i="3"/>
  <c r="BK116" i="3"/>
  <c r="BK117" i="4"/>
  <c r="J473" i="2"/>
  <c r="J421" i="2"/>
  <c r="BK325" i="2"/>
  <c r="J209" i="2"/>
  <c r="J146" i="2"/>
  <c r="BK731" i="2"/>
  <c r="BK668" i="2"/>
  <c r="J574" i="2"/>
  <c r="BK288" i="2"/>
  <c r="BK146" i="2"/>
  <c r="J651" i="2"/>
  <c r="BK585" i="2"/>
  <c r="J285" i="2"/>
  <c r="J193" i="2"/>
  <c r="BK186" i="3"/>
  <c r="BK208" i="3"/>
  <c r="BK104" i="3"/>
  <c r="BK92" i="3"/>
  <c r="J174" i="3"/>
  <c r="J140" i="3"/>
  <c r="BK100" i="3"/>
  <c r="J105" i="4"/>
  <c r="J469" i="2"/>
  <c r="J409" i="2"/>
  <c r="J353" i="2"/>
  <c r="BK161" i="2"/>
  <c r="BK770" i="2"/>
  <c r="J648" i="2"/>
  <c r="J613" i="2"/>
  <c r="BK527" i="2"/>
  <c r="J397" i="2"/>
  <c r="J223" i="2"/>
  <c r="J152" i="2"/>
  <c r="J717" i="2"/>
  <c r="J599" i="2"/>
  <c r="BK409" i="2"/>
  <c r="BK247" i="2"/>
  <c r="BK645" i="2"/>
  <c r="BK561" i="2"/>
  <c r="BK371" i="2"/>
  <c r="BK200" i="2"/>
  <c r="J212" i="3"/>
  <c r="BK133" i="3"/>
  <c r="J102" i="3"/>
  <c r="J153" i="3"/>
  <c r="J196" i="3"/>
  <c r="BK121" i="3"/>
  <c r="BK108" i="4"/>
  <c r="BK741" i="2"/>
  <c r="BK654" i="2"/>
  <c r="J631" i="2"/>
  <c r="BK595" i="2"/>
  <c r="BK465" i="2"/>
  <c r="J442" i="2"/>
  <c r="J405" i="2"/>
  <c r="BK346" i="2"/>
  <c r="J315" i="2"/>
  <c r="BK268" i="2"/>
  <c r="J166" i="2"/>
  <c r="J120" i="2"/>
  <c r="BK778" i="2"/>
  <c r="BK739" i="2"/>
  <c r="J729" i="2"/>
  <c r="J636" i="2"/>
  <c r="BK530" i="2"/>
  <c r="BK451" i="2"/>
  <c r="BK333" i="2"/>
  <c r="J127" i="2"/>
  <c r="J741" i="2"/>
  <c r="BK714" i="2"/>
  <c r="BK417" i="2"/>
  <c r="J184" i="2"/>
  <c r="J656" i="2"/>
  <c r="BK292" i="2"/>
  <c r="J252" i="2"/>
  <c r="J155" i="2"/>
  <c r="BK135" i="3"/>
  <c r="BK123" i="3"/>
  <c r="BK155" i="3"/>
  <c r="BK192" i="3"/>
  <c r="BK131" i="3"/>
  <c r="BK105" i="4"/>
  <c r="J746" i="2"/>
  <c r="J714" i="2"/>
  <c r="J482" i="2"/>
  <c r="BK260" i="2"/>
  <c r="J664" i="2"/>
  <c r="J461" i="2"/>
  <c r="J213" i="2"/>
  <c r="BK200" i="3"/>
  <c r="BK140" i="3"/>
  <c r="J220" i="3"/>
  <c r="J123" i="3"/>
  <c r="J200" i="3"/>
  <c r="J135" i="3"/>
  <c r="J117" i="4"/>
  <c r="BK112" i="4"/>
  <c r="T111" i="2" l="1"/>
  <c r="R132" i="2"/>
  <c r="T151" i="2"/>
  <c r="BK188" i="2"/>
  <c r="J188" i="2" s="1"/>
  <c r="J70" i="2" s="1"/>
  <c r="P199" i="2"/>
  <c r="BK212" i="2"/>
  <c r="J212" i="2" s="1"/>
  <c r="J72" i="2" s="1"/>
  <c r="BK222" i="2"/>
  <c r="J222" i="2"/>
  <c r="J73" i="2" s="1"/>
  <c r="P429" i="2"/>
  <c r="BK679" i="2"/>
  <c r="J679" i="2"/>
  <c r="J75" i="2" s="1"/>
  <c r="R734" i="2"/>
  <c r="BK765" i="2"/>
  <c r="J765" i="2"/>
  <c r="J77" i="2" s="1"/>
  <c r="BK111" i="2"/>
  <c r="BK132" i="2"/>
  <c r="J132" i="2"/>
  <c r="J65" i="2" s="1"/>
  <c r="BK151" i="2"/>
  <c r="J151" i="2"/>
  <c r="J67" i="2"/>
  <c r="R188" i="2"/>
  <c r="T199" i="2"/>
  <c r="T212" i="2"/>
  <c r="T187" i="2" s="1"/>
  <c r="T222" i="2"/>
  <c r="T429" i="2"/>
  <c r="T679" i="2"/>
  <c r="P734" i="2"/>
  <c r="P765" i="2"/>
  <c r="BK85" i="3"/>
  <c r="J85" i="3"/>
  <c r="J61" i="3"/>
  <c r="T85" i="3"/>
  <c r="T84" i="3" s="1"/>
  <c r="T173" i="3"/>
  <c r="T172" i="3"/>
  <c r="BK92" i="4"/>
  <c r="J92" i="4" s="1"/>
  <c r="J62" i="4" s="1"/>
  <c r="R111" i="2"/>
  <c r="R110" i="2"/>
  <c r="T132" i="2"/>
  <c r="R151" i="2"/>
  <c r="P188" i="2"/>
  <c r="BK199" i="2"/>
  <c r="J199" i="2" s="1"/>
  <c r="J71" i="2" s="1"/>
  <c r="R212" i="2"/>
  <c r="R222" i="2"/>
  <c r="R429" i="2"/>
  <c r="P679" i="2"/>
  <c r="T734" i="2"/>
  <c r="T765" i="2"/>
  <c r="R85" i="3"/>
  <c r="R84" i="3"/>
  <c r="R173" i="3"/>
  <c r="R172" i="3" s="1"/>
  <c r="R83" i="3" s="1"/>
  <c r="P92" i="4"/>
  <c r="T92" i="4"/>
  <c r="T104" i="4"/>
  <c r="P111" i="2"/>
  <c r="P132" i="2"/>
  <c r="P110" i="2" s="1"/>
  <c r="P151" i="2"/>
  <c r="T188" i="2"/>
  <c r="R199" i="2"/>
  <c r="P212" i="2"/>
  <c r="P222" i="2"/>
  <c r="BK429" i="2"/>
  <c r="J429" i="2"/>
  <c r="J74" i="2"/>
  <c r="R679" i="2"/>
  <c r="BK734" i="2"/>
  <c r="J734" i="2"/>
  <c r="J76" i="2"/>
  <c r="R765" i="2"/>
  <c r="P85" i="3"/>
  <c r="P84" i="3"/>
  <c r="BK173" i="3"/>
  <c r="J173" i="3" s="1"/>
  <c r="J63" i="3" s="1"/>
  <c r="P173" i="3"/>
  <c r="P172" i="3"/>
  <c r="R92" i="4"/>
  <c r="BK104" i="4"/>
  <c r="J104" i="4"/>
  <c r="J63" i="4"/>
  <c r="P104" i="4"/>
  <c r="R104" i="4"/>
  <c r="BK105" i="2"/>
  <c r="J105" i="2"/>
  <c r="J62" i="2" s="1"/>
  <c r="BK99" i="2"/>
  <c r="J99" i="2"/>
  <c r="J61" i="2"/>
  <c r="BK145" i="2"/>
  <c r="J145" i="2"/>
  <c r="J66" i="2"/>
  <c r="BK183" i="2"/>
  <c r="J183" i="2" s="1"/>
  <c r="J68" i="2" s="1"/>
  <c r="BK87" i="4"/>
  <c r="J87" i="4"/>
  <c r="J61" i="4" s="1"/>
  <c r="BK111" i="4"/>
  <c r="J111" i="4"/>
  <c r="J64" i="4"/>
  <c r="BK116" i="4"/>
  <c r="J116" i="4"/>
  <c r="J65" i="4"/>
  <c r="J52" i="4"/>
  <c r="F82" i="4"/>
  <c r="BE88" i="4"/>
  <c r="BE93" i="4"/>
  <c r="BE101" i="4"/>
  <c r="BE105" i="4"/>
  <c r="BE108" i="4"/>
  <c r="BE112" i="4"/>
  <c r="BE117" i="4"/>
  <c r="E48" i="4"/>
  <c r="BE97" i="4"/>
  <c r="J111" i="2"/>
  <c r="J64" i="2"/>
  <c r="F55" i="3"/>
  <c r="E73" i="3"/>
  <c r="BE111" i="3"/>
  <c r="BE123" i="3"/>
  <c r="BE160" i="3"/>
  <c r="BE178" i="3"/>
  <c r="BE182" i="3"/>
  <c r="BE212" i="3"/>
  <c r="BE216" i="3"/>
  <c r="BE226" i="3"/>
  <c r="BE230" i="3"/>
  <c r="J52" i="3"/>
  <c r="BE86" i="3"/>
  <c r="BE102" i="3"/>
  <c r="BE104" i="3"/>
  <c r="BE116" i="3"/>
  <c r="BE128" i="3"/>
  <c r="BE133" i="3"/>
  <c r="BE138" i="3"/>
  <c r="BE140" i="3"/>
  <c r="BE148" i="3"/>
  <c r="BE186" i="3"/>
  <c r="BE200" i="3"/>
  <c r="BE208" i="3"/>
  <c r="BE223" i="3"/>
  <c r="BE92" i="3"/>
  <c r="BE96" i="3"/>
  <c r="BE114" i="3"/>
  <c r="BE119" i="3"/>
  <c r="BE126" i="3"/>
  <c r="BE135" i="3"/>
  <c r="BE145" i="3"/>
  <c r="BE150" i="3"/>
  <c r="BE153" i="3"/>
  <c r="BE155" i="3"/>
  <c r="BE189" i="3"/>
  <c r="BE192" i="3"/>
  <c r="BE196" i="3"/>
  <c r="BE89" i="3"/>
  <c r="BE98" i="3"/>
  <c r="BE100" i="3"/>
  <c r="BE107" i="3"/>
  <c r="BE109" i="3"/>
  <c r="BE121" i="3"/>
  <c r="BE131" i="3"/>
  <c r="BE143" i="3"/>
  <c r="BE157" i="3"/>
  <c r="BE163" i="3"/>
  <c r="BE166" i="3"/>
  <c r="BE169" i="3"/>
  <c r="BE174" i="3"/>
  <c r="BE204" i="3"/>
  <c r="BE220" i="3"/>
  <c r="E48" i="2"/>
  <c r="F94" i="2"/>
  <c r="BE106" i="2"/>
  <c r="BE127" i="2"/>
  <c r="BE141" i="2"/>
  <c r="BE146" i="2"/>
  <c r="BE158" i="2"/>
  <c r="BE176" i="2"/>
  <c r="BE180" i="2"/>
  <c r="BE223" i="2"/>
  <c r="BE285" i="2"/>
  <c r="BE296" i="2"/>
  <c r="BE319" i="2"/>
  <c r="BE333" i="2"/>
  <c r="BE353" i="2"/>
  <c r="BE401" i="2"/>
  <c r="BE405" i="2"/>
  <c r="BE413" i="2"/>
  <c r="BE417" i="2"/>
  <c r="BE434" i="2"/>
  <c r="BE438" i="2"/>
  <c r="BE442" i="2"/>
  <c r="BE447" i="2"/>
  <c r="BE451" i="2"/>
  <c r="BE455" i="2"/>
  <c r="BE465" i="2"/>
  <c r="BE478" i="2"/>
  <c r="BE482" i="2"/>
  <c r="BE490" i="2"/>
  <c r="BE527" i="2"/>
  <c r="BE574" i="2"/>
  <c r="BE613" i="2"/>
  <c r="BE626" i="2"/>
  <c r="BE636" i="2"/>
  <c r="BE656" i="2"/>
  <c r="BE660" i="2"/>
  <c r="BE680" i="2"/>
  <c r="BE684" i="2"/>
  <c r="BE100" i="2"/>
  <c r="BE136" i="2"/>
  <c r="BE139" i="2"/>
  <c r="BE152" i="2"/>
  <c r="BE161" i="2"/>
  <c r="BE184" i="2"/>
  <c r="BE200" i="2"/>
  <c r="BE206" i="2"/>
  <c r="BE217" i="2"/>
  <c r="BE219" i="2"/>
  <c r="BE252" i="2"/>
  <c r="BE279" i="2"/>
  <c r="BE315" i="2"/>
  <c r="BE325" i="2"/>
  <c r="BE371" i="2"/>
  <c r="BE397" i="2"/>
  <c r="BE409" i="2"/>
  <c r="BE430" i="2"/>
  <c r="BE458" i="2"/>
  <c r="BE461" i="2"/>
  <c r="BE469" i="2"/>
  <c r="BE473" i="2"/>
  <c r="BE495" i="2"/>
  <c r="BE530" i="2"/>
  <c r="BE561" i="2"/>
  <c r="BE564" i="2"/>
  <c r="BE590" i="2"/>
  <c r="BE595" i="2"/>
  <c r="BE599" i="2"/>
  <c r="BE608" i="2"/>
  <c r="BE631" i="2"/>
  <c r="BE651" i="2"/>
  <c r="BE654" i="2"/>
  <c r="BE664" i="2"/>
  <c r="BE668" i="2"/>
  <c r="BE676" i="2"/>
  <c r="BE687" i="2"/>
  <c r="BE714" i="2"/>
  <c r="BE717" i="2"/>
  <c r="BE721" i="2"/>
  <c r="BE723" i="2"/>
  <c r="BE727" i="2"/>
  <c r="BE729" i="2"/>
  <c r="BE731" i="2"/>
  <c r="BE735" i="2"/>
  <c r="BE766" i="2"/>
  <c r="BE781" i="2"/>
  <c r="J52" i="2"/>
  <c r="BE112" i="2"/>
  <c r="BE120" i="2"/>
  <c r="BE155" i="2"/>
  <c r="BE189" i="2"/>
  <c r="BE209" i="2"/>
  <c r="BE213" i="2"/>
  <c r="BE260" i="2"/>
  <c r="BE268" i="2"/>
  <c r="BE272" i="2"/>
  <c r="BE275" i="2"/>
  <c r="BE281" i="2"/>
  <c r="BE292" i="2"/>
  <c r="BE300" i="2"/>
  <c r="BE311" i="2"/>
  <c r="BE346" i="2"/>
  <c r="BE362" i="2"/>
  <c r="BE376" i="2"/>
  <c r="BE570" i="2"/>
  <c r="BE580" i="2"/>
  <c r="BE603" i="2"/>
  <c r="BE741" i="2"/>
  <c r="BE755" i="2"/>
  <c r="BE762" i="2"/>
  <c r="BE770" i="2"/>
  <c r="BE774" i="2"/>
  <c r="BE778" i="2"/>
  <c r="J55" i="2"/>
  <c r="BE124" i="2"/>
  <c r="BE129" i="2"/>
  <c r="BE133" i="2"/>
  <c r="BE166" i="2"/>
  <c r="BE172" i="2"/>
  <c r="BE193" i="2"/>
  <c r="BE196" i="2"/>
  <c r="BE247" i="2"/>
  <c r="BE256" i="2"/>
  <c r="BE264" i="2"/>
  <c r="BE288" i="2"/>
  <c r="BE306" i="2"/>
  <c r="BE341" i="2"/>
  <c r="BE381" i="2"/>
  <c r="BE421" i="2"/>
  <c r="BE426" i="2"/>
  <c r="BE567" i="2"/>
  <c r="BE585" i="2"/>
  <c r="BE641" i="2"/>
  <c r="BE645" i="2"/>
  <c r="BE648" i="2"/>
  <c r="BE739" i="2"/>
  <c r="BE746" i="2"/>
  <c r="BE750" i="2"/>
  <c r="F37" i="2"/>
  <c r="BD55" i="1"/>
  <c r="F35" i="3"/>
  <c r="BB56" i="1"/>
  <c r="J34" i="3"/>
  <c r="AW56" i="1"/>
  <c r="F34" i="3"/>
  <c r="BA56" i="1"/>
  <c r="F37" i="4"/>
  <c r="BD57" i="1"/>
  <c r="F34" i="4"/>
  <c r="BA57" i="1"/>
  <c r="F36" i="2"/>
  <c r="BC55" i="1"/>
  <c r="F34" i="2"/>
  <c r="BA55" i="1"/>
  <c r="F35" i="4"/>
  <c r="BB57" i="1"/>
  <c r="J34" i="2"/>
  <c r="AW55" i="1"/>
  <c r="F36" i="4"/>
  <c r="BC57" i="1"/>
  <c r="J34" i="4"/>
  <c r="AW57" i="1"/>
  <c r="F36" i="3"/>
  <c r="BC56" i="1"/>
  <c r="F35" i="2"/>
  <c r="BB55" i="1"/>
  <c r="F37" i="3"/>
  <c r="BD56" i="1"/>
  <c r="T86" i="4" l="1"/>
  <c r="T85" i="4"/>
  <c r="R98" i="2"/>
  <c r="R97" i="2" s="1"/>
  <c r="P86" i="4"/>
  <c r="P85" i="4" s="1"/>
  <c r="AU57" i="1" s="1"/>
  <c r="R86" i="4"/>
  <c r="R85" i="4"/>
  <c r="BK110" i="2"/>
  <c r="J110" i="2"/>
  <c r="J63" i="2"/>
  <c r="P98" i="2"/>
  <c r="P83" i="3"/>
  <c r="AU56" i="1"/>
  <c r="P187" i="2"/>
  <c r="R187" i="2"/>
  <c r="T83" i="3"/>
  <c r="T110" i="2"/>
  <c r="T98" i="2"/>
  <c r="T97" i="2" s="1"/>
  <c r="BK187" i="2"/>
  <c r="J187" i="2"/>
  <c r="J69" i="2"/>
  <c r="BK84" i="3"/>
  <c r="J84" i="3"/>
  <c r="J60" i="3"/>
  <c r="BK172" i="3"/>
  <c r="J172" i="3" s="1"/>
  <c r="J62" i="3" s="1"/>
  <c r="BK86" i="4"/>
  <c r="J86" i="4"/>
  <c r="J60" i="4" s="1"/>
  <c r="J33" i="2"/>
  <c r="AV55" i="1" s="1"/>
  <c r="AT55" i="1" s="1"/>
  <c r="J33" i="3"/>
  <c r="AV56" i="1"/>
  <c r="AT56" i="1"/>
  <c r="BC54" i="1"/>
  <c r="AY54" i="1" s="1"/>
  <c r="F33" i="2"/>
  <c r="AZ55" i="1"/>
  <c r="J33" i="4"/>
  <c r="AV57" i="1" s="1"/>
  <c r="AT57" i="1" s="1"/>
  <c r="BB54" i="1"/>
  <c r="W31" i="1"/>
  <c r="BA54" i="1"/>
  <c r="AW54" i="1"/>
  <c r="AK30" i="1"/>
  <c r="F33" i="3"/>
  <c r="AZ56" i="1" s="1"/>
  <c r="F33" i="4"/>
  <c r="AZ57" i="1"/>
  <c r="BD54" i="1"/>
  <c r="W33" i="1" s="1"/>
  <c r="P97" i="2" l="1"/>
  <c r="AU55" i="1" s="1"/>
  <c r="AU54" i="1" s="1"/>
  <c r="BK85" i="4"/>
  <c r="J85" i="4"/>
  <c r="J59" i="4" s="1"/>
  <c r="BK83" i="3"/>
  <c r="J83" i="3"/>
  <c r="J59" i="3"/>
  <c r="BK98" i="2"/>
  <c r="J98" i="2" s="1"/>
  <c r="J60" i="2" s="1"/>
  <c r="W30" i="1"/>
  <c r="AX54" i="1"/>
  <c r="W32" i="1"/>
  <c r="AZ54" i="1"/>
  <c r="AV54" i="1" s="1"/>
  <c r="AK29" i="1" s="1"/>
  <c r="BK97" i="2" l="1"/>
  <c r="J97" i="2"/>
  <c r="J59" i="2"/>
  <c r="J30" i="3"/>
  <c r="AG56" i="1" s="1"/>
  <c r="J30" i="4"/>
  <c r="AG57" i="1"/>
  <c r="W29" i="1"/>
  <c r="AT54" i="1"/>
  <c r="J39" i="3" l="1"/>
  <c r="J39" i="4"/>
  <c r="AN56" i="1"/>
  <c r="AN57" i="1"/>
  <c r="J30" i="2"/>
  <c r="AG55" i="1"/>
  <c r="AN55" i="1"/>
  <c r="J39" i="2" l="1"/>
  <c r="AG54" i="1"/>
  <c r="AK26" i="1"/>
  <c r="AK35" i="1"/>
  <c r="AN54" i="1" l="1"/>
</calcChain>
</file>

<file path=xl/sharedStrings.xml><?xml version="1.0" encoding="utf-8"?>
<sst xmlns="http://schemas.openxmlformats.org/spreadsheetml/2006/main" count="8110" uniqueCount="1553">
  <si>
    <t>Export Komplet</t>
  </si>
  <si>
    <t>VZ</t>
  </si>
  <si>
    <t>2.0</t>
  </si>
  <si>
    <t>ZAMOK</t>
  </si>
  <si>
    <t>False</t>
  </si>
  <si>
    <t>{97c59af0-7920-488b-a906-0735006d2e95}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</si>
  <si>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</si>
  <si>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</si>
  <si>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</si>
  <si>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</si>
  <si>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</si>
  <si>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</si>
  <si>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</si>
  <si>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</si>
  <si>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2023J-118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</si>
  <si>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</si>
  <si>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</si>
  <si>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a ZUŠ Šmeralova 15 - půdní vestavba</t>
  </si>
  <si>
    <t>KSO:</t>
  </si>
  <si>
    <t/>
  </si>
  <si>
    <t>CC-CZ:</t>
  </si>
  <si>
    <t>Místo:</t>
  </si>
  <si>
    <t xml:space="preserve">Karlovy Vary </t>
  </si>
  <si>
    <t>Datum:</t>
  </si>
  <si>
    <t>Zadavatel:</t>
  </si>
  <si>
    <t>IČ:</t>
  </si>
  <si>
    <t xml:space="preserve">ZŠ a ZUŠ Šmeralova 15 Karlovy Vary </t>
  </si>
  <si>
    <t>DIČ:</t>
  </si>
  <si>
    <t>Uchazeč:</t>
  </si>
  <si>
    <t>Vyplň údaj</t>
  </si>
  <si>
    <t>Projektant:</t>
  </si>
  <si>
    <t>Projektový kancelář NH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</si>
  <si>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</si>
  <si>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</si>
  <si>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</si>
  <si>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</si>
  <si>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</si>
  <si>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</si>
  <si>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</si>
  <si>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</si>
  <si>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</si>
  <si>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</si>
  <si>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</si>
  <si>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</si>
  <si>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</si>
  <si>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</si>
  <si>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</si>
  <si>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</si>
  <si>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</si>
  <si>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</si>
  <si>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</si>
  <si>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</si>
  <si>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</si>
  <si>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</si>
  <si>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</si>
  <si>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</si>
  <si>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</si>
  <si>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</si>
  <si>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</si>
  <si>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</si>
  <si>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</si>
  <si>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</si>
  <si>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</si>
  <si>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</si>
  <si>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</si>
  <si>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</si>
  <si>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</si>
  <si>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</si>
  <si>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</si>
  <si>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</si>
  <si>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</si>
  <si>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</si>
  <si>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</si>
  <si>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</si>
  <si>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</si>
  <si>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</si>
  <si>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D.1.1.02</t>
  </si>
  <si>
    <t xml:space="preserve">Rekonstrukce krovu a střešního pláště - s falcovanou krytinou </t>
  </si>
  <si>
    <t>STA</t>
  </si>
  <si>
    <t>1</t>
  </si>
  <si>
    <t>{39516377-85ab-44a5-97ca-0badbc1db33d}</t>
  </si>
  <si>
    <t>2</t>
  </si>
  <si>
    <t>D.1.4.01</t>
  </si>
  <si>
    <t>Hromosvod</t>
  </si>
  <si>
    <t>{c734ce3f-6703-48b0-8314-84f4bff5fddb}</t>
  </si>
  <si>
    <t>VON</t>
  </si>
  <si>
    <t>Vedlejší a ostatní náklady</t>
  </si>
  <si>
    <t>{a106d24e-4890-43be-8cbb-20192817cef8}</t>
  </si>
  <si>
    <t>KRYCÍ LIST SOUPISU PRACÍ</t>
  </si>
  <si>
    <t>Objekt:</t>
  </si>
  <si>
    <t xml:space="preserve">D.1.1.02 - Rekonstrukce krovu a střešního pláště - s falcovanou krytinou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</si>
  <si>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</si>
  <si>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</si>
  <si>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</si>
  <si>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</si>
  <si>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</si>
  <si>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</si>
  <si>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</si>
  <si>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</si>
  <si>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</si>
  <si>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</si>
  <si>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</si>
  <si>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</si>
  <si>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</si>
  <si>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</si>
  <si>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</si>
  <si>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</si>
  <si>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</si>
  <si>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</si>
  <si>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</si>
  <si>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</si>
  <si>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</si>
  <si>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</si>
  <si>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</si>
  <si>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</si>
  <si>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</si>
  <si>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</si>
  <si>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</si>
  <si>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</si>
  <si>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</si>
  <si>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</si>
  <si>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</si>
  <si>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</si>
  <si>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</si>
  <si>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</si>
  <si>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</si>
  <si>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</si>
  <si>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</si>
  <si>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</si>
  <si>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</si>
  <si>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</si>
  <si>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</si>
  <si>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413231231</t>
  </si>
  <si>
    <t>Zazdívka zhlaví stropních trámů průřezu přes 0,04 m2</t>
  </si>
  <si>
    <t>kus</t>
  </si>
  <si>
    <t>CS ÚRS 2024 01</t>
  </si>
  <si>
    <t>-1755867275</t>
  </si>
  <si>
    <t>PP</t>
  </si>
  <si>
    <t>Zazdívka zhlaví stropních trámů nebo válcovaných nosníků pálenými cihlami trámů, průřezu přes 0,04 m2</t>
  </si>
  <si>
    <t>Online PSC</t>
  </si>
  <si>
    <t>https://podminky.urs.cz/item/CS_URS_2024_01/413231231</t>
  </si>
  <si>
    <t>VV</t>
  </si>
  <si>
    <t xml:space="preserve">* zazdívka kapes kolem krokví po osazení pozednice 30/20/30 cm   </t>
  </si>
  <si>
    <t>10+22+9+1+8+5+18+10+8</t>
  </si>
  <si>
    <t>6</t>
  </si>
  <si>
    <t>Úpravy povrchů, podlahy a osazování výplní</t>
  </si>
  <si>
    <t>621135001</t>
  </si>
  <si>
    <t>Vyrovnání podkladu vnějších podhledů maltou vápenocementovou tl do 10 mm</t>
  </si>
  <si>
    <t>m2</t>
  </si>
  <si>
    <t>105421786</t>
  </si>
  <si>
    <t>Vyrovnání nerovností podkladu vnějších omítaných ploch maltou, tloušťky do 10 mm vápenocementovou podhledů</t>
  </si>
  <si>
    <t>https://podminky.urs.cz/item/CS_URS_2024_01/621135001</t>
  </si>
  <si>
    <t>"oprava římsy pod okapem " (18,0+51,0*2+22,8+4,755+0,665*2)*0,2</t>
  </si>
  <si>
    <t>9</t>
  </si>
  <si>
    <t>Ostatní konstrukce a práce, bourání</t>
  </si>
  <si>
    <t>94</t>
  </si>
  <si>
    <t>Lešení a stavební výtahy</t>
  </si>
  <si>
    <t>3</t>
  </si>
  <si>
    <t>941111121</t>
  </si>
  <si>
    <t>Montáž lešení řadového trubkového lehkého s podlahami zatížení do 200 kg/m2 š od 0,9 do 1,2 m v do 10 m</t>
  </si>
  <si>
    <t>37425264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</si>
  <si>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</si>
  <si>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</si>
  <si>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 xml:space="preserve">* lešení kolem budovy do výšky okapu   </t>
  </si>
  <si>
    <t>" pohled severní " (51,0+2*1,5)*(16,0+15,0/2)</t>
  </si>
  <si>
    <t>" pohled západní " (19,4+3,5+3*1,5)*19,0</t>
  </si>
  <si>
    <t>" pohled východní " (12,5+2*1,5)*(19,0+21,5)/2+(6,9+2*1,5)*21,5</t>
  </si>
  <si>
    <t>" pohled jižní " (51,0+8*1,5)*(19,0+21,5)/2</t>
  </si>
  <si>
    <t>941111221</t>
  </si>
  <si>
    <t>Příplatek k lešení řadovému trubkovému lehkému s podlahami do 200 kg/m2 š od 0,9 do 1,2 m v 10 m za každý den použití</t>
  </si>
  <si>
    <t>-1554253911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</si>
  <si>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</si>
  <si>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</si>
  <si>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3592,075*60 'Přepočtené koeficientem množství</t>
  </si>
  <si>
    <t>5</t>
  </si>
  <si>
    <t>941111821</t>
  </si>
  <si>
    <t>Demontáž lešení řadového trubkového lehkého s podlahami zatížení do 200 kg/m2 š od 0,9 do 1,2 m v do 10 m</t>
  </si>
  <si>
    <t>-858543909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</si>
  <si>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</si>
  <si>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</si>
  <si>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945411111R</t>
  </si>
  <si>
    <t>Stavební výtah pro dopravu do 20m - součást fasádního lešení</t>
  </si>
  <si>
    <t>den</t>
  </si>
  <si>
    <t>-511942945</t>
  </si>
  <si>
    <t>7</t>
  </si>
  <si>
    <t>993111111</t>
  </si>
  <si>
    <t>Dovoz a odvoz lešení řadového do 10 km včetně naložení a složení</t>
  </si>
  <si>
    <t>-825026414</t>
  </si>
  <si>
    <t>Dovoz a odvoz lešení včetně naložení a složení řadového, na vzdálenost do 10 km</t>
  </si>
  <si>
    <t>https://podminky.urs.cz/item/CS_URS_2024_01/993111111</t>
  </si>
  <si>
    <t>95</t>
  </si>
  <si>
    <t>Různé dokončovací konstrukce a práce pozemních staveb</t>
  </si>
  <si>
    <t>8</t>
  </si>
  <si>
    <t>953945143R</t>
  </si>
  <si>
    <t>Kotvy mechanické M 16 dl 220 mm pro střední zatížení do zdiva s vyvrtáním otvoru vč.dodávky kotvy</t>
  </si>
  <si>
    <t>1651610812</t>
  </si>
  <si>
    <t>" kotvení pozednice do zdiva římsy z boku z půdy " 140*2</t>
  </si>
  <si>
    <t>953961214R</t>
  </si>
  <si>
    <t>Kotvy chemickou patronou M 16 hl 200 mm do zdiva s vyvrtáním otvoru</t>
  </si>
  <si>
    <t>1343892657</t>
  </si>
  <si>
    <t>" kotvení pozednice do zdiva římsy shora " 140</t>
  </si>
  <si>
    <t>10</t>
  </si>
  <si>
    <t>953965134R</t>
  </si>
  <si>
    <t>Kotevní šroub pro chemické kotvy M 16 dl 400 mm</t>
  </si>
  <si>
    <t>-800012053</t>
  </si>
  <si>
    <t>Kotvy chemické s vyvrtáním otvoru kotevní šrouby pro chemické kotvy, velikost M 16, délka 400 mm</t>
  </si>
  <si>
    <t>11</t>
  </si>
  <si>
    <t>975073121</t>
  </si>
  <si>
    <t>Jednostranné podchycení střešních vazníků v do 3,5 m pro zatížení přes 1000 do 1500 kg/m</t>
  </si>
  <si>
    <t>m</t>
  </si>
  <si>
    <t>-782547700</t>
  </si>
  <si>
    <t>Jednostranné podchycení střešních vazníků dřevěnou výztuhou v. podchycení do 3,5 m a při zatížení hmotností přes 1000 do 1500 kg/m</t>
  </si>
  <si>
    <t>https://podminky.urs.cz/item/CS_URS_2024_01/975073121</t>
  </si>
  <si>
    <t>" podepření krovu při výměně pozednice " 138,5</t>
  </si>
  <si>
    <t>96</t>
  </si>
  <si>
    <t>Bourání konstrukcí</t>
  </si>
  <si>
    <t>973031325</t>
  </si>
  <si>
    <t>Vysekání kapes ve zdivu cihelném na MV nebo MVC pl do 0,10 m2 hl do 300 mm</t>
  </si>
  <si>
    <t>-685166545</t>
  </si>
  <si>
    <t>Vysekání výklenků nebo kapes ve zdivu z cihel na maltu vápennou nebo vápenocementovou kapes, plochy do 0,10 m2, hl. do 300 mm</t>
  </si>
  <si>
    <t>https://podminky.urs.cz/item/CS_URS_2024_01/973031325</t>
  </si>
  <si>
    <t xml:space="preserve">* vysekání kapes kolem krokví pro vyjmutí pozednice 30/20/30 cm   </t>
  </si>
  <si>
    <t>997</t>
  </si>
  <si>
    <t>Přesun sutě</t>
  </si>
  <si>
    <t>13</t>
  </si>
  <si>
    <t>997006012</t>
  </si>
  <si>
    <t>Ruční třídění stavebního odpadu</t>
  </si>
  <si>
    <t>t</t>
  </si>
  <si>
    <t>-1817030720</t>
  </si>
  <si>
    <t>Úprava stavebního odpadu třídění ruční</t>
  </si>
  <si>
    <t>https://podminky.urs.cz/item/CS_URS_2024_01/997006012</t>
  </si>
  <si>
    <t>14</t>
  </si>
  <si>
    <t>997013156</t>
  </si>
  <si>
    <t>Vnitrostaveništní doprava suti a vybouraných hmot pro budovy v přes 18 do 21 m s omezením mechanizace</t>
  </si>
  <si>
    <t>2084262907</t>
  </si>
  <si>
    <t>Vnitrostaveništní doprava suti a vybouraných hmot vodorovně do 50 m s naložením s omezením mechanizace pro budovy a haly výšky přes 18 do 21 m</t>
  </si>
  <si>
    <t>https://podminky.urs.cz/item/CS_URS_2024_01/997013156</t>
  </si>
  <si>
    <t>15</t>
  </si>
  <si>
    <t>997013501</t>
  </si>
  <si>
    <t>Odvoz suti a vybouraných hmot na skládku nebo meziskládku do 1 km se složením</t>
  </si>
  <si>
    <t>-587740958</t>
  </si>
  <si>
    <t>Odvoz suti a vybouraných hmot na skládku nebo meziskládku se složením, na vzdálenost do 1 km</t>
  </si>
  <si>
    <t>https://podminky.urs.cz/item/CS_URS_2024_01/997013501</t>
  </si>
  <si>
    <t>16</t>
  </si>
  <si>
    <t>997013509</t>
  </si>
  <si>
    <t>Příplatek k odvozu suti a vybouraných hmot na skládku ZKD 1 km přes 1 km</t>
  </si>
  <si>
    <t>-317038035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</si>
  <si>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</si>
  <si>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</si>
  <si>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" bourané na skládku  " (38,686-3,142)*17</t>
  </si>
  <si>
    <t>"  plechů do sběru " 3,142*2</t>
  </si>
  <si>
    <t>17</t>
  </si>
  <si>
    <t>997013631</t>
  </si>
  <si>
    <t>Poplatek za uložení na skládce (skládkovné) stavebního odpadu směsného kód odpadu 17 09 04</t>
  </si>
  <si>
    <t>1419360348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</si>
  <si>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</si>
  <si>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</si>
  <si>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" všechno bourané " 38,686</t>
  </si>
  <si>
    <t>" odpočet krytiny  s azbestem " -15,212</t>
  </si>
  <si>
    <t>" odpočet plechů do sběru " -3,142</t>
  </si>
  <si>
    <t>18</t>
  </si>
  <si>
    <t>997006004</t>
  </si>
  <si>
    <t>Pytlování nebezpečného odpadu ze střešních šablon s obsahem azbestu</t>
  </si>
  <si>
    <t>-9410627</t>
  </si>
  <si>
    <t>Úprava stavebního odpadu pytlování nebezpečného odpadu s obsahem azbestu ze šablon</t>
  </si>
  <si>
    <t>https://podminky.urs.cz/item/CS_URS_2024_01/997006004</t>
  </si>
  <si>
    <t>" krytiny  s azbestem " 15,212</t>
  </si>
  <si>
    <t>19</t>
  </si>
  <si>
    <t>997013821</t>
  </si>
  <si>
    <t>Poplatek za uložení na skládce (skládkovné) stavebního odpadu s obsahem azbestu kód odpadu 17 06 05</t>
  </si>
  <si>
    <t>1648593395</t>
  </si>
  <si>
    <t>Poplatek za uložení stavebního odpadu na skládce (skládkovné) ze stavebních materiálů obsahujících azbest zatříděných do Katalogu odpadů pod kódem 17 06 05</t>
  </si>
  <si>
    <t>https://podminky.urs.cz/item/CS_URS_2024_01/997013821</t>
  </si>
  <si>
    <t>20</t>
  </si>
  <si>
    <t>997960001</t>
  </si>
  <si>
    <t>-900744591</t>
  </si>
  <si>
    <t xml:space="preserve">Plechy a kovové do sběru </t>
  </si>
  <si>
    <t>998</t>
  </si>
  <si>
    <t>Přesun hmot</t>
  </si>
  <si>
    <t>998011010</t>
  </si>
  <si>
    <t>Přesun hmot pro budovy zděné s omezením mechanizace pro budovy v přes 12 do 24 m</t>
  </si>
  <si>
    <t>1263887285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</si>
  <si>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</si>
  <si>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https://podminky.urs.cz/item/CS_URS_2024_01/998011010</t>
  </si>
  <si>
    <t>PSV</t>
  </si>
  <si>
    <t>Práce a dodávky PSV</t>
  </si>
  <si>
    <t>711</t>
  </si>
  <si>
    <t>Izolace proti vodě, vlhkosti a plynům</t>
  </si>
  <si>
    <t>22</t>
  </si>
  <si>
    <t>711131111</t>
  </si>
  <si>
    <t>Provedení izolace proti zemní vlhkosti pásy na sucho samolepící vodorovné</t>
  </si>
  <si>
    <t>846969695</t>
  </si>
  <si>
    <t>Provedení izolace proti zemní vlhkosti pásy na sucho samolepícího asfaltového pásu na ploše vodorovné V</t>
  </si>
  <si>
    <t>https://podminky.urs.cz/item/CS_URS_2024_01/711131111</t>
  </si>
  <si>
    <t>" asfaltový pás pod pozednici " 138,5*0,35</t>
  </si>
  <si>
    <t>23</t>
  </si>
  <si>
    <t>M</t>
  </si>
  <si>
    <t>62853001</t>
  </si>
  <si>
    <t>pás asfaltový samolepicí modifikovaný SBS s vložkou ze skleněné tkaniny se spalitelnou fólií nebo jemnozrnným minerálním posypem nebo textilií na horním povrchu tl 4,0mm</t>
  </si>
  <si>
    <t>32</t>
  </si>
  <si>
    <t>1741285690</t>
  </si>
  <si>
    <t>48,475*1,1655 'Přepočtené koeficientem množství</t>
  </si>
  <si>
    <t>24</t>
  </si>
  <si>
    <t>998711103</t>
  </si>
  <si>
    <t>Přesun hmot tonážní pro izolace proti vodě, vlhkosti a plynům v objektech v přes 12 do 60 m</t>
  </si>
  <si>
    <t>-670281352</t>
  </si>
  <si>
    <t>Přesun hmot pro izolace proti vodě, vlhkosti a plynům stanovený z hmotnosti přesunovaného materiálu vodorovná dopravní vzdálenost do 50 m základní v objektech výšky přes 12 do 60 m</t>
  </si>
  <si>
    <t>https://podminky.urs.cz/item/CS_URS_2024_01/998711103</t>
  </si>
  <si>
    <t>712</t>
  </si>
  <si>
    <t>Povlakové krytiny</t>
  </si>
  <si>
    <t>25</t>
  </si>
  <si>
    <t>712631111</t>
  </si>
  <si>
    <t>Provedení povlakové krytiny střech přes 30° podkladní vrstvy pásy na sucho samolepící</t>
  </si>
  <si>
    <t>2065959282</t>
  </si>
  <si>
    <t>Provedení povlakové krytiny střech šikmých přes 30° pásy na sucho na dřevěném podkladě s lištami podkladní samolepící asfaltový pás</t>
  </si>
  <si>
    <t>https://podminky.urs.cz/item/CS_URS_2024_01/712631111</t>
  </si>
  <si>
    <t>" plocha střechy bez věží " 855,547</t>
  </si>
  <si>
    <t>" krytiny věží " (16,2+12,5+12,5+8,0)*2</t>
  </si>
  <si>
    <t>" horní stříšky věží " 2,0*1,0/2*4*2</t>
  </si>
  <si>
    <t>26</t>
  </si>
  <si>
    <t>62866282</t>
  </si>
  <si>
    <t>pás asfaltový samolepicí modifikovaný SBS s vložkou ze skleněné tkaniny se spalitelnou fólií nebo jemnozrnným minerálním posypem nebo textilií na horním povrchu tl 1,7mm</t>
  </si>
  <si>
    <t>-373823233</t>
  </si>
  <si>
    <t>961,947*1,25 'Přepočtené koeficientem množství</t>
  </si>
  <si>
    <t>27</t>
  </si>
  <si>
    <t>998712103</t>
  </si>
  <si>
    <t>Přesun hmot tonážní pro krytiny povlakové v objektech v přes 12 do 24 m</t>
  </si>
  <si>
    <t>-330116907</t>
  </si>
  <si>
    <t>Přesun hmot pro povlakové krytiny stanovený z hmotnosti přesunovaného materiálu vodorovná dopravní vzdálenost do 50 m základní v objektech výšky přes 12 do 24 m</t>
  </si>
  <si>
    <t>https://podminky.urs.cz/item/CS_URS_2024_01/998712103</t>
  </si>
  <si>
    <t>751</t>
  </si>
  <si>
    <t>Vzduchotechnika</t>
  </si>
  <si>
    <t>28</t>
  </si>
  <si>
    <t>751398056</t>
  </si>
  <si>
    <t>Montáž protidešťové žaluzie nebo žaluziové klapky na čtyřhranné potrubí přes 0,750 m2</t>
  </si>
  <si>
    <t>143356802</t>
  </si>
  <si>
    <t>Montáž ostatních zařízení protidešťové žaluzie nebo žaluziové klapky na čtyřhranné potrubí, průřezu přes 0,750 m2</t>
  </si>
  <si>
    <t>https://podminky.urs.cz/item/CS_URS_2024_01/751398056</t>
  </si>
  <si>
    <t>" žaluzie do nastavku VZT " 2</t>
  </si>
  <si>
    <t>29</t>
  </si>
  <si>
    <t>42972963R</t>
  </si>
  <si>
    <t>žaluzie protidešťová s pevnými lamelami, stěnová 1000x1250 mm s vnitřní sítí  proti hmyzu</t>
  </si>
  <si>
    <t>-1277653195</t>
  </si>
  <si>
    <t>30</t>
  </si>
  <si>
    <t>998751102</t>
  </si>
  <si>
    <t>Přesun hmot tonážní pro vzduchotechniku v objektech v přes 12 do 24 m</t>
  </si>
  <si>
    <t>-301617309</t>
  </si>
  <si>
    <t>Přesun hmot pro vzduchotechniku stanovený z hmotnosti přesunovaného materiálu vodorovná dopravní vzdálenost do 100 m základní v objektech výšky přes 12 do 24 m</t>
  </si>
  <si>
    <t>https://podminky.urs.cz/item/CS_URS_2024_01/998751102</t>
  </si>
  <si>
    <t>762</t>
  </si>
  <si>
    <t>Konstrukce tesařské</t>
  </si>
  <si>
    <t>31</t>
  </si>
  <si>
    <t>762083121</t>
  </si>
  <si>
    <t>Impregnace řeziva proti dřevokaznému hmyzu, houbám a plísním máčením třída ohrožení 1 a 2</t>
  </si>
  <si>
    <t>m3</t>
  </si>
  <si>
    <t>419553985</t>
  </si>
  <si>
    <t>Impregnace řeziva máčením proti dřevokaznému hmyzu, houbám a plísním, třída ohrožení 1 a 2 (dřevo v interiéru)</t>
  </si>
  <si>
    <t>https://podminky.urs.cz/item/CS_URS_2024_01/762083121</t>
  </si>
  <si>
    <t>* nástavba VZT</t>
  </si>
  <si>
    <t>" krokve 100/120 " 3*3,3*0,1*0,12</t>
  </si>
  <si>
    <t>" vaznice 100/120 " 1*2,6*0,1*0,12</t>
  </si>
  <si>
    <t>" sloupky 100/100 " 3*(1,6+1,2+0,7)*0,1*0,1</t>
  </si>
  <si>
    <t>" vložka 100/100 " 1*2,4*0,1*0,1</t>
  </si>
  <si>
    <t>" doplnění výměn příložkami 50/150 " 29*2*2,0*0,05*0,15</t>
  </si>
  <si>
    <t>" doplnění výměn příložkami 80/150 " 6*2*2,0*0,08*0,15</t>
  </si>
  <si>
    <t>" doplnění části krokví 120/150 " (4*2,0*2+2*1,5+1*2,0+2*1,5+2*1,2+2*1,0+3*2,0*2+2*2,0+6*2,0*2+4*1,5)*0,12*0,15</t>
  </si>
  <si>
    <t>" doplnění části vaznic 160/180 " 1*2,0*4*0,16*0,18</t>
  </si>
  <si>
    <t>" doplnění části vaznic z věží 160/200 " 2,5*4*2*0,16*0,2</t>
  </si>
  <si>
    <t>" doplnění části krokví z věží 160/160 " (3,0*6+2,0*4+1,5*4+1,0*2)*2*0,16*0,16</t>
  </si>
  <si>
    <t>" doplnění části sloupků z věží 160/160 " 3,0*4*2*0,16*0,16</t>
  </si>
  <si>
    <t>" bednění po výměně pozednice " 137,0*2,0*0,024</t>
  </si>
  <si>
    <t>" doplnění částí bednění " 9,0*0,024</t>
  </si>
  <si>
    <t>" výměna 30% bednění celé střechy " (855,547-(137,0*2,0+9,0))*0,3*0,024</t>
  </si>
  <si>
    <t>" výměna 30% bednění věží " (16,2+12,5+12,5+8,0)*2*0,3*0,024</t>
  </si>
  <si>
    <t>" doplnění částí bednění do 1m2 " 1,0*0,024</t>
  </si>
  <si>
    <t>" doplnění částí bednění do 4m2 " (2,0+2,3*2+2,4+2,5*4+4,0)*0,024</t>
  </si>
  <si>
    <t>" doplnění částí bednění přes 4 do 8m2 " (5,5+6,0+8,0)*0,024</t>
  </si>
  <si>
    <t xml:space="preserve">* nové vyrovnávací bednění </t>
  </si>
  <si>
    <t>" plocha střechy bez věží " 855,5479*0,024</t>
  </si>
  <si>
    <t>762085112</t>
  </si>
  <si>
    <t>Montáž svorníků nebo šroubů dl přes 150 do 300 mm</t>
  </si>
  <si>
    <t>-1719571017</t>
  </si>
  <si>
    <t>Montáž ocelových spojovacích prostředků (materiál ve specifikaci) svorníků nebo šroubů délky přes 150 do 300 mm</t>
  </si>
  <si>
    <t>https://podminky.urs.cz/item/CS_URS_2024_01/762085112</t>
  </si>
  <si>
    <t>" svorníky SV 3 - na každou krokev dl.180 mm " 125</t>
  </si>
  <si>
    <t>" svorníky SV 4 na každou vaznici dl.280mm " 13</t>
  </si>
  <si>
    <t>33</t>
  </si>
  <si>
    <t>31197003</t>
  </si>
  <si>
    <t>tyč závitová Pz 4.6 M10</t>
  </si>
  <si>
    <t>-2025210433</t>
  </si>
  <si>
    <t>" svorníky SV 3 - na každou krokev dl.180 mm " 125*0,18</t>
  </si>
  <si>
    <t>" svorníky SV 4 na každou vaznici dl.280mm " 13*0,28</t>
  </si>
  <si>
    <t>34</t>
  </si>
  <si>
    <t>31120005</t>
  </si>
  <si>
    <t>podložka DIN 125-A ZB D 10mm</t>
  </si>
  <si>
    <t>100 kus</t>
  </si>
  <si>
    <t>-1129023622</t>
  </si>
  <si>
    <t>" na svorníky SV 3 - na každou krokev dl.180 mm " 125*2/100</t>
  </si>
  <si>
    <t>" na svorníky SV 4 na každou vaznici dl.280mm " 13*2/100</t>
  </si>
  <si>
    <t>35</t>
  </si>
  <si>
    <t>31111005</t>
  </si>
  <si>
    <t>matice přesná šestihranná Pz DIN 934-8 M10</t>
  </si>
  <si>
    <t>-2065518146</t>
  </si>
  <si>
    <t>36</t>
  </si>
  <si>
    <t>762085113</t>
  </si>
  <si>
    <t>Montáž svorníků nebo šroubů dl přes 300 do 450 mm</t>
  </si>
  <si>
    <t>982974177</t>
  </si>
  <si>
    <t>Montáž ocelových spojovacích prostředků (materiál ve specifikaci) svorníků nebo šroubů délky přes 300 do 450 mm</t>
  </si>
  <si>
    <t>https://podminky.urs.cz/item/CS_URS_2024_01/762085113</t>
  </si>
  <si>
    <t>" svorníky SV 1 a SV 2 " 164+24</t>
  </si>
  <si>
    <t>37</t>
  </si>
  <si>
    <t>31197006</t>
  </si>
  <si>
    <t>tyč závitová Pz 4.6 M16</t>
  </si>
  <si>
    <t>-589083387</t>
  </si>
  <si>
    <t>" svorníky SV 1 a SV 2 " 164*0,35+24*0,42</t>
  </si>
  <si>
    <t>67,48*1,08 'Přepočtené koeficientem množství</t>
  </si>
  <si>
    <t>38</t>
  </si>
  <si>
    <t>31111008</t>
  </si>
  <si>
    <t>matice přesná šestihranná Pz DIN 934-8 M16</t>
  </si>
  <si>
    <t>881948888</t>
  </si>
  <si>
    <t>" na svorníky SV 1 a SV 2 " (164*2+24*2)/100</t>
  </si>
  <si>
    <t>39</t>
  </si>
  <si>
    <t>762085121</t>
  </si>
  <si>
    <t>Montáž styčníkových desek půdorysné plochy do 100 cm2</t>
  </si>
  <si>
    <t>622091969</t>
  </si>
  <si>
    <t>Montáž ocelových spojovacích prostředků (materiál ve specifikaci) styčníkových desek půdorysné plochy do 100 cm2</t>
  </si>
  <si>
    <t>https://podminky.urs.cz/item/CS_URS_2024_01/762085121</t>
  </si>
  <si>
    <t>" ozubená podložka buldog 2 ks/ svorník " (164+24)*2</t>
  </si>
  <si>
    <t>40</t>
  </si>
  <si>
    <t>54825509</t>
  </si>
  <si>
    <t>buldok 75x23x1,30mm oboustr.</t>
  </si>
  <si>
    <t>872623230</t>
  </si>
  <si>
    <t>41</t>
  </si>
  <si>
    <t>762085123</t>
  </si>
  <si>
    <t>Montáž styčníkových desek půdorysné plochy přes 200 do 300 cm2</t>
  </si>
  <si>
    <t>-1086406915</t>
  </si>
  <si>
    <t>Montáž ocelových spojovacích prostředků (materiál ve specifikaci) styčníkových desek půdorysné plochy přes 200 do 300 cm2</t>
  </si>
  <si>
    <t>https://podminky.urs.cz/item/CS_URS_2024_01/762085123</t>
  </si>
  <si>
    <t>" výztuha PA P5/60 " 48</t>
  </si>
  <si>
    <t>42</t>
  </si>
  <si>
    <t>553960001</t>
  </si>
  <si>
    <t xml:space="preserve">Výztuha příložek P5/60 dl.1,2m žárově zinkovaná s otvory pro svorníky </t>
  </si>
  <si>
    <t>kg</t>
  </si>
  <si>
    <t>1667753450</t>
  </si>
  <si>
    <t>" výztuha PA P5/60 35 ks " 48*0,06*1,2*5*8</t>
  </si>
  <si>
    <t>43</t>
  </si>
  <si>
    <t>762331813</t>
  </si>
  <si>
    <t>Demontáž vázaných kcí krovů z hranolů průřezové pl přes 224 do 288 cm2</t>
  </si>
  <si>
    <t>-1023367360</t>
  </si>
  <si>
    <t>Demontáž vázaných konstrukcí krovů sklonu do 60° z hranolů, hranolků, fošen, průřezové plochy přes 224 do 288 cm2</t>
  </si>
  <si>
    <t>https://podminky.urs.cz/item/CS_URS_2024_01/762331813</t>
  </si>
  <si>
    <t>" odstranění celé pozednice 160/160 " 138,5</t>
  </si>
  <si>
    <t>44</t>
  </si>
  <si>
    <t>762331921</t>
  </si>
  <si>
    <t>Vyřezání části střešní vazby průřezové pl řeziva přes 120 do 224 cm2 dl do 3 m</t>
  </si>
  <si>
    <t>1572595457</t>
  </si>
  <si>
    <t>Vyřezání části střešní vazby vázané konstrukce krovů průřezové plochy řeziva přes 120 do 224 cm2, délky vyřezané části krovového prvku do 3 m</t>
  </si>
  <si>
    <t>https://podminky.urs.cz/item/CS_URS_2024_01/762331921</t>
  </si>
  <si>
    <t>" odstranění části krokví 120/150 " 4*2,0*2+2*1,5+1*2,0+2*1,5+2*1,2+2*1,0+3*2,0*2+2*2,0+6*2,0*2+4*1,5</t>
  </si>
  <si>
    <t>45</t>
  </si>
  <si>
    <t>762331931</t>
  </si>
  <si>
    <t>Vyřezání části střešní vazby průřezové pl řeziva přes 224 do 288 cm2 dl do 3 m</t>
  </si>
  <si>
    <t>-1353535321</t>
  </si>
  <si>
    <t>Vyřezání části střešní vazby vázané konstrukce krovů průřezové plochy řeziva přes 224 do 288 cm2, délky vyřezané části krovového prvku do 3 m</t>
  </si>
  <si>
    <t>https://podminky.urs.cz/item/CS_URS_2024_01/762331931</t>
  </si>
  <si>
    <t>" odstranění části vaznic 160/180 " 1*2,0*4</t>
  </si>
  <si>
    <t>46</t>
  </si>
  <si>
    <t>762331941</t>
  </si>
  <si>
    <t>Vyřezání části střešní vazby průřezové pl řeziva přes 288 do 450 cm2 dl do 3 m</t>
  </si>
  <si>
    <t>-466415794</t>
  </si>
  <si>
    <t>Vyřezání části střešní vazby vázané konstrukce krovů průřezové plochy řeziva přes 288 do 450 cm2, délky vyřezané části krovového prvku do 3 m</t>
  </si>
  <si>
    <t>https://podminky.urs.cz/item/CS_URS_2024_01/762331941</t>
  </si>
  <si>
    <t>" odstranění části vaznic z věží 160/200 " 2,5*4*2</t>
  </si>
  <si>
    <t>" odstranění části krokví z věží 160/160 " (3,0*6+2,0*4+1,5*4+1,0*2)*2</t>
  </si>
  <si>
    <t>" odstranění části sloupků z věží 160/160 " 3,0*4*2</t>
  </si>
  <si>
    <t>47</t>
  </si>
  <si>
    <t>762332921</t>
  </si>
  <si>
    <t>Doplnění části střešní vazby hranoly průřezové pl do 120 cm2 včetně materiálu</t>
  </si>
  <si>
    <t>1794408464</t>
  </si>
  <si>
    <t>Doplnění střešní vazby řezivem (materiál v ceně) průřezové plochy do 120 cm2</t>
  </si>
  <si>
    <t>https://podminky.urs.cz/item/CS_URS_2024_01/762332921</t>
  </si>
  <si>
    <t>" doplnění výměn příložkami 50/150 " 29*2*2,0</t>
  </si>
  <si>
    <t>" doplnění výměn příložkami 80/150 " 6*2*2,0</t>
  </si>
  <si>
    <t>48</t>
  </si>
  <si>
    <t>762332922</t>
  </si>
  <si>
    <t>Doplnění části střešní vazby hranoly průřezové pl přes 120 do 224 cm2 včetně materiálu</t>
  </si>
  <si>
    <t>-1104262030</t>
  </si>
  <si>
    <t>Doplnění střešní vazby řezivem (materiál v ceně) průřezové plochy přes 120 do 224 cm2</t>
  </si>
  <si>
    <t>https://podminky.urs.cz/item/CS_URS_2024_01/762332922</t>
  </si>
  <si>
    <t>" doplnění části krokví 120/150 " 4*2,0*2+2*1,5+1*2,0+2*1,5+2*1,2+2*1,0+3*2,0*2+2*2,0+6*2,0*2+4*1,5</t>
  </si>
  <si>
    <t>49</t>
  </si>
  <si>
    <t>762332923</t>
  </si>
  <si>
    <t>Doplnění části střešní vazby hranoly průřezové pl přes 224 do 288 cm2 včetně materiálu</t>
  </si>
  <si>
    <t>1222813032</t>
  </si>
  <si>
    <t>Doplnění střešní vazby řezivem (materiál v ceně) průřezové plochy přes 224 do 288 cm2</t>
  </si>
  <si>
    <t>https://podminky.urs.cz/item/CS_URS_2024_01/762332923</t>
  </si>
  <si>
    <t>" doplnění části vaznic 160/180 " 1*2,0*4</t>
  </si>
  <si>
    <t>50</t>
  </si>
  <si>
    <t>762332924</t>
  </si>
  <si>
    <t>Doplnění části střešní vazby hranoly průřezové pl přes 288 do 450 cm2 včetně materiálu</t>
  </si>
  <si>
    <t>1617485141</t>
  </si>
  <si>
    <t>Doplnění střešní vazby řezivem (materiál v ceně) průřezové plochy přes 288 do 450 cm2</t>
  </si>
  <si>
    <t>https://podminky.urs.cz/item/CS_URS_2024_01/762332924</t>
  </si>
  <si>
    <t>" doplnění části vaznic z věží 160/200 " 2,5*4*2</t>
  </si>
  <si>
    <t>" doplnění části krokví z věží 160/160 " (3,0*6+2,0*4+1,5*4+1,0*2)*2</t>
  </si>
  <si>
    <t>" doplnění části sloupků z věží 160/160 " 3,0*4*2</t>
  </si>
  <si>
    <t>51</t>
  </si>
  <si>
    <t>762332131</t>
  </si>
  <si>
    <t>Montáž vázaných kcí krovů pravidelných z hraněného řeziva průřezové pl přes 50 do 120 cm2</t>
  </si>
  <si>
    <t>1550967436</t>
  </si>
  <si>
    <t>Montáž vázaných konstrukcí krovů střech pultových, sedlových, valbových, stanových čtvercového nebo obdélníkového půdorysu z řeziva hraněného průřezové plochy přes 50 do 120 cm2</t>
  </si>
  <si>
    <t>https://podminky.urs.cz/item/CS_URS_2024_01/762332131</t>
  </si>
  <si>
    <t>" krokve 100/120 " 3*3,3</t>
  </si>
  <si>
    <t>" vaznice 100/120 " 1*2,6</t>
  </si>
  <si>
    <t>" sloupky 100/100 " 3*(1,6+1,2+0,7)</t>
  </si>
  <si>
    <t>" vložka 100/100 " 1*2,4</t>
  </si>
  <si>
    <t>52</t>
  </si>
  <si>
    <t>60512125</t>
  </si>
  <si>
    <t>hranol stavební řezivo průřezu do 120cm2 do dl 6m</t>
  </si>
  <si>
    <t>-1505262797</t>
  </si>
  <si>
    <t>0,279*1,1 'Přepočtené koeficientem množství</t>
  </si>
  <si>
    <t>53</t>
  </si>
  <si>
    <t>762341027</t>
  </si>
  <si>
    <t>Bednění střech rovných sklon do 60° z desek OSB tl 25 mm na pero a drážku šroubovaných na krokve</t>
  </si>
  <si>
    <t>-1466586602</t>
  </si>
  <si>
    <t>Bednění střech střech rovných sklonu do 60° s vyřezáním otvorů z dřevoštěpkových desek OSB šroubovaných na krokve na pero a drážku, tloušťky desky 25 mm</t>
  </si>
  <si>
    <t>https://podminky.urs.cz/item/CS_URS_2024_01/762341027</t>
  </si>
  <si>
    <t>" střecha " 2,75*2,85</t>
  </si>
  <si>
    <t>54</t>
  </si>
  <si>
    <t>762341811</t>
  </si>
  <si>
    <t>Demontáž bednění střech z prken</t>
  </si>
  <si>
    <t>1254286574</t>
  </si>
  <si>
    <t>Demontáž bednění a laťování bednění střech rovných, obloukových, sklonu do 60° se všemi nadstřešními konstrukcemi z prken hrubých, hoblovaných tl. do 32 mm</t>
  </si>
  <si>
    <t>https://podminky.urs.cz/item/CS_URS_2024_01/762341811</t>
  </si>
  <si>
    <t>" odstranění bednění k výměně pozednice " 137,0*2,0</t>
  </si>
  <si>
    <t>" vyřezání částí bednění " 9,0</t>
  </si>
  <si>
    <t>" výměna 30% bednění celé střechy " 855,547*0,3-(137,0+9,0)</t>
  </si>
  <si>
    <t>" výměna 30% bednění věží " (16,2+12,5+12,5+8,0)*2*0,3</t>
  </si>
  <si>
    <t>55</t>
  </si>
  <si>
    <t>762341210</t>
  </si>
  <si>
    <t>Montáž bednění střech rovných a šikmých sklonu do 60° z hrubých prken na sraz tl do 32 mm</t>
  </si>
  <si>
    <t>883897646</t>
  </si>
  <si>
    <t>Montáž bednění střech rovných a šikmých sklonu do 60° s vyřezáním otvorů z prken hrubých na sraz tl. do 32 mm</t>
  </si>
  <si>
    <t>https://podminky.urs.cz/item/CS_URS_2024_01/762341210</t>
  </si>
  <si>
    <t>" bednění po výměně pozednice " 137,0*2,0</t>
  </si>
  <si>
    <t>" doplnění částí bednění " 9,0</t>
  </si>
  <si>
    <t>" výměna 30% bednění celé střechy " (855,547-(137,0*2,0+9,0))*0,3</t>
  </si>
  <si>
    <t xml:space="preserve">* vyrovnávaci bednění </t>
  </si>
  <si>
    <t>56</t>
  </si>
  <si>
    <t>60515111</t>
  </si>
  <si>
    <t>řezivo jehličnaté boční prkno 20-30mm</t>
  </si>
  <si>
    <t>660023448</t>
  </si>
  <si>
    <t>32,155*1,1 'Přepočtené koeficientem množství</t>
  </si>
  <si>
    <t>57</t>
  </si>
  <si>
    <t>762342511</t>
  </si>
  <si>
    <t>Montáž kontralatí na podklad bez tepelné izolace</t>
  </si>
  <si>
    <t>43004969</t>
  </si>
  <si>
    <t>Montáž laťování montáž kontralatí na podklad bez tepelné izolace</t>
  </si>
  <si>
    <t>https://podminky.urs.cz/item/CS_URS_2024_01/762342511</t>
  </si>
  <si>
    <t>* kontralatě 5/5  1,2m/m2</t>
  </si>
  <si>
    <t>" plocha střechy bez věží " 855,547*1,2</t>
  </si>
  <si>
    <t>58</t>
  </si>
  <si>
    <t>60514114</t>
  </si>
  <si>
    <t>řezivo jehličnaté lať impregnovaná dl 4 m</t>
  </si>
  <si>
    <t>-1051663108</t>
  </si>
  <si>
    <t>* kontralatě 5/7  1,2m/m2</t>
  </si>
  <si>
    <t>" plocha střechy bez věží " 855,547*1,2*0,05*0,05</t>
  </si>
  <si>
    <t>2,567*1,1 'Přepočtené koeficientem množství</t>
  </si>
  <si>
    <t>59</t>
  </si>
  <si>
    <t>762395000</t>
  </si>
  <si>
    <t>Spojovací prostředky krovů, bednění, laťování, nadstřešních konstrukcí</t>
  </si>
  <si>
    <t>328689469</t>
  </si>
  <si>
    <t>Spojovací prostředky krovů, bednění a laťování, nadstřešních konstrukcí svorníky, prkna, hřebíky, pásová ocel, vruty</t>
  </si>
  <si>
    <t>https://podminky.urs.cz/item/CS_URS_2024_01/762395000</t>
  </si>
  <si>
    <t>" plocha střechy bez věží " 855,547*1,2*0,05*0,07</t>
  </si>
  <si>
    <t>60</t>
  </si>
  <si>
    <t>762341931</t>
  </si>
  <si>
    <t>Vyřezání části bednění střech z prken tl do 32 mm pl jednotlivě do 1 m2</t>
  </si>
  <si>
    <t>-1646507855</t>
  </si>
  <si>
    <t>Vyřezání otvorů v bednění střech bez rozebrání krytiny z prken tl. do 32 mm, otvoru plochy jednotlivě do 1 m2</t>
  </si>
  <si>
    <t>https://podminky.urs.cz/item/CS_URS_2024_01/762341931</t>
  </si>
  <si>
    <t>" vyřezání částí bednění " 1,0*4</t>
  </si>
  <si>
    <t>61</t>
  </si>
  <si>
    <t>762341932</t>
  </si>
  <si>
    <t>Vyřezání části bednění střech z prken tl do 32 mm pl jednotlivě přes 1 do 4 m2</t>
  </si>
  <si>
    <t>1290096612</t>
  </si>
  <si>
    <t>Vyřezání otvorů v bednění střech bez rozebrání krytiny z prken tl. do 32 mm, otvoru plochy jednotlivě přes 1 do 4 m2</t>
  </si>
  <si>
    <t>https://podminky.urs.cz/item/CS_URS_2024_01/762341932</t>
  </si>
  <si>
    <t>" vyřezání částí bednění " (2,0+1,0)*2+(2,3+1,0)*2*2+(2,4+1,0)*2+(2,5+1,0)*2*4+2,0*4</t>
  </si>
  <si>
    <t>62</t>
  </si>
  <si>
    <t>762341933</t>
  </si>
  <si>
    <t>Vyřezání části bednění střech z prken tl do 32 mm pl jednotlivě přes 4 m2</t>
  </si>
  <si>
    <t>-1332364004</t>
  </si>
  <si>
    <t>Vyřezání otvorů v bednění střech bez rozebrání krytiny z prken tl. do 32 mm, otvoru plochy jednotlivě přes 4 m2</t>
  </si>
  <si>
    <t>https://podminky.urs.cz/item/CS_URS_2024_01/762341933</t>
  </si>
  <si>
    <t>" vyřezání částí bednění " (5,5+1,0)*2+(2,0+3,0)*2+(2,0+4,0)*2</t>
  </si>
  <si>
    <t>63</t>
  </si>
  <si>
    <t>762343911</t>
  </si>
  <si>
    <t>Zabednění otvorů ve střeše prkny tl do 32 mm pl jednotlivě do 1 m2</t>
  </si>
  <si>
    <t>-1406688719</t>
  </si>
  <si>
    <t>Zabednění otvorů ve střeše prkny (materiál v ceně) tl. do 32 mm, otvoru plochy jednotlivě do 1 m2</t>
  </si>
  <si>
    <t>https://podminky.urs.cz/item/CS_URS_2024_01/762343911</t>
  </si>
  <si>
    <t>" doplnění částí bednění " 1,0</t>
  </si>
  <si>
    <t>64</t>
  </si>
  <si>
    <t>762343912</t>
  </si>
  <si>
    <t>Zabednění otvorů ve střeše prkny tl do 32 mm pl jednotlivě přes 1 do 4 m2</t>
  </si>
  <si>
    <t>-750136927</t>
  </si>
  <si>
    <t>Zabednění otvorů ve střeše prkny (materiál v ceně) tl. do 32 mm, otvoru plochy jednotlivě přes 1 do 4 m2</t>
  </si>
  <si>
    <t>https://podminky.urs.cz/item/CS_URS_2024_01/762343912</t>
  </si>
  <si>
    <t>" doplnění částí bednění " 2,0+2,3*2+2,4+2,5*4+4,0</t>
  </si>
  <si>
    <t>65</t>
  </si>
  <si>
    <t>762343913</t>
  </si>
  <si>
    <t>Zabednění otvorů ve střeše prkny tl do 32 mm pl jednotlivě přes 4 do 8 m2</t>
  </si>
  <si>
    <t>560451773</t>
  </si>
  <si>
    <t>Zabednění otvorů ve střeše prkny (materiál v ceně) tl. do 32 mm, otvoru plochy jednotlivě přes 4 do 8 m2</t>
  </si>
  <si>
    <t>https://podminky.urs.cz/item/CS_URS_2024_01/762343913</t>
  </si>
  <si>
    <t>" doplnění částí bednění " 5,5+6,0+8,0+9,0</t>
  </si>
  <si>
    <t>66</t>
  </si>
  <si>
    <t>762431026</t>
  </si>
  <si>
    <t>Obložení stěn z desek OSB tl 22 mm nebroušených na pero a drážku přibíjených</t>
  </si>
  <si>
    <t>-991315781</t>
  </si>
  <si>
    <t>Obložení stěn z dřevoštěpkových desek OSB přibíjených na pero a drážku nebroušených, tloušťky desky 22 mm</t>
  </si>
  <si>
    <t>https://podminky.urs.cz/item/CS_URS_2024_01/762431026</t>
  </si>
  <si>
    <t>" stěny " 3,0*1,65/2*2+1,65*2,6-1,25*1,0*2</t>
  </si>
  <si>
    <t>67</t>
  </si>
  <si>
    <t>998762103</t>
  </si>
  <si>
    <t>Přesun hmot tonážní pro kce tesařské v objektech v přes 12 do 24 m</t>
  </si>
  <si>
    <t>57275592</t>
  </si>
  <si>
    <t>Přesun hmot pro konstrukce tesařské stanovený z hmotnosti přesunovaného materiálu vodorovná dopravní vzdálenost do 50 m základní v objektech výšky přes 12 do 24 m</t>
  </si>
  <si>
    <t>https://podminky.urs.cz/item/CS_URS_2024_01/998762103</t>
  </si>
  <si>
    <t>764</t>
  </si>
  <si>
    <t>Konstrukce klempířské</t>
  </si>
  <si>
    <t>68</t>
  </si>
  <si>
    <t>764001801</t>
  </si>
  <si>
    <t>Demontáž podkladního plechu do suti</t>
  </si>
  <si>
    <t>-1170757071</t>
  </si>
  <si>
    <t>Demontáž klempířských konstrukcí podkladního plechu do suti</t>
  </si>
  <si>
    <t>https://podminky.urs.cz/item/CS_URS_2024_01/764001801</t>
  </si>
  <si>
    <t>" K/1 podkladní plech u okapu rš. 350mm " 149,0</t>
  </si>
  <si>
    <t>69</t>
  </si>
  <si>
    <t>764001821</t>
  </si>
  <si>
    <t>Demontáž krytiny ze svitků nebo tabulí do suti</t>
  </si>
  <si>
    <t>-540344243</t>
  </si>
  <si>
    <t>Demontáž klempířských konstrukcí krytiny ze svitků nebo tabulí do suti</t>
  </si>
  <si>
    <t>https://podminky.urs.cz/item/CS_URS_2024_01/764001821</t>
  </si>
  <si>
    <t>70</t>
  </si>
  <si>
    <t>764001851</t>
  </si>
  <si>
    <t>Demontáž hřebene s větrací mřížkou nebo hřebenovým plechem do suti</t>
  </si>
  <si>
    <t>-1929029662</t>
  </si>
  <si>
    <t>Demontáž klempířských konstrukcí oplechování hřebene s větrací mřížkou nebo podkladním plechem do suti</t>
  </si>
  <si>
    <t>https://podminky.urs.cz/item/CS_URS_2024_01/764001851</t>
  </si>
  <si>
    <t>" K/10 hřeben rš.650 mm " 36,85</t>
  </si>
  <si>
    <t>71</t>
  </si>
  <si>
    <t>764001871</t>
  </si>
  <si>
    <t>Demontáž nároží s větrací mřížkou nebo nárožním plechem do suti</t>
  </si>
  <si>
    <t>-954772135</t>
  </si>
  <si>
    <t>Demontáž klempířských konstrukcí oplechování nároží s větrací mřížkou nebo podkladním plechem do suti</t>
  </si>
  <si>
    <t>https://podminky.urs.cz/item/CS_URS_2024_01/764001871</t>
  </si>
  <si>
    <t>" K/11 oplechování nároží " 80,2</t>
  </si>
  <si>
    <t>" K/18 oplechování nároží věží " 2*(5,5+3,2)*2</t>
  </si>
  <si>
    <t>72</t>
  </si>
  <si>
    <t>764001891</t>
  </si>
  <si>
    <t>Demontáž úžlabí do suti</t>
  </si>
  <si>
    <t>-1060865533</t>
  </si>
  <si>
    <t>Demontáž klempířských konstrukcí oplechování úžlabí do suti</t>
  </si>
  <si>
    <t>https://podminky.urs.cz/item/CS_URS_2024_01/764001891</t>
  </si>
  <si>
    <t>" K/12 - vyplechování úžlabí " 27,0+28,6</t>
  </si>
  <si>
    <t>73</t>
  </si>
  <si>
    <t>764002812</t>
  </si>
  <si>
    <t>Demontáž okapového plechu do suti v krytině skládané</t>
  </si>
  <si>
    <t>-455687313</t>
  </si>
  <si>
    <t>Demontáž klempířských konstrukcí okapového plechu do suti, v krytině skládané</t>
  </si>
  <si>
    <t>https://podminky.urs.cz/item/CS_URS_2024_01/764002812</t>
  </si>
  <si>
    <t>" K/02 oplechování okapu vrchní pod nástřešní žlab " 149,0</t>
  </si>
  <si>
    <t>74</t>
  </si>
  <si>
    <t>764002821</t>
  </si>
  <si>
    <t>Demontáž střešního výlezu do suti</t>
  </si>
  <si>
    <t>-1493841512</t>
  </si>
  <si>
    <t>Demontáž klempířských konstrukcí střešního výlezu do suti</t>
  </si>
  <si>
    <t>https://podminky.urs.cz/item/CS_URS_2024_01/764002821</t>
  </si>
  <si>
    <t>75</t>
  </si>
  <si>
    <t>764002835</t>
  </si>
  <si>
    <t>Demontáž sněhového zachytávače kusového do suti</t>
  </si>
  <si>
    <t>518778091</t>
  </si>
  <si>
    <t>Demontáž klempířských konstrukcí sněhového zachytávače kusového do suti</t>
  </si>
  <si>
    <t>https://podminky.urs.cz/item/CS_URS_2024_01/764002835</t>
  </si>
  <si>
    <t>76</t>
  </si>
  <si>
    <t>764002841</t>
  </si>
  <si>
    <t>Demontáž oplechování horních ploch zdí a nadezdívek do suti</t>
  </si>
  <si>
    <t>1491241864</t>
  </si>
  <si>
    <t>Demontáž klempířských konstrukcí oplechování horních ploch zdí a nadezdívek do suti</t>
  </si>
  <si>
    <t>https://podminky.urs.cz/item/CS_URS_2024_01/764002841</t>
  </si>
  <si>
    <t xml:space="preserve">" K/07 oplechování atik zídky věží " 11,5+4,0 </t>
  </si>
  <si>
    <t>77</t>
  </si>
  <si>
    <t>764002871</t>
  </si>
  <si>
    <t>Demontáž lemování zdí do suti</t>
  </si>
  <si>
    <t>1193198016</t>
  </si>
  <si>
    <t>Demontáž klempířských konstrukcí lemování zdí do suti</t>
  </si>
  <si>
    <t>https://podminky.urs.cz/item/CS_URS_2024_01/764002871</t>
  </si>
  <si>
    <t>" K17 lemování kolem věří " (5,5+2*1,0+2*5,6+3,5)*2</t>
  </si>
  <si>
    <t>78</t>
  </si>
  <si>
    <t>764002881</t>
  </si>
  <si>
    <t>Demontáž lemování střešních prostupů do suti</t>
  </si>
  <si>
    <t>803550477</t>
  </si>
  <si>
    <t>Demontáž klempířských konstrukcí lemování střešních prostupů do suti</t>
  </si>
  <si>
    <t>https://podminky.urs.cz/item/CS_URS_2024_01/764002881</t>
  </si>
  <si>
    <t xml:space="preserve">" K/08 komína " 7,0*0,45 </t>
  </si>
  <si>
    <t>79</t>
  </si>
  <si>
    <t>764003801</t>
  </si>
  <si>
    <t>Demontáž lemování trub, konzol, držáků, ventilačních nástavců a jiných kusových prvků do suti</t>
  </si>
  <si>
    <t>-2125772666</t>
  </si>
  <si>
    <t>Demontáž klempířských konstrukcí lemování trub, konzol, držáků, ventilačních nástavců a ostatních kusových prvků do suti</t>
  </si>
  <si>
    <t>https://podminky.urs.cz/item/CS_URS_2024_01/764003801</t>
  </si>
  <si>
    <t>" kanalizace " 10</t>
  </si>
  <si>
    <t>" odvětrání výtahové šachty " 1</t>
  </si>
  <si>
    <t>80</t>
  </si>
  <si>
    <t>764004821</t>
  </si>
  <si>
    <t>Demontáž nástřešního žlabu do suti</t>
  </si>
  <si>
    <t>-1740718985</t>
  </si>
  <si>
    <t>Demontáž klempířských konstrukcí žlabu nástřešního do suti</t>
  </si>
  <si>
    <t>https://podminky.urs.cz/item/CS_URS_2024_01/764004821</t>
  </si>
  <si>
    <t>" K/03, K/04 nástřešní žlab vč. háků rš 700 mm " 134,0</t>
  </si>
  <si>
    <t>81</t>
  </si>
  <si>
    <t>764004861</t>
  </si>
  <si>
    <t>Demontáž svodu do suti</t>
  </si>
  <si>
    <t>1675308114</t>
  </si>
  <si>
    <t>Demontáž klempířských konstrukcí svodu do suti</t>
  </si>
  <si>
    <t>https://podminky.urs.cz/item/CS_URS_2024_01/764004861</t>
  </si>
  <si>
    <t xml:space="preserve">* K/06 svod </t>
  </si>
  <si>
    <t>" pohled severní " 2*(17,0+16,5)</t>
  </si>
  <si>
    <t>" pohled západní " 19,0</t>
  </si>
  <si>
    <t>" pohled východní " 20,0</t>
  </si>
  <si>
    <t>" pohled jižní " 22,5*2+22,0*2+20,5</t>
  </si>
  <si>
    <t>82</t>
  </si>
  <si>
    <t>764011615</t>
  </si>
  <si>
    <t>Podkladní plech z Pz s upraveným povrchem rš 400 mm</t>
  </si>
  <si>
    <t>625425966</t>
  </si>
  <si>
    <t>Podkladní plech z pozinkovaného plechu s povrchovou úpravou rš 400 mm</t>
  </si>
  <si>
    <t>https://podminky.urs.cz/item/CS_URS_2024_01/764011615</t>
  </si>
  <si>
    <t>P</t>
  </si>
  <si>
    <t xml:space="preserve">Poznámka k položce:_x000D_
plech oboustranně upravený polyesterovou folií s povrchem HB Polyester tl.36 mikronů_x000D_
tl. plechu min.0,6mm_x000D_
podkladová vrstva je tvořena zinkem350g/m2 </t>
  </si>
  <si>
    <t>83</t>
  </si>
  <si>
    <t>764111645</t>
  </si>
  <si>
    <t>Krytina střechy rovné drážkováním ze svitků z Pz plechu s povrch úpravou do rš 670 mm sklonu přes 60°</t>
  </si>
  <si>
    <t>-818649320</t>
  </si>
  <si>
    <t>Krytina ze svitků, ze šablon nebo taškových tabulí z pozinkovaného plechu s povrchovou úpravou s úpravou u okapů, prostupů a výčnělků střechy rovné drážkováním ze svitků do rš 670 mm, sklon střechy přes 60°</t>
  </si>
  <si>
    <t>https://podminky.urs.cz/item/CS_URS_2024_01/764111645</t>
  </si>
  <si>
    <t>" nová krytina věží " (16,2+12,5+12,5+8,0)*2</t>
  </si>
  <si>
    <t xml:space="preserve">* plocha hlavní střechy </t>
  </si>
  <si>
    <t>" plocha A " 11,0*7,8/2</t>
  </si>
  <si>
    <t>" odpočet plochy oken " -0,67*1,4*6</t>
  </si>
  <si>
    <t>" plocha B " (6,9+11,8)/2*7,8+2,5*(7,8+9,2)/2+(26,54+34,65)/2*9,2-(3,0+5,5)/2*5,2*2</t>
  </si>
  <si>
    <t>" odpočet plochy oken " -0,95*5</t>
  </si>
  <si>
    <t>" odpočet plochy oken " -0,95*20</t>
  </si>
  <si>
    <t>" plocha C " 15,5*9,2/2+2,0*7,8</t>
  </si>
  <si>
    <t>" odpočet plochy oken " -0,95*6</t>
  </si>
  <si>
    <t>" plocha D " 0,6*8,0</t>
  </si>
  <si>
    <t>" plocha E " 3,0*8,0</t>
  </si>
  <si>
    <t>" plocha F " 9,6*6,8/2</t>
  </si>
  <si>
    <t>" odpočet plochy oken " -0,95*1</t>
  </si>
  <si>
    <t>" plocha G " 4,2*6,8+1,0*1,0</t>
  </si>
  <si>
    <t>" plocha H " (5,5+16,5)/2*9,55+6,4*3,2/2</t>
  </si>
  <si>
    <t>" odpočet odvětrání žaluzie VZT " -3,0*2,6</t>
  </si>
  <si>
    <t>" odpočet plochy oken " -0,95*4</t>
  </si>
  <si>
    <t>" plocha J " 16,8*9,55/2</t>
  </si>
  <si>
    <t>" plocha L " 8,1*9,55</t>
  </si>
  <si>
    <t>" odpočet plochy oken " -0,94*6</t>
  </si>
  <si>
    <t>" plocha M " 4,0*8,9+4,0*2,7/2</t>
  </si>
  <si>
    <t>" odpočet plochy oken " -0,95*2</t>
  </si>
  <si>
    <t>" plocha N " 6,2*7,8</t>
  </si>
  <si>
    <t>" odpočet plochy oken " -0,67*1,4*3</t>
  </si>
  <si>
    <t>84</t>
  </si>
  <si>
    <t>55350119R</t>
  </si>
  <si>
    <t>Dodávka a osazení větrací hlavice univerzální pro profilované krytiny 100cm2</t>
  </si>
  <si>
    <t>650690900</t>
  </si>
  <si>
    <t>" odvětrací taška falcované krytiny do každého pole mezi krokve " 7+33+14+2+4+3+24+13++9+6</t>
  </si>
  <si>
    <t>85</t>
  </si>
  <si>
    <t>764002414</t>
  </si>
  <si>
    <t>Montáž strukturované oddělovací rohože jakkékoliv rš</t>
  </si>
  <si>
    <t>-284225485</t>
  </si>
  <si>
    <t>Montáž strukturované oddělovací rohože jakékoli rš</t>
  </si>
  <si>
    <t>https://podminky.urs.cz/item/CS_URS_2024_01/764002414</t>
  </si>
  <si>
    <t>86</t>
  </si>
  <si>
    <t>28329223</t>
  </si>
  <si>
    <t>fólie difuzně propustné s nakašírovanou strukturovanou rohoží pod hladkou plechovou krytinu</t>
  </si>
  <si>
    <t>1940568379</t>
  </si>
  <si>
    <t>969,785*1,15 'Přepočtené koeficientem množství</t>
  </si>
  <si>
    <t>87</t>
  </si>
  <si>
    <t>764203152</t>
  </si>
  <si>
    <t>Montáž střešního výlezu pro krytinu skládanou nebo plechovou</t>
  </si>
  <si>
    <t>623514049</t>
  </si>
  <si>
    <t>Montáž oplechování střešních prvků střešního výlezu střechy s krytinou skládanou nebo plechovou</t>
  </si>
  <si>
    <t>https://podminky.urs.cz/item/CS_URS_2024_01/764203152</t>
  </si>
  <si>
    <t>88</t>
  </si>
  <si>
    <t>55350421R</t>
  </si>
  <si>
    <t>vikýř univerzální pro profilované krytiny Pz s polyesterovou úpravou 60x90cm</t>
  </si>
  <si>
    <t>322459303</t>
  </si>
  <si>
    <t>Poznámka k položce:_x000D_
okno střešní výklopné zasklené bezpečnostním sklem_x000D_
vč. lemování</t>
  </si>
  <si>
    <t>89</t>
  </si>
  <si>
    <t>764211626R</t>
  </si>
  <si>
    <t>Oplechování větraného hřebene s větracím pásem z Pz s povrchovou úpravou rš 650 mm</t>
  </si>
  <si>
    <t>-330023810</t>
  </si>
  <si>
    <t>Oplechování střešních prvků z pozinkovaného plechu s povrchovou úpravou hřebene větraného s použitím hřebenového plechu s větracím pásem rš 650 mm</t>
  </si>
  <si>
    <t>" K/10 větraný hřeben rš.650 mm " 36,85</t>
  </si>
  <si>
    <t>90</t>
  </si>
  <si>
    <t>764211675</t>
  </si>
  <si>
    <t>Oplechování nevětraného nároží s nárožním plechem z Pz s povrchovou úpravou rš 400 mm</t>
  </si>
  <si>
    <t>-1970584792</t>
  </si>
  <si>
    <t>Oplechování střešních prvků z pozinkovaného plechu s povrchovou úpravou nároží nevětraného s použitím nárožního plechu rš 400 mm</t>
  </si>
  <si>
    <t>https://podminky.urs.cz/item/CS_URS_2024_01/764211675</t>
  </si>
  <si>
    <t>" K/11 oplechování nároží hlavní střechy " 80,2</t>
  </si>
  <si>
    <t>91</t>
  </si>
  <si>
    <t>764212607</t>
  </si>
  <si>
    <t>Oplechování úžlabí z Pz s povrchovou úpravou rš 670 mm</t>
  </si>
  <si>
    <t>-2105581268</t>
  </si>
  <si>
    <t>Oplechování střešních prvků z pozinkovaného plechu s povrchovou úpravou úžlabí rš 670 mm</t>
  </si>
  <si>
    <t>https://podminky.urs.cz/item/CS_URS_2024_01/764212607</t>
  </si>
  <si>
    <t>" K/12 - vyplechování úžlabí rš 600 mm " 27,0</t>
  </si>
  <si>
    <t>92</t>
  </si>
  <si>
    <t>764212612</t>
  </si>
  <si>
    <t>Oplechování úžlabí z Pz s povrchovou úpravou rš 1000 mm</t>
  </si>
  <si>
    <t>-686396004</t>
  </si>
  <si>
    <t>Oplechování střešních prvků z pozinkovaného plechu s povrchovou úpravou úžlabí rš 1000 mm</t>
  </si>
  <si>
    <t>https://podminky.urs.cz/item/CS_URS_2024_01/764212612</t>
  </si>
  <si>
    <t>" K/13 - vyplechování úžlabí rš 900 mm - spoj.střech " 28,6</t>
  </si>
  <si>
    <t>93</t>
  </si>
  <si>
    <t>764212667</t>
  </si>
  <si>
    <t>Oplechování rovné okapové hrany z Pz s povrchovou úpravou rš 670 mm</t>
  </si>
  <si>
    <t>-9221483</t>
  </si>
  <si>
    <t>Oplechování střešních prvků z pozinkovaného plechu s povrchovou úpravou okapu střechy rovné okapovým plechem rš 670 mm</t>
  </si>
  <si>
    <t>https://podminky.urs.cz/item/CS_URS_2024_01/764212667</t>
  </si>
  <si>
    <t>764213652</t>
  </si>
  <si>
    <t>Střešní výlez pro krytinu skládanou nebo plechovou z Pz s povrchovou úpravou</t>
  </si>
  <si>
    <t>819432812</t>
  </si>
  <si>
    <t>Oplechování střešních prvků z pozinkovaného plechu s povrchovou úpravou střešní výlez rozměru 600 x 600 mm, střechy s krytinou skládanou nebo plechovou</t>
  </si>
  <si>
    <t>https://podminky.urs.cz/item/CS_URS_2024_01/764213652</t>
  </si>
  <si>
    <t>764213657</t>
  </si>
  <si>
    <t>Sněhový rozražeč krytiny z Pz s povrchovou úpravou</t>
  </si>
  <si>
    <t>-360680776</t>
  </si>
  <si>
    <t>Oplechování střešních prvků z pozinkovaného plechu s povrchovou úpravou sněhový rozražeč</t>
  </si>
  <si>
    <t>https://podminky.urs.cz/item/CS_URS_2024_01/764213657</t>
  </si>
  <si>
    <t>764214608</t>
  </si>
  <si>
    <t>Oplechování horních ploch a atik bez rohů z Pz s povrch úpravou mechanicky kotvené rš 750 mm</t>
  </si>
  <si>
    <t>-571221313</t>
  </si>
  <si>
    <t>Oplechování horních ploch zdí a nadezdívek (atik) z pozinkovaného plechu s povrchovou úpravou mechanicky kotvené rš 750 mm</t>
  </si>
  <si>
    <t>https://podminky.urs.cz/item/CS_URS_2024_01/764214608</t>
  </si>
  <si>
    <t>97</t>
  </si>
  <si>
    <t>764311605</t>
  </si>
  <si>
    <t>Lemování rovných zdí střech s krytinou prejzovou nebo vlnitou z Pz s povrchovou úpravou rš 400 mm</t>
  </si>
  <si>
    <t>-1039720927</t>
  </si>
  <si>
    <t>Lemování zdí z pozinkovaného plechu s povrchovou úpravou boční nebo horní rovné, střech s krytinou prejzovou nebo vlnitou rš 400 mm</t>
  </si>
  <si>
    <t>https://podminky.urs.cz/item/CS_URS_2024_01/764311605</t>
  </si>
  <si>
    <t>98</t>
  </si>
  <si>
    <t>764314612</t>
  </si>
  <si>
    <t>Lemování prostupů střech s krytinou skládanou nebo plechovou bez lišty z Pz s povrchovou úpravou</t>
  </si>
  <si>
    <t>-389908038</t>
  </si>
  <si>
    <t>Lemování prostupů z pozinkovaného plechu s povrchovou úpravou bez lišty, střech s krytinou skládanou nebo z plechu</t>
  </si>
  <si>
    <t>https://podminky.urs.cz/item/CS_URS_2024_01/764314612</t>
  </si>
  <si>
    <t xml:space="preserve">" K/14 oplechování VZT nástavby boční " 6,4*0,45 </t>
  </si>
  <si>
    <t xml:space="preserve">" K/15 oplechování VZT nástavby spodní " 2,7*0,3 </t>
  </si>
  <si>
    <t xml:space="preserve">* K/16 </t>
  </si>
  <si>
    <t xml:space="preserve">* lemování střešních oken </t>
  </si>
  <si>
    <t>(48+2)*(0,78+1,4)*2*0,4</t>
  </si>
  <si>
    <t>" oken v sestavě " 2*(0,78+2*1,4)*2*0,4</t>
  </si>
  <si>
    <t>99</t>
  </si>
  <si>
    <t>764315632</t>
  </si>
  <si>
    <t>Lemování trub prostupovou manžetou z Pz s povrch úpravou střech s krytinou skládanou D přes 75 do 100 mm</t>
  </si>
  <si>
    <t>-1769744138</t>
  </si>
  <si>
    <t>Lemování trub, konzol, držáků a ostatních kusových prvků z pozinkovaného plechu s povrchovou úpravou střech s krytinou prostupovou manžetou přes 75 do 100 mm</t>
  </si>
  <si>
    <t>https://podminky.urs.cz/item/CS_URS_2024_01/764315632</t>
  </si>
  <si>
    <t>100</t>
  </si>
  <si>
    <t>764315633</t>
  </si>
  <si>
    <t>Lemování trub prostupovou manžetou z Pz s povrch úpravou střech s krytinou skládanou D přes 100 do 150 mm</t>
  </si>
  <si>
    <t>671644714</t>
  </si>
  <si>
    <t>Lemování trub, konzol, držáků a ostatních kusových prvků z pozinkovaného plechu s povrchovou úpravou střech s krytinou prostupovou manžetou přes 100 do 150 mm</t>
  </si>
  <si>
    <t>https://podminky.urs.cz/item/CS_URS_2024_01/764315633</t>
  </si>
  <si>
    <t>" lemování větracích hlavic věží " 2</t>
  </si>
  <si>
    <t>101</t>
  </si>
  <si>
    <t>764315635</t>
  </si>
  <si>
    <t>Lemování trub prostupovou manžetou z Pz s povrch úpravou střech s krytinou skládanou D přes 200 do 300 mm</t>
  </si>
  <si>
    <t>1257993341</t>
  </si>
  <si>
    <t>Lemování trub, konzol, držáků a ostatních kusových prvků z pozinkovaného plechu s povrchovou úpravou střech s krytinou prostupovou manžetou přes 200 do 300 mm</t>
  </si>
  <si>
    <t>https://podminky.urs.cz/item/CS_URS_2024_01/764315635</t>
  </si>
  <si>
    <t>102</t>
  </si>
  <si>
    <t>764203156</t>
  </si>
  <si>
    <t>Montáž sněhového zachytávače pro krytiny průběžného dvoutrubkového</t>
  </si>
  <si>
    <t>-4873690</t>
  </si>
  <si>
    <t>Montáž oplechování střešních prvků sněhového zachytávače průbežného dvoutrubkového</t>
  </si>
  <si>
    <t>https://podminky.urs.cz/item/CS_URS_2024_01/764203156</t>
  </si>
  <si>
    <t>" sněhové zachytávače dvoutrubkové " 130,0</t>
  </si>
  <si>
    <t>103</t>
  </si>
  <si>
    <t>55344662</t>
  </si>
  <si>
    <t>trubka sněhové zábrany dl 6m</t>
  </si>
  <si>
    <t>320454687</t>
  </si>
  <si>
    <t>" sněhové zachytávače dvoutrubkové " 130,0*2</t>
  </si>
  <si>
    <t>104</t>
  </si>
  <si>
    <t>59660886</t>
  </si>
  <si>
    <t>protisněhová zábrana držák kulatiny do D 120mm</t>
  </si>
  <si>
    <t>sada</t>
  </si>
  <si>
    <t>1396675313</t>
  </si>
  <si>
    <t>" sněhové zachytávače dvoutrubkové - uchycení po 2m " 130,0/2</t>
  </si>
  <si>
    <t>105</t>
  </si>
  <si>
    <t>764135002R</t>
  </si>
  <si>
    <t>Montáž střešních doplňků plechové krytiny pl přes 0,2 m2</t>
  </si>
  <si>
    <t>267102497</t>
  </si>
  <si>
    <t>" odvětrání věží " 2</t>
  </si>
  <si>
    <t>106</t>
  </si>
  <si>
    <t>HLE.HL810</t>
  </si>
  <si>
    <t>Souprava větrací hlavice DN110</t>
  </si>
  <si>
    <t>1601356048</t>
  </si>
  <si>
    <t>107</t>
  </si>
  <si>
    <t>764511643R</t>
  </si>
  <si>
    <t>Kotlík oválný (trychtýřový) pro podokapní žlaby z Pz s povrchovou úpravou 330/200 mm</t>
  </si>
  <si>
    <t>423288749</t>
  </si>
  <si>
    <t>Žlab podokapní z pozinkovaného plechu s povrchovou úpravou včetně háků a čel kotlík oválný (trychtýřový), rš žlabu/průměr svodu 330/200 mm</t>
  </si>
  <si>
    <t>" K/05 - kotlík " 11</t>
  </si>
  <si>
    <t>108</t>
  </si>
  <si>
    <t>764513409R</t>
  </si>
  <si>
    <t>Žlaby nadokapní (nástřešní ) oblého tvaru včetně háků, čel a hrdel z Pz plechu s povrchovou úpravou rš 800 mm</t>
  </si>
  <si>
    <t>-904672268</t>
  </si>
  <si>
    <t>109</t>
  </si>
  <si>
    <t>764513429</t>
  </si>
  <si>
    <t>Příplatek k cenám nadokapního žlabu za provedení rohu nebo koutu z Pz plechu rš 800 mm</t>
  </si>
  <si>
    <t>-135147037</t>
  </si>
  <si>
    <t>Žlab nadokapní (nástřešní) z pozinkovaného plechu Příplatek k cenám za zvýšenou pracnost při provedení rohu nebo koutu rš 800 mm</t>
  </si>
  <si>
    <t>https://podminky.urs.cz/item/CS_URS_2024_01/764513429</t>
  </si>
  <si>
    <t>" rohy " 14</t>
  </si>
  <si>
    <t>110</t>
  </si>
  <si>
    <t>764518623R</t>
  </si>
  <si>
    <t>Svody kruhové včetně objímek, kolen, odskoků z Pz s povrchovou úpravou průměru 150 mm</t>
  </si>
  <si>
    <t>799600971</t>
  </si>
  <si>
    <t>Svod z pozinkovaného plechu s upraveným povrchem včetně objímek, kolen a odskoků kruhový, průměru 150 mm</t>
  </si>
  <si>
    <t>111</t>
  </si>
  <si>
    <t>998764103</t>
  </si>
  <si>
    <t>Přesun hmot tonážní pro konstrukce klempířské v objektech v přes 12 do 24 m</t>
  </si>
  <si>
    <t>-705295517</t>
  </si>
  <si>
    <t>Přesun hmot pro konstrukce klempířské stanovený z hmotnosti přesunovaného materiálu vodorovná dopravní vzdálenost do 50 m základní v objektech výšky přes 12 do 24 m</t>
  </si>
  <si>
    <t>https://podminky.urs.cz/item/CS_URS_2024_01/998764103</t>
  </si>
  <si>
    <t>765</t>
  </si>
  <si>
    <t>Krytina skládaná</t>
  </si>
  <si>
    <t>112</t>
  </si>
  <si>
    <t>765161801</t>
  </si>
  <si>
    <t>Demontáž krytiny z přírodní břidlice do suti</t>
  </si>
  <si>
    <t>-526269781</t>
  </si>
  <si>
    <t>Demontáž krytiny z přírodní břidlice sklonu střechy do 30°, do suti</t>
  </si>
  <si>
    <t>https://podminky.urs.cz/item/CS_URS_2024_01/765161801</t>
  </si>
  <si>
    <t>" stávající krytina věží " (16,2+12,5+12,5+8,0)*2</t>
  </si>
  <si>
    <t>113</t>
  </si>
  <si>
    <t>765161821</t>
  </si>
  <si>
    <t>Příplatek k cenám demontáže břidličné krytiny za sklon přes 30°</t>
  </si>
  <si>
    <t>1040671806</t>
  </si>
  <si>
    <t>Demontáž krytiny z přírodní břidlice Příplatek za sklon přes 30°</t>
  </si>
  <si>
    <t>https://podminky.urs.cz/item/CS_URS_2024_01/765161821</t>
  </si>
  <si>
    <t>114</t>
  </si>
  <si>
    <t>765131803</t>
  </si>
  <si>
    <t>Demontáž azbestocementové skládané krytiny sklonu do 30° do suti</t>
  </si>
  <si>
    <t>308195816</t>
  </si>
  <si>
    <t>Demontáž azbestocementové krytiny skládané sklonu do 30° do suti</t>
  </si>
  <si>
    <t>https://podminky.urs.cz/item/CS_URS_2024_01/765131803</t>
  </si>
  <si>
    <t>115</t>
  </si>
  <si>
    <t>765131843</t>
  </si>
  <si>
    <t>Příplatek k cenám demontáže skládané azbestocementové krytiny za sklon přes 30°</t>
  </si>
  <si>
    <t>-665822224</t>
  </si>
  <si>
    <t>Demontáž azbestocementové krytiny skládané Příplatek k cenám za sklon přes 30° demontáže krytiny</t>
  </si>
  <si>
    <t>https://podminky.urs.cz/item/CS_URS_2024_01/765131843</t>
  </si>
  <si>
    <t>116</t>
  </si>
  <si>
    <t>765111203</t>
  </si>
  <si>
    <t>Montáž krytiny keramické okapní jednoduchá větrací mřížka</t>
  </si>
  <si>
    <t>1938686342</t>
  </si>
  <si>
    <t>Montáž krytiny keramické okapové hrany s jednoduchou větrací mřížkou</t>
  </si>
  <si>
    <t>https://podminky.urs.cz/item/CS_URS_2024_01/765111203</t>
  </si>
  <si>
    <t>"okapová větrací mřížka " (18,0+51,0*2+22,8+4,755+0,665*2)</t>
  </si>
  <si>
    <t>117</t>
  </si>
  <si>
    <t>59660202</t>
  </si>
  <si>
    <t>mřížka ochranná větrací jednoduchá š 55mm</t>
  </si>
  <si>
    <t>CS ÚRS 2023 02</t>
  </si>
  <si>
    <t>2118213282</t>
  </si>
  <si>
    <t>118</t>
  </si>
  <si>
    <t>765135023</t>
  </si>
  <si>
    <t>Montáž stoupací plošiny skládané vláknocementové krytiny d přes 1,0 m</t>
  </si>
  <si>
    <t>1806623879</t>
  </si>
  <si>
    <t>Montáž střešních doplňků vláknocementové krytiny skládané stoupací plošiny, délky přes 1 m</t>
  </si>
  <si>
    <t>https://podminky.urs.cz/item/CS_URS_2024_01/765135023</t>
  </si>
  <si>
    <t>" komínová lávka " 1</t>
  </si>
  <si>
    <t>119</t>
  </si>
  <si>
    <t>55342212R</t>
  </si>
  <si>
    <t>plošina stoupací 600x2200mm vč.systémových podpěr do krytiny cembrit</t>
  </si>
  <si>
    <t>-399656501</t>
  </si>
  <si>
    <t>120</t>
  </si>
  <si>
    <t>55342215R</t>
  </si>
  <si>
    <t>zábradlí ke stoupací plošině v. 1100mm, 600x2200mm</t>
  </si>
  <si>
    <t>1513743977</t>
  </si>
  <si>
    <t>121</t>
  </si>
  <si>
    <t>998765103</t>
  </si>
  <si>
    <t>Přesun hmot tonážní pro krytiny skládané v objektech v přes 12 do 24 m</t>
  </si>
  <si>
    <t>-1749306163</t>
  </si>
  <si>
    <t>Přesun hmot pro krytiny skládané stanovený z hmotnosti přesunovaného materiálu vodorovná dopravní vzdálenost do 50 m základní na objektech výšky přes 12 do 24 m</t>
  </si>
  <si>
    <t>https://podminky.urs.cz/item/CS_URS_2024_01/998765103</t>
  </si>
  <si>
    <t>767</t>
  </si>
  <si>
    <t>Konstrukce zámečnické</t>
  </si>
  <si>
    <t>122</t>
  </si>
  <si>
    <t>767881132</t>
  </si>
  <si>
    <t>Montáž bodů záchytného systému do šikmé střechy se střešní krytinou falcovanou</t>
  </si>
  <si>
    <t>-1600993705</t>
  </si>
  <si>
    <t>Montáž záchytného systému proti pádu bodů samostatných nebo v systému s poddajným kotvícím vedením na šikmé střechy (přes 15 °) se střešní krytinou drážkovanou</t>
  </si>
  <si>
    <t>https://podminky.urs.cz/item/CS_URS_2024_01/767881132</t>
  </si>
  <si>
    <t>" záchytný kotvící bod " 40</t>
  </si>
  <si>
    <t>123</t>
  </si>
  <si>
    <t>70921378R</t>
  </si>
  <si>
    <t>kotvicí bod pro dřevěné nosníky pomocí dvou závitových tyčí do předvrtaných otvorů typ RX-SH-PL nerez</t>
  </si>
  <si>
    <t>1421861516</t>
  </si>
  <si>
    <t>124</t>
  </si>
  <si>
    <t>767995111</t>
  </si>
  <si>
    <t>Montáž atypických zámečnických konstrukcí hm do 5 kg</t>
  </si>
  <si>
    <t>-1731080174</t>
  </si>
  <si>
    <t>Montáž ostatních atypických zámečnických konstrukcí hmotnosti do 5 kg</t>
  </si>
  <si>
    <t>https://podminky.urs.cz/item/CS_URS_2024_01/767995111</t>
  </si>
  <si>
    <t>" KK kotva krokve L80/80/8 L=80mm " 125*2*0,08*7,34</t>
  </si>
  <si>
    <t>" KV kotva vaznice L80/80/8 L=80mm " 13*2*0,08*7,34</t>
  </si>
  <si>
    <t>125</t>
  </si>
  <si>
    <t>767995114</t>
  </si>
  <si>
    <t>Montáž atypických zámečnických konstrukcí hm přes 20 do 50 kg</t>
  </si>
  <si>
    <t>-1470379317</t>
  </si>
  <si>
    <t>Montáž ostatních atypických zámečnických konstrukcí hmotnosti přes 20 do 50 kg</t>
  </si>
  <si>
    <t>https://podminky.urs.cz/item/CS_URS_2024_01/767995114</t>
  </si>
  <si>
    <t>" stříška na komín 1100x2200mm - ocelová konstrukce "  40,0</t>
  </si>
  <si>
    <t>126</t>
  </si>
  <si>
    <t>767995116</t>
  </si>
  <si>
    <t>Montáž atypických zámečnických konstrukcí hm přes 100 do 250 kg</t>
  </si>
  <si>
    <t>1213535600</t>
  </si>
  <si>
    <t>Montáž ostatních atypických zámečnických konstrukcí hmotnosti přes 100 do 250 kg</t>
  </si>
  <si>
    <t>https://podminky.urs.cz/item/CS_URS_2024_01/767995116</t>
  </si>
  <si>
    <t>" PO nová ocelová pozednice profil Jakl 150/150/5 " 138,5*22,3</t>
  </si>
  <si>
    <t>" KP kotva pozednice P 50/5 L=1000 mm" 140*1,0*0,05*5*8</t>
  </si>
  <si>
    <t>127</t>
  </si>
  <si>
    <t>553960002</t>
  </si>
  <si>
    <t>Ocelové části výměny v krovu vč. pozinkování</t>
  </si>
  <si>
    <t>748064763</t>
  </si>
  <si>
    <t>128</t>
  </si>
  <si>
    <t>998767103</t>
  </si>
  <si>
    <t>Přesun hmot tonážní pro zámečnické konstrukce v objektech v přes 12 do 24 m</t>
  </si>
  <si>
    <t>-1129169669</t>
  </si>
  <si>
    <t>Přesun hmot pro zámečnické konstrukce stanovený z hmotnosti přesunovaného materiálu vodorovná dopravní vzdálenost do 50 m základní v objektech výšky přes 12 do 24 m</t>
  </si>
  <si>
    <t>https://podminky.urs.cz/item/CS_URS_2024_01/998767103</t>
  </si>
  <si>
    <t>783</t>
  </si>
  <si>
    <t>Dokončovací práce - nátěry</t>
  </si>
  <si>
    <t>129</t>
  </si>
  <si>
    <t>783201403</t>
  </si>
  <si>
    <t>Oprášení tesařských konstrukcí před provedením nátěru</t>
  </si>
  <si>
    <t>1091685802</t>
  </si>
  <si>
    <t>Příprava podkladu tesařských konstrukcí před provedením nátěru oprášení</t>
  </si>
  <si>
    <t>https://podminky.urs.cz/item/CS_URS_2024_01/783201403</t>
  </si>
  <si>
    <t>" impregnace zbylého bednění střechy jen shora " (855,547-(855,547-(137,0*2,0+9,0))*0,3-(137,0*2,0+9,0))</t>
  </si>
  <si>
    <t>130</t>
  </si>
  <si>
    <t>783214121</t>
  </si>
  <si>
    <t>Sanační biocidní ošetření stříkáním tesařských konstrukcí zabudovaných do konstrukce</t>
  </si>
  <si>
    <t>-113618490</t>
  </si>
  <si>
    <t>Sanační napouštěcí nátěr tesařských prvků proti dřevokazným houbám, hmyzu a plísním zabudovaných do konstrukce, aplikovaný stříkáním</t>
  </si>
  <si>
    <t>https://podminky.urs.cz/item/CS_URS_2024_01/783214121</t>
  </si>
  <si>
    <t>131</t>
  </si>
  <si>
    <t>783801403</t>
  </si>
  <si>
    <t>Oprášení omítek před provedením nátěru</t>
  </si>
  <si>
    <t>-282897653</t>
  </si>
  <si>
    <t>Příprava podkladu omítek před provedením nátěru oprášení</t>
  </si>
  <si>
    <t>https://podminky.urs.cz/item/CS_URS_2024_01/783801403</t>
  </si>
  <si>
    <t>"oprava římsy pod okapem " (18,0+51,0*2+22,8+4,755+0,665*2)*0,5</t>
  </si>
  <si>
    <t>132</t>
  </si>
  <si>
    <t>783823135</t>
  </si>
  <si>
    <t>Penetrační silikonový nátěr hladkých, tenkovrstvých zrnitých nebo štukových omítek</t>
  </si>
  <si>
    <t>-142166609</t>
  </si>
  <si>
    <t>Penetrační nátěr omítek hladkých omítek hladkých, zrnitých tenkovrstvých nebo štukových stupně členitosti 1 a 2 silikonový</t>
  </si>
  <si>
    <t>https://podminky.urs.cz/item/CS_URS_2024_01/783823135</t>
  </si>
  <si>
    <t>133</t>
  </si>
  <si>
    <t>783827425</t>
  </si>
  <si>
    <t>Krycí dvojnásobný silikonový nátěr omítek stupně členitosti 1 a 2</t>
  </si>
  <si>
    <t>829081547</t>
  </si>
  <si>
    <t>Krycí (ochranný ) nátěr omítek dvojnásobný hladkých omítek hladkých, zrnitých tenkovrstvých nebo štukových stupně členitosti 1 a 2 silikonový</t>
  </si>
  <si>
    <t>https://podminky.urs.cz/item/CS_URS_2024_01/783827425</t>
  </si>
  <si>
    <t>D.1.4.01 - Hromosvod</t>
  </si>
  <si>
    <t>72270179</t>
  </si>
  <si>
    <t>Klimešová Miroslava</t>
  </si>
  <si>
    <t xml:space="preserve">    741 - Elektroinstalace - silnoproud</t>
  </si>
  <si>
    <t>M - Práce a dodávky M</t>
  </si>
  <si>
    <t xml:space="preserve">    46-M - Zemní práce při extr.mont.pracích</t>
  </si>
  <si>
    <t>741</t>
  </si>
  <si>
    <t>Elektroinstalace - silnoproud</t>
  </si>
  <si>
    <t>741410021</t>
  </si>
  <si>
    <t>Montáž pásku uzemňovacího průřezu do 120 mm2 v městské zástavbě v zemi</t>
  </si>
  <si>
    <t>-634203729</t>
  </si>
  <si>
    <t>Montáž uzemňovacího vedení s upevněním, propojením a připojením pomocí svorek v zemi s izolací spojů pásku průřezu do 120 mm2 v městské zástavbě</t>
  </si>
  <si>
    <t>https://podminky.urs.cz/item/CS_URS_2024_01/741410021</t>
  </si>
  <si>
    <t>1160501</t>
  </si>
  <si>
    <t>PASEK FeZn 30x4MM /810304M/</t>
  </si>
  <si>
    <t>1385570396</t>
  </si>
  <si>
    <t>135*1,05 'Přepočtené koeficientem množství</t>
  </si>
  <si>
    <t>741420001</t>
  </si>
  <si>
    <t>Montáž drát nebo lano hromosvodné svodové D do 10 mm s podpěrou</t>
  </si>
  <si>
    <t>1826396410</t>
  </si>
  <si>
    <t>Montáž hromosvodného vedení svodových drátů nebo lan s podpěrami, Ø do 10 mm</t>
  </si>
  <si>
    <t>https://podminky.urs.cz/item/CS_URS_2024_01/741420001</t>
  </si>
  <si>
    <t>350*1,05 'Přepočtené koeficientem množství</t>
  </si>
  <si>
    <t>35441077</t>
  </si>
  <si>
    <t>drát D 8mm AlMgSi</t>
  </si>
  <si>
    <t>-361982356</t>
  </si>
  <si>
    <t>RMAT0001</t>
  </si>
  <si>
    <t>PV-A Držák vedení s nalepovací podložkou pro uchycení jímací soustavy</t>
  </si>
  <si>
    <t>-1966977446</t>
  </si>
  <si>
    <t>RMAT0002</t>
  </si>
  <si>
    <t>PV-B Střešní držák vedení na plechové střechy s držákem pro jímací vedení, (pro stojatý falc)</t>
  </si>
  <si>
    <t>1989657867</t>
  </si>
  <si>
    <t>RMAT0003</t>
  </si>
  <si>
    <t>PV-C Držák vedení, výška 16 mm s vrutem M8, šedý s volným uchycením vedení, UV odolné</t>
  </si>
  <si>
    <t>1240390037</t>
  </si>
  <si>
    <t>741420020</t>
  </si>
  <si>
    <t>Montáž svorka hromosvodná s jedním šroubem</t>
  </si>
  <si>
    <t>748582680</t>
  </si>
  <si>
    <t>Montáž hromosvodného vedení svorek s jedním šroubem</t>
  </si>
  <si>
    <t>https://podminky.urs.cz/item/CS_URS_2024_01/741420020</t>
  </si>
  <si>
    <t>RMAT0004</t>
  </si>
  <si>
    <t>MV - Svorka MV se šroubem s šestihrannou hlavou, FeZn, universální křížová</t>
  </si>
  <si>
    <t>1426731994</t>
  </si>
  <si>
    <t>RMAT0005</t>
  </si>
  <si>
    <t xml:space="preserve">MVJT - Svorka MV pro jímací tyče, FeZn, universální křížová </t>
  </si>
  <si>
    <t>1655047975</t>
  </si>
  <si>
    <t>741420021</t>
  </si>
  <si>
    <t>Montáž svorka hromosvodná se 2 šrouby</t>
  </si>
  <si>
    <t>1822150476</t>
  </si>
  <si>
    <t>Montáž hromosvodného vedení svorek se 2 šrouby</t>
  </si>
  <si>
    <t>https://podminky.urs.cz/item/CS_URS_2024_01/741420021</t>
  </si>
  <si>
    <t>RMAT0008</t>
  </si>
  <si>
    <t>Zkušební svorka/objímka, otevřené provedení, pro dráty, Al</t>
  </si>
  <si>
    <t>-1679489950</t>
  </si>
  <si>
    <t>741420022</t>
  </si>
  <si>
    <t>Montáž svorka hromosvodná se 3 a více šrouby</t>
  </si>
  <si>
    <t>1129667712</t>
  </si>
  <si>
    <t>Montáž hromosvodného vedení svorek se 3 a více šrouby</t>
  </si>
  <si>
    <t>https://podminky.urs.cz/item/CS_URS_2024_01/741420022</t>
  </si>
  <si>
    <t>RMAT0012</t>
  </si>
  <si>
    <t>Křížové svorky s mezidestičkou pro vývody uzemnění /zaváděcí tyče,</t>
  </si>
  <si>
    <t>-1248894572</t>
  </si>
  <si>
    <t>RMAT0013</t>
  </si>
  <si>
    <t>Křížové svorky s mezidestičkou pro kulaté a páskové vodiče do 40 mm</t>
  </si>
  <si>
    <t>-1161014946</t>
  </si>
  <si>
    <t>741420023</t>
  </si>
  <si>
    <t>Montáž svorka hromosvodná na okapové žlaby</t>
  </si>
  <si>
    <t>2124352378</t>
  </si>
  <si>
    <t>Montáž hromosvodného vedení svorek na okapové žlaby</t>
  </si>
  <si>
    <t>https://podminky.urs.cz/item/CS_URS_2024_01/741420023</t>
  </si>
  <si>
    <t>35431039</t>
  </si>
  <si>
    <t>svorka uzemnění AlMgSi na okapové žlaby</t>
  </si>
  <si>
    <t>1735480708</t>
  </si>
  <si>
    <t>741420024</t>
  </si>
  <si>
    <t>Montáž svorka hromosvodná na konstrukce</t>
  </si>
  <si>
    <t>186942194</t>
  </si>
  <si>
    <t>Montáž hromosvodného vedení svorek na konstrukce</t>
  </si>
  <si>
    <t>https://podminky.urs.cz/item/CS_URS_2024_01/741420024</t>
  </si>
  <si>
    <t>RMAT0006</t>
  </si>
  <si>
    <t>Připojovací svorka pro ocelovékonstrukce, s příložkou, FeZn pro vodič pr.8</t>
  </si>
  <si>
    <t>932605894</t>
  </si>
  <si>
    <t>RMAT0007</t>
  </si>
  <si>
    <t>Svorky k připojení vedení k sněhovým zábranám, podélné připojení pomocí příložky se dvěma šrouby</t>
  </si>
  <si>
    <t>1138418456</t>
  </si>
  <si>
    <t>741420083</t>
  </si>
  <si>
    <t>Montáž vedení hromosvodné-štítek k označení svodu</t>
  </si>
  <si>
    <t>1907956715</t>
  </si>
  <si>
    <t>Montáž hromosvodného vedení doplňků štítků k označení svodů</t>
  </si>
  <si>
    <t>https://podminky.urs.cz/item/CS_URS_2024_01/741420083</t>
  </si>
  <si>
    <t>35442110</t>
  </si>
  <si>
    <t>štítek plastový - čísla svodů</t>
  </si>
  <si>
    <t>1307771701</t>
  </si>
  <si>
    <t>741420121</t>
  </si>
  <si>
    <t>Montáž izolační tyče oddáleného vedení</t>
  </si>
  <si>
    <t>-1802288030</t>
  </si>
  <si>
    <t>Montáž oddáleného vedení izolační tyče</t>
  </si>
  <si>
    <t>https://podminky.urs.cz/item/CS_URS_2024_01/741420121</t>
  </si>
  <si>
    <t>RMAT0011</t>
  </si>
  <si>
    <t>Distanční držák GFK pr. 16 s držákem tyče, délka 1030 mm, nerez</t>
  </si>
  <si>
    <t>-1211446643</t>
  </si>
  <si>
    <t>741430004</t>
  </si>
  <si>
    <t>Montáž tyč jímací délky do 3 m na střešní hřeben</t>
  </si>
  <si>
    <t>-1830491260</t>
  </si>
  <si>
    <t>Montáž jímacích tyčí délky do 3 m, na střešní hřeben</t>
  </si>
  <si>
    <t>https://podminky.urs.cz/item/CS_URS_2024_01/741430004</t>
  </si>
  <si>
    <t>35442152</t>
  </si>
  <si>
    <t>tyč jímací s rovným koncem 16/10 2000 (1000/1000)mm AlMgSi</t>
  </si>
  <si>
    <t>1370186759</t>
  </si>
  <si>
    <t>741440031</t>
  </si>
  <si>
    <t>Montáž tyč zemnicí dl do 2 m</t>
  </si>
  <si>
    <t>1691163113</t>
  </si>
  <si>
    <t>Montáž zemnicích desek a tyčí s připojením na svodové nebo uzemňovací vedení bez příslušenství tyčí, délky do 2 m</t>
  </si>
  <si>
    <t>https://podminky.urs.cz/item/CS_URS_2024_01/741440031</t>
  </si>
  <si>
    <t>RMAT0009</t>
  </si>
  <si>
    <t>Kompletní sada zaváděcí tyče se zkušební svorkou/objímkou a připojovacími svorkami (svorky KS)</t>
  </si>
  <si>
    <t>635935457</t>
  </si>
  <si>
    <t>RMAT0010</t>
  </si>
  <si>
    <t>Držák zaváděcí tyče a vývodů z uzemnění s vnitřním závitem, nerez</t>
  </si>
  <si>
    <t>795486187</t>
  </si>
  <si>
    <t>741810002</t>
  </si>
  <si>
    <t>Celková prohlídka elektrického rozvodu a zařízení přes 100 000 do 500 000,- Kč</t>
  </si>
  <si>
    <t>-1172667030</t>
  </si>
  <si>
    <t>Zkoušky a prohlídky elektrických rozvodů a zařízení celková prohlídka a vyhotovení revizní zprávy pro objem montážních prací přes 100 do 500 tis. Kč</t>
  </si>
  <si>
    <t>https://podminky.urs.cz/item/CS_URS_2024_01/741810002</t>
  </si>
  <si>
    <t>741820001</t>
  </si>
  <si>
    <t>Měření zemních odporů zemniče</t>
  </si>
  <si>
    <t>-909973962</t>
  </si>
  <si>
    <t>https://podminky.urs.cz/item/CS_URS_2024_01/741820001</t>
  </si>
  <si>
    <t>741820012</t>
  </si>
  <si>
    <t>Měření zemnící síť dl pásku přes 100 do 200 m</t>
  </si>
  <si>
    <t>1630824921</t>
  </si>
  <si>
    <t>Měření zemních odporů zemnicí sítě délky pásku přes 100 do 200 m</t>
  </si>
  <si>
    <t>https://podminky.urs.cz/item/CS_URS_2024_01/741820012</t>
  </si>
  <si>
    <t>998741103</t>
  </si>
  <si>
    <t>Přesun hmot tonážní pro silnoproud v objektech v přes 12 do 24 m</t>
  </si>
  <si>
    <t>2085663023</t>
  </si>
  <si>
    <t>Přesun hmot pro silnoproud stanovený z hmotnosti přesunovaného materiálu vodorovná dopravní vzdálenost do 50 m základní v objektech výšky přes 12 do 24 m</t>
  </si>
  <si>
    <t>https://podminky.urs.cz/item/CS_URS_2024_01/998741103</t>
  </si>
  <si>
    <t>998741123</t>
  </si>
  <si>
    <t>Přesun hmot tonážní pro silnoproud ruční v objektech v přes 12 do 24 m</t>
  </si>
  <si>
    <t>-321608666</t>
  </si>
  <si>
    <t>Přesun hmot pro silnoproud stanovený z hmotnosti přesunovaného materiálu vodorovná dopravní vzdálenost do 50 m ruční (bez užití mechanizace) v objektech výšky přes 12 do 24 m</t>
  </si>
  <si>
    <t>https://podminky.urs.cz/item/CS_URS_2024_01/998741123</t>
  </si>
  <si>
    <t>Práce a dodávky M</t>
  </si>
  <si>
    <t>46-M</t>
  </si>
  <si>
    <t>Zemní práce při extr.mont.pracích</t>
  </si>
  <si>
    <t>460030011</t>
  </si>
  <si>
    <t>Sejmutí drnu při elektromontážích jakékoliv tloušťky</t>
  </si>
  <si>
    <t>1663975534</t>
  </si>
  <si>
    <t>Přípravné terénní práce sejmutí drnu včetně nařezání a uložení na hromady na vzdálenost do 50 m nebo naložení na dopravní prostředek jakékoliv tloušťky</t>
  </si>
  <si>
    <t>https://podminky.urs.cz/item/CS_URS_2024_01/460030011</t>
  </si>
  <si>
    <t>0,35*21</t>
  </si>
  <si>
    <t>460161163</t>
  </si>
  <si>
    <t>Hloubení kabelových rýh ručně š 35 cm hl 70 cm v hornině tř II skupiny 4</t>
  </si>
  <si>
    <t>-1214005000</t>
  </si>
  <si>
    <t>Hloubení zapažených i nezapažených kabelových rýh ručně včetně urovnání dna s přemístěním výkopku do vzdálenosti 3 m od okraje jámy nebo s naložením na dopravní prostředek šířky 35 cm hloubky 70 cm v hornině třídy těžitelnosti II skupiny 4</t>
  </si>
  <si>
    <t>https://podminky.urs.cz/item/CS_URS_2024_01/460161163</t>
  </si>
  <si>
    <t>45+57+21</t>
  </si>
  <si>
    <t>460241111</t>
  </si>
  <si>
    <t>Příplatek za ztížení vykopávky při elektromontážích v blízkosti podzemního vedení</t>
  </si>
  <si>
    <t>1169674621</t>
  </si>
  <si>
    <t>Příplatek k cenám vykopávek v blízkosti podzemního vedení pro jakoukoliv třídu horniny</t>
  </si>
  <si>
    <t>https://podminky.urs.cz/item/CS_URS_2024_01/460241111</t>
  </si>
  <si>
    <t>45*0,35*0,7</t>
  </si>
  <si>
    <t>460242211</t>
  </si>
  <si>
    <t>Provizorní zajištění kabelů ve výkopech při jejich křížení</t>
  </si>
  <si>
    <t>-390579338</t>
  </si>
  <si>
    <t>Provizorní zajištění inženýrských sítí ve výkopech kabelů při křížení</t>
  </si>
  <si>
    <t>https://podminky.urs.cz/item/CS_URS_2024_01/460242211</t>
  </si>
  <si>
    <t>460242221</t>
  </si>
  <si>
    <t>Provizorní zajištění kabelů ve výkopech při jejich souběhu</t>
  </si>
  <si>
    <t>460568999</t>
  </si>
  <si>
    <t>Provizorní zajištění inženýrských sítí ve výkopech kabelů při souběhu</t>
  </si>
  <si>
    <t>https://podminky.urs.cz/item/CS_URS_2024_01/460242221</t>
  </si>
  <si>
    <t>460431173</t>
  </si>
  <si>
    <t>Zásyp kabelových rýh ručně se zhutněním š 35 cm hl 70 cm z horniny tř II skupiny 4</t>
  </si>
  <si>
    <t>-599054306</t>
  </si>
  <si>
    <t>Zásyp kabelových rýh ručně s přemístění sypaniny ze vzdálenosti do 10 m, s uložením výkopku ve vrstvách včetně zhutnění a úpravy povrchu šířky 35 cm hloubky 70 cm z horniny třídy těžitelnosti II skupiny 4</t>
  </si>
  <si>
    <t>https://podminky.urs.cz/item/CS_URS_2024_01/460431173</t>
  </si>
  <si>
    <t>460581121</t>
  </si>
  <si>
    <t>Zatravnění včetně zalití vodou na rovině</t>
  </si>
  <si>
    <t>-320970808</t>
  </si>
  <si>
    <t>Úprava terénu zatravnění, včetně dodání osiva a zalití vodou na rovině</t>
  </si>
  <si>
    <t>https://podminky.urs.cz/item/CS_URS_2024_01/460581121</t>
  </si>
  <si>
    <t>460911122</t>
  </si>
  <si>
    <t>Očištění dlaždic betonových tvarovaných nebo zámkových z rozebraných dlažeb při elektromontážích</t>
  </si>
  <si>
    <t>-1554179647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</si>
  <si>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</si>
  <si>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https://podminky.urs.cz/item/CS_URS_2024_01/460911122</t>
  </si>
  <si>
    <t>0,35*47</t>
  </si>
  <si>
    <t>460921122</t>
  </si>
  <si>
    <t>Vyspravení krytu komunikací po překopech při elektromontážích asfaltovým betonem tl 6 cm</t>
  </si>
  <si>
    <t>-1614826800</t>
  </si>
  <si>
    <t>Vyspravení krytu po překopech bezesparých pro pokládání kabelů, včetně rozprostření, urovnání a zhutnění podkladu asfaltovým betonem tloušťky 6 cm</t>
  </si>
  <si>
    <t>https://podminky.urs.cz/item/CS_URS_2024_01/460921122</t>
  </si>
  <si>
    <t>0,35*45</t>
  </si>
  <si>
    <t>460921222</t>
  </si>
  <si>
    <t>Kladení dlažby po překopech při elektromontážích dlaždice betonové zámkové do lože z kameniva těženého</t>
  </si>
  <si>
    <t>1862790315</t>
  </si>
  <si>
    <t>Vyspravení krytu po překopech kladení dlažby pro pokládání kabelů, včetně rozprostření, urovnání a zhutnění podkladu a provedení lože z kameniva těženého z dlaždic betonových tvarovaných nebo zámkových</t>
  </si>
  <si>
    <t>https://podminky.urs.cz/item/CS_URS_2024_01/460921222</t>
  </si>
  <si>
    <t>468011142</t>
  </si>
  <si>
    <t>Odstranění podkladu nebo krytu komunikace při elektromontážích ze živice tl přes 5 do 10 cm</t>
  </si>
  <si>
    <t>1851230445</t>
  </si>
  <si>
    <t>Odstranění podkladů nebo krytů komunikací včetně rozpojení na kusy a zarovnání styčné spáry ze živice, tloušťky přes 5 do 10 cm</t>
  </si>
  <si>
    <t>https://podminky.urs.cz/item/CS_URS_2024_01/468011142</t>
  </si>
  <si>
    <t>468021221</t>
  </si>
  <si>
    <t>Rozebrání dlažeb při elektromontážích ručně z dlaždic zámkových do písku spáry nezalité</t>
  </si>
  <si>
    <t>805457637</t>
  </si>
  <si>
    <t>Vytrhání dlažby včetně ručního rozebrání, vytřídění, odhozu na hromady nebo naložení na dopravní prostředek a očistění kostek nebo dlaždic z pískového podkladu z dlaždic zámkových, spáry nezalité</t>
  </si>
  <si>
    <t>https://podminky.urs.cz/item/CS_URS_2024_01/468021221</t>
  </si>
  <si>
    <t>0,35*57</t>
  </si>
  <si>
    <t>468041122</t>
  </si>
  <si>
    <t>Řezání živičného podkladu nebo krytu při elektromontážích hl přes 5 do 10 cm</t>
  </si>
  <si>
    <t>-1873428136</t>
  </si>
  <si>
    <t>Řezání spár v podkladu nebo krytu živičném, tloušťky přes 5 do 10 cm</t>
  </si>
  <si>
    <t>https://podminky.urs.cz/item/CS_URS_2024_01/468041122</t>
  </si>
  <si>
    <t>469972111</t>
  </si>
  <si>
    <t>Odvoz suti a vybouraných hmot při elektromontážích do 1 km</t>
  </si>
  <si>
    <t>-1402846233</t>
  </si>
  <si>
    <t>Odvoz suti a vybouraných hmot odvoz suti a vybouraných hmot do 1 km</t>
  </si>
  <si>
    <t>https://podminky.urs.cz/item/CS_URS_2024_01/469972111</t>
  </si>
  <si>
    <t>469972121</t>
  </si>
  <si>
    <t>Příplatek k odvozu suti a vybouraných hmot při elektromontážích za každý další 1 km</t>
  </si>
  <si>
    <t>-1837378728</t>
  </si>
  <si>
    <t>Odvoz suti a vybouraných hmot odvoz suti a vybouraných hmot Příplatek k ceně za každý další i započatý 1 km</t>
  </si>
  <si>
    <t>https://podminky.urs.cz/item/CS_URS_2024_01/469972121</t>
  </si>
  <si>
    <t>7,775*10 'Přepočtené koeficientem množství</t>
  </si>
  <si>
    <t>469973116</t>
  </si>
  <si>
    <t>1625894705</t>
  </si>
  <si>
    <t>Poplatek za uložení stavebního odpadu (skládkovné) na skládce směsného stavebního a demoličního zatříděného do Katalogu odpadů pod kódem 17 09 04</t>
  </si>
  <si>
    <t>https://podminky.urs.cz/item/CS_URS_2024_01/469973116</t>
  </si>
  <si>
    <t>VON - Vedlejší a ostatní náklady</t>
  </si>
  <si>
    <t>66373611</t>
  </si>
  <si>
    <t>Daniela Hahnová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</si>
  <si>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</si>
  <si>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</si>
  <si>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</si>
  <si>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</si>
  <si>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</si>
  <si>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</si>
  <si>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</si>
  <si>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</si>
  <si>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</si>
  <si>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</si>
  <si>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</si>
  <si>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</si>
  <si>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</si>
  <si>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</si>
  <si>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-596864441</t>
  </si>
  <si>
    <t>https://podminky.urs.cz/item/CS_URS_2023_02/013254000</t>
  </si>
  <si>
    <t>Poznámka k položce:_x000D_
vč. pasportizace a fotodumentace stavby</t>
  </si>
  <si>
    <t>VRN3</t>
  </si>
  <si>
    <t>Zařízení staveniště</t>
  </si>
  <si>
    <t>030001000</t>
  </si>
  <si>
    <t>-1363077027</t>
  </si>
  <si>
    <t>https://podminky.urs.cz/item/CS_URS_2023_02/030001000</t>
  </si>
  <si>
    <t>Poznámka k položce:_x000D_
náklady na vybudování,provoz, údržbu, zabezpečení, připojení a užívání inž. sítí,_x000D_
 zrušení ZS a uvedení do původního stavu</t>
  </si>
  <si>
    <t>034002000</t>
  </si>
  <si>
    <t>Zabezpečení staveniště</t>
  </si>
  <si>
    <t>834660279</t>
  </si>
  <si>
    <t>https://podminky.urs.cz/item/CS_URS_2023_02/034002000</t>
  </si>
  <si>
    <t>Poznámka k položce:_x000D_
oplocení staveniště ,vjezdová brána, _x000D_
ochrana okolí školy</t>
  </si>
  <si>
    <t>034503000</t>
  </si>
  <si>
    <t>Informační tabule na staveništi</t>
  </si>
  <si>
    <t>1895232617</t>
  </si>
  <si>
    <t>https://podminky.urs.cz/item/CS_URS_2023_02/034503000</t>
  </si>
  <si>
    <t>VRN4</t>
  </si>
  <si>
    <t>Inženýrská činnost</t>
  </si>
  <si>
    <t>043194000</t>
  </si>
  <si>
    <t>Ostatní zkoušky</t>
  </si>
  <si>
    <t>1007994570</t>
  </si>
  <si>
    <t>https://podminky.urs.cz/item/CS_URS_2023_02/043194000</t>
  </si>
  <si>
    <t>045002000</t>
  </si>
  <si>
    <t>Kompletační a koordinační činnost</t>
  </si>
  <si>
    <t>603839772</t>
  </si>
  <si>
    <t>https://podminky.urs.cz/item/CS_URS_2023_02/045002000</t>
  </si>
  <si>
    <t>VRN7</t>
  </si>
  <si>
    <t>Provozní vlivy</t>
  </si>
  <si>
    <t>071103000</t>
  </si>
  <si>
    <t>Provoz investora</t>
  </si>
  <si>
    <t>-289086931</t>
  </si>
  <si>
    <t>https://podminky.urs.cz/item/CS_URS_2023_02/071103000</t>
  </si>
  <si>
    <t>Poznámka k položce:_x000D_
práce prováděné za provozu školy</t>
  </si>
  <si>
    <t>VRN9</t>
  </si>
  <si>
    <t>Ostatní náklady</t>
  </si>
  <si>
    <t>090001000</t>
  </si>
  <si>
    <t>-1611502761</t>
  </si>
  <si>
    <t>https://podminky.urs.cz/item/CS_URS_2023_02/090001000</t>
  </si>
  <si>
    <t>Poznámka k položce:_x000D_
náklady na kolaudaci objektu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</si>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</sst>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62085121" TargetMode="External"/><Relationship Id="rId21" Type="http://schemas.openxmlformats.org/officeDocument/2006/relationships/hyperlink" Target="https://podminky.urs.cz/item/CS_URS_2024_01/751398056" TargetMode="External"/><Relationship Id="rId34" Type="http://schemas.openxmlformats.org/officeDocument/2006/relationships/hyperlink" Target="https://podminky.urs.cz/item/CS_URS_2024_01/762332923" TargetMode="External"/><Relationship Id="rId42" Type="http://schemas.openxmlformats.org/officeDocument/2006/relationships/hyperlink" Target="https://podminky.urs.cz/item/CS_URS_2024_01/762341931" TargetMode="External"/><Relationship Id="rId47" Type="http://schemas.openxmlformats.org/officeDocument/2006/relationships/hyperlink" Target="https://podminky.urs.cz/item/CS_URS_2024_01/762343913" TargetMode="External"/><Relationship Id="rId50" Type="http://schemas.openxmlformats.org/officeDocument/2006/relationships/hyperlink" Target="https://podminky.urs.cz/item/CS_URS_2024_01/764001801" TargetMode="External"/><Relationship Id="rId55" Type="http://schemas.openxmlformats.org/officeDocument/2006/relationships/hyperlink" Target="https://podminky.urs.cz/item/CS_URS_2024_01/764002812" TargetMode="External"/><Relationship Id="rId63" Type="http://schemas.openxmlformats.org/officeDocument/2006/relationships/hyperlink" Target="https://podminky.urs.cz/item/CS_URS_2024_01/764004861" TargetMode="External"/><Relationship Id="rId68" Type="http://schemas.openxmlformats.org/officeDocument/2006/relationships/hyperlink" Target="https://podminky.urs.cz/item/CS_URS_2024_01/764211675" TargetMode="External"/><Relationship Id="rId76" Type="http://schemas.openxmlformats.org/officeDocument/2006/relationships/hyperlink" Target="https://podminky.urs.cz/item/CS_URS_2024_01/764314612" TargetMode="External"/><Relationship Id="rId84" Type="http://schemas.openxmlformats.org/officeDocument/2006/relationships/hyperlink" Target="https://podminky.urs.cz/item/CS_URS_2024_01/765161821" TargetMode="External"/><Relationship Id="rId89" Type="http://schemas.openxmlformats.org/officeDocument/2006/relationships/hyperlink" Target="https://podminky.urs.cz/item/CS_URS_2024_01/998765103" TargetMode="External"/><Relationship Id="rId97" Type="http://schemas.openxmlformats.org/officeDocument/2006/relationships/hyperlink" Target="https://podminky.urs.cz/item/CS_URS_2024_01/783801403" TargetMode="External"/><Relationship Id="rId7" Type="http://schemas.openxmlformats.org/officeDocument/2006/relationships/hyperlink" Target="https://podminky.urs.cz/item/CS_URS_2024_01/975073121" TargetMode="External"/><Relationship Id="rId71" Type="http://schemas.openxmlformats.org/officeDocument/2006/relationships/hyperlink" Target="https://podminky.urs.cz/item/CS_URS_2024_01/764212667" TargetMode="External"/><Relationship Id="rId92" Type="http://schemas.openxmlformats.org/officeDocument/2006/relationships/hyperlink" Target="https://podminky.urs.cz/item/CS_URS_2024_01/767995114" TargetMode="External"/><Relationship Id="rId2" Type="http://schemas.openxmlformats.org/officeDocument/2006/relationships/hyperlink" Target="https://podminky.urs.cz/item/CS_URS_2024_01/621135001" TargetMode="External"/><Relationship Id="rId16" Type="http://schemas.openxmlformats.org/officeDocument/2006/relationships/hyperlink" Target="https://podminky.urs.cz/item/CS_URS_2024_01/998011010" TargetMode="External"/><Relationship Id="rId29" Type="http://schemas.openxmlformats.org/officeDocument/2006/relationships/hyperlink" Target="https://podminky.urs.cz/item/CS_URS_2024_01/762331921" TargetMode="External"/><Relationship Id="rId11" Type="http://schemas.openxmlformats.org/officeDocument/2006/relationships/hyperlink" Target="https://podminky.urs.cz/item/CS_URS_2024_01/997013501" TargetMode="External"/><Relationship Id="rId24" Type="http://schemas.openxmlformats.org/officeDocument/2006/relationships/hyperlink" Target="https://podminky.urs.cz/item/CS_URS_2024_01/762085112" TargetMode="External"/><Relationship Id="rId32" Type="http://schemas.openxmlformats.org/officeDocument/2006/relationships/hyperlink" Target="https://podminky.urs.cz/item/CS_URS_2024_01/762332921" TargetMode="External"/><Relationship Id="rId37" Type="http://schemas.openxmlformats.org/officeDocument/2006/relationships/hyperlink" Target="https://podminky.urs.cz/item/CS_URS_2024_01/762341027" TargetMode="External"/><Relationship Id="rId40" Type="http://schemas.openxmlformats.org/officeDocument/2006/relationships/hyperlink" Target="https://podminky.urs.cz/item/CS_URS_2024_01/762342511" TargetMode="External"/><Relationship Id="rId45" Type="http://schemas.openxmlformats.org/officeDocument/2006/relationships/hyperlink" Target="https://podminky.urs.cz/item/CS_URS_2024_01/762343911" TargetMode="External"/><Relationship Id="rId53" Type="http://schemas.openxmlformats.org/officeDocument/2006/relationships/hyperlink" Target="https://podminky.urs.cz/item/CS_URS_2024_01/764001871" TargetMode="External"/><Relationship Id="rId58" Type="http://schemas.openxmlformats.org/officeDocument/2006/relationships/hyperlink" Target="https://podminky.urs.cz/item/CS_URS_2024_01/764002841" TargetMode="External"/><Relationship Id="rId66" Type="http://schemas.openxmlformats.org/officeDocument/2006/relationships/hyperlink" Target="https://podminky.urs.cz/item/CS_URS_2024_01/764002414" TargetMode="External"/><Relationship Id="rId74" Type="http://schemas.openxmlformats.org/officeDocument/2006/relationships/hyperlink" Target="https://podminky.urs.cz/item/CS_URS_2024_01/764214608" TargetMode="External"/><Relationship Id="rId79" Type="http://schemas.openxmlformats.org/officeDocument/2006/relationships/hyperlink" Target="https://podminky.urs.cz/item/CS_URS_2024_01/764315635" TargetMode="External"/><Relationship Id="rId87" Type="http://schemas.openxmlformats.org/officeDocument/2006/relationships/hyperlink" Target="https://podminky.urs.cz/item/CS_URS_2024_01/765111203" TargetMode="External"/><Relationship Id="rId5" Type="http://schemas.openxmlformats.org/officeDocument/2006/relationships/hyperlink" Target="https://podminky.urs.cz/item/CS_URS_2024_01/941111821" TargetMode="External"/><Relationship Id="rId61" Type="http://schemas.openxmlformats.org/officeDocument/2006/relationships/hyperlink" Target="https://podminky.urs.cz/item/CS_URS_2024_01/764003801" TargetMode="External"/><Relationship Id="rId82" Type="http://schemas.openxmlformats.org/officeDocument/2006/relationships/hyperlink" Target="https://podminky.urs.cz/item/CS_URS_2024_01/998764103" TargetMode="External"/><Relationship Id="rId90" Type="http://schemas.openxmlformats.org/officeDocument/2006/relationships/hyperlink" Target="https://podminky.urs.cz/item/CS_URS_2024_01/767881132" TargetMode="External"/><Relationship Id="rId95" Type="http://schemas.openxmlformats.org/officeDocument/2006/relationships/hyperlink" Target="https://podminky.urs.cz/item/CS_URS_2024_01/783201403" TargetMode="External"/><Relationship Id="rId19" Type="http://schemas.openxmlformats.org/officeDocument/2006/relationships/hyperlink" Target="https://podminky.urs.cz/item/CS_URS_2024_01/712631111" TargetMode="External"/><Relationship Id="rId14" Type="http://schemas.openxmlformats.org/officeDocument/2006/relationships/hyperlink" Target="https://podminky.urs.cz/item/CS_URS_2024_01/997006004" TargetMode="External"/><Relationship Id="rId22" Type="http://schemas.openxmlformats.org/officeDocument/2006/relationships/hyperlink" Target="https://podminky.urs.cz/item/CS_URS_2024_01/998751102" TargetMode="External"/><Relationship Id="rId27" Type="http://schemas.openxmlformats.org/officeDocument/2006/relationships/hyperlink" Target="https://podminky.urs.cz/item/CS_URS_2024_01/762085123" TargetMode="External"/><Relationship Id="rId30" Type="http://schemas.openxmlformats.org/officeDocument/2006/relationships/hyperlink" Target="https://podminky.urs.cz/item/CS_URS_2024_01/762331931" TargetMode="External"/><Relationship Id="rId35" Type="http://schemas.openxmlformats.org/officeDocument/2006/relationships/hyperlink" Target="https://podminky.urs.cz/item/CS_URS_2024_01/762332924" TargetMode="External"/><Relationship Id="rId43" Type="http://schemas.openxmlformats.org/officeDocument/2006/relationships/hyperlink" Target="https://podminky.urs.cz/item/CS_URS_2024_01/762341932" TargetMode="External"/><Relationship Id="rId48" Type="http://schemas.openxmlformats.org/officeDocument/2006/relationships/hyperlink" Target="https://podminky.urs.cz/item/CS_URS_2024_01/762431026" TargetMode="External"/><Relationship Id="rId56" Type="http://schemas.openxmlformats.org/officeDocument/2006/relationships/hyperlink" Target="https://podminky.urs.cz/item/CS_URS_2024_01/764002821" TargetMode="External"/><Relationship Id="rId64" Type="http://schemas.openxmlformats.org/officeDocument/2006/relationships/hyperlink" Target="https://podminky.urs.cz/item/CS_URS_2024_01/764011615" TargetMode="External"/><Relationship Id="rId69" Type="http://schemas.openxmlformats.org/officeDocument/2006/relationships/hyperlink" Target="https://podminky.urs.cz/item/CS_URS_2024_01/764212607" TargetMode="External"/><Relationship Id="rId77" Type="http://schemas.openxmlformats.org/officeDocument/2006/relationships/hyperlink" Target="https://podminky.urs.cz/item/CS_URS_2024_01/764315632" TargetMode="External"/><Relationship Id="rId100" Type="http://schemas.openxmlformats.org/officeDocument/2006/relationships/drawing" Target="../drawings/drawing2.xml"/><Relationship Id="rId8" Type="http://schemas.openxmlformats.org/officeDocument/2006/relationships/hyperlink" Target="https://podminky.urs.cz/item/CS_URS_2024_01/973031325" TargetMode="External"/><Relationship Id="rId51" Type="http://schemas.openxmlformats.org/officeDocument/2006/relationships/hyperlink" Target="https://podminky.urs.cz/item/CS_URS_2024_01/764001821" TargetMode="External"/><Relationship Id="rId72" Type="http://schemas.openxmlformats.org/officeDocument/2006/relationships/hyperlink" Target="https://podminky.urs.cz/item/CS_URS_2024_01/764213652" TargetMode="External"/><Relationship Id="rId80" Type="http://schemas.openxmlformats.org/officeDocument/2006/relationships/hyperlink" Target="https://podminky.urs.cz/item/CS_URS_2024_01/764203156" TargetMode="External"/><Relationship Id="rId85" Type="http://schemas.openxmlformats.org/officeDocument/2006/relationships/hyperlink" Target="https://podminky.urs.cz/item/CS_URS_2024_01/765131803" TargetMode="External"/><Relationship Id="rId93" Type="http://schemas.openxmlformats.org/officeDocument/2006/relationships/hyperlink" Target="https://podminky.urs.cz/item/CS_URS_2024_01/767995116" TargetMode="External"/><Relationship Id="rId98" Type="http://schemas.openxmlformats.org/officeDocument/2006/relationships/hyperlink" Target="https://podminky.urs.cz/item/CS_URS_2024_01/783823135" TargetMode="External"/><Relationship Id="rId3" Type="http://schemas.openxmlformats.org/officeDocument/2006/relationships/hyperlink" Target="https://podminky.urs.cz/item/CS_URS_2024_01/941111121" TargetMode="External"/><Relationship Id="rId12" Type="http://schemas.openxmlformats.org/officeDocument/2006/relationships/hyperlink" Target="https://podminky.urs.cz/item/CS_URS_2024_01/997013509" TargetMode="External"/><Relationship Id="rId17" Type="http://schemas.openxmlformats.org/officeDocument/2006/relationships/hyperlink" Target="https://podminky.urs.cz/item/CS_URS_2024_01/711131111" TargetMode="External"/><Relationship Id="rId25" Type="http://schemas.openxmlformats.org/officeDocument/2006/relationships/hyperlink" Target="https://podminky.urs.cz/item/CS_URS_2024_01/762085113" TargetMode="External"/><Relationship Id="rId33" Type="http://schemas.openxmlformats.org/officeDocument/2006/relationships/hyperlink" Target="https://podminky.urs.cz/item/CS_URS_2024_01/762332922" TargetMode="External"/><Relationship Id="rId38" Type="http://schemas.openxmlformats.org/officeDocument/2006/relationships/hyperlink" Target="https://podminky.urs.cz/item/CS_URS_2024_01/762341811" TargetMode="External"/><Relationship Id="rId46" Type="http://schemas.openxmlformats.org/officeDocument/2006/relationships/hyperlink" Target="https://podminky.urs.cz/item/CS_URS_2024_01/762343912" TargetMode="External"/><Relationship Id="rId59" Type="http://schemas.openxmlformats.org/officeDocument/2006/relationships/hyperlink" Target="https://podminky.urs.cz/item/CS_URS_2024_01/764002871" TargetMode="External"/><Relationship Id="rId67" Type="http://schemas.openxmlformats.org/officeDocument/2006/relationships/hyperlink" Target="https://podminky.urs.cz/item/CS_URS_2024_01/764203152" TargetMode="External"/><Relationship Id="rId20" Type="http://schemas.openxmlformats.org/officeDocument/2006/relationships/hyperlink" Target="https://podminky.urs.cz/item/CS_URS_2024_01/998712103" TargetMode="External"/><Relationship Id="rId41" Type="http://schemas.openxmlformats.org/officeDocument/2006/relationships/hyperlink" Target="https://podminky.urs.cz/item/CS_URS_2024_01/762395000" TargetMode="External"/><Relationship Id="rId54" Type="http://schemas.openxmlformats.org/officeDocument/2006/relationships/hyperlink" Target="https://podminky.urs.cz/item/CS_URS_2024_01/764001891" TargetMode="External"/><Relationship Id="rId62" Type="http://schemas.openxmlformats.org/officeDocument/2006/relationships/hyperlink" Target="https://podminky.urs.cz/item/CS_URS_2024_01/764004821" TargetMode="External"/><Relationship Id="rId70" Type="http://schemas.openxmlformats.org/officeDocument/2006/relationships/hyperlink" Target="https://podminky.urs.cz/item/CS_URS_2024_01/764212612" TargetMode="External"/><Relationship Id="rId75" Type="http://schemas.openxmlformats.org/officeDocument/2006/relationships/hyperlink" Target="https://podminky.urs.cz/item/CS_URS_2024_01/764311605" TargetMode="External"/><Relationship Id="rId83" Type="http://schemas.openxmlformats.org/officeDocument/2006/relationships/hyperlink" Target="https://podminky.urs.cz/item/CS_URS_2024_01/765161801" TargetMode="External"/><Relationship Id="rId88" Type="http://schemas.openxmlformats.org/officeDocument/2006/relationships/hyperlink" Target="https://podminky.urs.cz/item/CS_URS_2024_01/765135023" TargetMode="External"/><Relationship Id="rId91" Type="http://schemas.openxmlformats.org/officeDocument/2006/relationships/hyperlink" Target="https://podminky.urs.cz/item/CS_URS_2024_01/767995111" TargetMode="External"/><Relationship Id="rId96" Type="http://schemas.openxmlformats.org/officeDocument/2006/relationships/hyperlink" Target="https://podminky.urs.cz/item/CS_URS_2024_01/783214121" TargetMode="External"/><Relationship Id="rId1" Type="http://schemas.openxmlformats.org/officeDocument/2006/relationships/hyperlink" Target="https://podminky.urs.cz/item/CS_URS_2024_01/413231231" TargetMode="External"/><Relationship Id="rId6" Type="http://schemas.openxmlformats.org/officeDocument/2006/relationships/hyperlink" Target="https://podminky.urs.cz/item/CS_URS_2024_01/993111111" TargetMode="External"/><Relationship Id="rId15" Type="http://schemas.openxmlformats.org/officeDocument/2006/relationships/hyperlink" Target="https://podminky.urs.cz/item/CS_URS_2024_01/997013821" TargetMode="External"/><Relationship Id="rId23" Type="http://schemas.openxmlformats.org/officeDocument/2006/relationships/hyperlink" Target="https://podminky.urs.cz/item/CS_URS_2024_01/762083121" TargetMode="External"/><Relationship Id="rId28" Type="http://schemas.openxmlformats.org/officeDocument/2006/relationships/hyperlink" Target="https://podminky.urs.cz/item/CS_URS_2024_01/762331813" TargetMode="External"/><Relationship Id="rId36" Type="http://schemas.openxmlformats.org/officeDocument/2006/relationships/hyperlink" Target="https://podminky.urs.cz/item/CS_URS_2024_01/762332131" TargetMode="External"/><Relationship Id="rId49" Type="http://schemas.openxmlformats.org/officeDocument/2006/relationships/hyperlink" Target="https://podminky.urs.cz/item/CS_URS_2024_01/998762103" TargetMode="External"/><Relationship Id="rId57" Type="http://schemas.openxmlformats.org/officeDocument/2006/relationships/hyperlink" Target="https://podminky.urs.cz/item/CS_URS_2024_01/764002835" TargetMode="External"/><Relationship Id="rId10" Type="http://schemas.openxmlformats.org/officeDocument/2006/relationships/hyperlink" Target="https://podminky.urs.cz/item/CS_URS_2024_01/997013156" TargetMode="External"/><Relationship Id="rId31" Type="http://schemas.openxmlformats.org/officeDocument/2006/relationships/hyperlink" Target="https://podminky.urs.cz/item/CS_URS_2024_01/762331941" TargetMode="External"/><Relationship Id="rId44" Type="http://schemas.openxmlformats.org/officeDocument/2006/relationships/hyperlink" Target="https://podminky.urs.cz/item/CS_URS_2024_01/762341933" TargetMode="External"/><Relationship Id="rId52" Type="http://schemas.openxmlformats.org/officeDocument/2006/relationships/hyperlink" Target="https://podminky.urs.cz/item/CS_URS_2024_01/764001851" TargetMode="External"/><Relationship Id="rId60" Type="http://schemas.openxmlformats.org/officeDocument/2006/relationships/hyperlink" Target="https://podminky.urs.cz/item/CS_URS_2024_01/764002881" TargetMode="External"/><Relationship Id="rId65" Type="http://schemas.openxmlformats.org/officeDocument/2006/relationships/hyperlink" Target="https://podminky.urs.cz/item/CS_URS_2024_01/764111645" TargetMode="External"/><Relationship Id="rId73" Type="http://schemas.openxmlformats.org/officeDocument/2006/relationships/hyperlink" Target="https://podminky.urs.cz/item/CS_URS_2024_01/764213657" TargetMode="External"/><Relationship Id="rId78" Type="http://schemas.openxmlformats.org/officeDocument/2006/relationships/hyperlink" Target="https://podminky.urs.cz/item/CS_URS_2024_01/764315633" TargetMode="External"/><Relationship Id="rId81" Type="http://schemas.openxmlformats.org/officeDocument/2006/relationships/hyperlink" Target="https://podminky.urs.cz/item/CS_URS_2024_01/764513429" TargetMode="External"/><Relationship Id="rId86" Type="http://schemas.openxmlformats.org/officeDocument/2006/relationships/hyperlink" Target="https://podminky.urs.cz/item/CS_URS_2024_01/765131843" TargetMode="External"/><Relationship Id="rId94" Type="http://schemas.openxmlformats.org/officeDocument/2006/relationships/hyperlink" Target="https://podminky.urs.cz/item/CS_URS_2024_01/998767103" TargetMode="External"/><Relationship Id="rId99" Type="http://schemas.openxmlformats.org/officeDocument/2006/relationships/hyperlink" Target="https://podminky.urs.cz/item/CS_URS_2024_01/783827425" TargetMode="External"/><Relationship Id="rId4" Type="http://schemas.openxmlformats.org/officeDocument/2006/relationships/hyperlink" Target="https://podminky.urs.cz/item/CS_URS_2024_01/941111221" TargetMode="External"/><Relationship Id="rId9" Type="http://schemas.openxmlformats.org/officeDocument/2006/relationships/hyperlink" Target="https://podminky.urs.cz/item/CS_URS_2024_01/997006012" TargetMode="External"/><Relationship Id="rId13" Type="http://schemas.openxmlformats.org/officeDocument/2006/relationships/hyperlink" Target="https://podminky.urs.cz/item/CS_URS_2024_01/997013631" TargetMode="External"/><Relationship Id="rId18" Type="http://schemas.openxmlformats.org/officeDocument/2006/relationships/hyperlink" Target="https://podminky.urs.cz/item/CS_URS_2024_01/998711103" TargetMode="External"/><Relationship Id="rId39" Type="http://schemas.openxmlformats.org/officeDocument/2006/relationships/hyperlink" Target="https://podminky.urs.cz/item/CS_URS_2024_01/76234121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41420083" TargetMode="External"/><Relationship Id="rId13" Type="http://schemas.openxmlformats.org/officeDocument/2006/relationships/hyperlink" Target="https://podminky.urs.cz/item/CS_URS_2024_01/741820001" TargetMode="External"/><Relationship Id="rId18" Type="http://schemas.openxmlformats.org/officeDocument/2006/relationships/hyperlink" Target="https://podminky.urs.cz/item/CS_URS_2024_01/460161163" TargetMode="External"/><Relationship Id="rId26" Type="http://schemas.openxmlformats.org/officeDocument/2006/relationships/hyperlink" Target="https://podminky.urs.cz/item/CS_URS_2024_01/460921222" TargetMode="External"/><Relationship Id="rId3" Type="http://schemas.openxmlformats.org/officeDocument/2006/relationships/hyperlink" Target="https://podminky.urs.cz/item/CS_URS_2024_01/741420020" TargetMode="External"/><Relationship Id="rId21" Type="http://schemas.openxmlformats.org/officeDocument/2006/relationships/hyperlink" Target="https://podminky.urs.cz/item/CS_URS_2024_01/460242221" TargetMode="External"/><Relationship Id="rId7" Type="http://schemas.openxmlformats.org/officeDocument/2006/relationships/hyperlink" Target="https://podminky.urs.cz/item/CS_URS_2024_01/741420024" TargetMode="External"/><Relationship Id="rId12" Type="http://schemas.openxmlformats.org/officeDocument/2006/relationships/hyperlink" Target="https://podminky.urs.cz/item/CS_URS_2024_01/741810002" TargetMode="External"/><Relationship Id="rId17" Type="http://schemas.openxmlformats.org/officeDocument/2006/relationships/hyperlink" Target="https://podminky.urs.cz/item/CS_URS_2024_01/460030011" TargetMode="External"/><Relationship Id="rId25" Type="http://schemas.openxmlformats.org/officeDocument/2006/relationships/hyperlink" Target="https://podminky.urs.cz/item/CS_URS_2024_01/460921122" TargetMode="External"/><Relationship Id="rId33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741420001" TargetMode="External"/><Relationship Id="rId16" Type="http://schemas.openxmlformats.org/officeDocument/2006/relationships/hyperlink" Target="https://podminky.urs.cz/item/CS_URS_2024_01/998741123" TargetMode="External"/><Relationship Id="rId20" Type="http://schemas.openxmlformats.org/officeDocument/2006/relationships/hyperlink" Target="https://podminky.urs.cz/item/CS_URS_2024_01/460242211" TargetMode="External"/><Relationship Id="rId29" Type="http://schemas.openxmlformats.org/officeDocument/2006/relationships/hyperlink" Target="https://podminky.urs.cz/item/CS_URS_2024_01/468041122" TargetMode="External"/><Relationship Id="rId1" Type="http://schemas.openxmlformats.org/officeDocument/2006/relationships/hyperlink" Target="https://podminky.urs.cz/item/CS_URS_2024_01/741410021" TargetMode="External"/><Relationship Id="rId6" Type="http://schemas.openxmlformats.org/officeDocument/2006/relationships/hyperlink" Target="https://podminky.urs.cz/item/CS_URS_2024_01/741420023" TargetMode="External"/><Relationship Id="rId11" Type="http://schemas.openxmlformats.org/officeDocument/2006/relationships/hyperlink" Target="https://podminky.urs.cz/item/CS_URS_2024_01/741440031" TargetMode="External"/><Relationship Id="rId24" Type="http://schemas.openxmlformats.org/officeDocument/2006/relationships/hyperlink" Target="https://podminky.urs.cz/item/CS_URS_2024_01/460911122" TargetMode="External"/><Relationship Id="rId32" Type="http://schemas.openxmlformats.org/officeDocument/2006/relationships/hyperlink" Target="https://podminky.urs.cz/item/CS_URS_2024_01/469973116" TargetMode="External"/><Relationship Id="rId5" Type="http://schemas.openxmlformats.org/officeDocument/2006/relationships/hyperlink" Target="https://podminky.urs.cz/item/CS_URS_2024_01/741420022" TargetMode="External"/><Relationship Id="rId15" Type="http://schemas.openxmlformats.org/officeDocument/2006/relationships/hyperlink" Target="https://podminky.urs.cz/item/CS_URS_2024_01/998741103" TargetMode="External"/><Relationship Id="rId23" Type="http://schemas.openxmlformats.org/officeDocument/2006/relationships/hyperlink" Target="https://podminky.urs.cz/item/CS_URS_2024_01/460581121" TargetMode="External"/><Relationship Id="rId28" Type="http://schemas.openxmlformats.org/officeDocument/2006/relationships/hyperlink" Target="https://podminky.urs.cz/item/CS_URS_2024_01/468021221" TargetMode="External"/><Relationship Id="rId10" Type="http://schemas.openxmlformats.org/officeDocument/2006/relationships/hyperlink" Target="https://podminky.urs.cz/item/CS_URS_2024_01/741430004" TargetMode="External"/><Relationship Id="rId19" Type="http://schemas.openxmlformats.org/officeDocument/2006/relationships/hyperlink" Target="https://podminky.urs.cz/item/CS_URS_2024_01/460241111" TargetMode="External"/><Relationship Id="rId31" Type="http://schemas.openxmlformats.org/officeDocument/2006/relationships/hyperlink" Target="https://podminky.urs.cz/item/CS_URS_2024_01/469972121" TargetMode="External"/><Relationship Id="rId4" Type="http://schemas.openxmlformats.org/officeDocument/2006/relationships/hyperlink" Target="https://podminky.urs.cz/item/CS_URS_2024_01/741420021" TargetMode="External"/><Relationship Id="rId9" Type="http://schemas.openxmlformats.org/officeDocument/2006/relationships/hyperlink" Target="https://podminky.urs.cz/item/CS_URS_2024_01/741420121" TargetMode="External"/><Relationship Id="rId14" Type="http://schemas.openxmlformats.org/officeDocument/2006/relationships/hyperlink" Target="https://podminky.urs.cz/item/CS_URS_2024_01/741820012" TargetMode="External"/><Relationship Id="rId22" Type="http://schemas.openxmlformats.org/officeDocument/2006/relationships/hyperlink" Target="https://podminky.urs.cz/item/CS_URS_2024_01/460431173" TargetMode="External"/><Relationship Id="rId27" Type="http://schemas.openxmlformats.org/officeDocument/2006/relationships/hyperlink" Target="https://podminky.urs.cz/item/CS_URS_2024_01/468011142" TargetMode="External"/><Relationship Id="rId30" Type="http://schemas.openxmlformats.org/officeDocument/2006/relationships/hyperlink" Target="https://podminky.urs.cz/item/CS_URS_2024_01/469972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90001000" TargetMode="External"/><Relationship Id="rId3" Type="http://schemas.openxmlformats.org/officeDocument/2006/relationships/hyperlink" Target="https://podminky.urs.cz/item/CS_URS_2023_02/034002000" TargetMode="External"/><Relationship Id="rId7" Type="http://schemas.openxmlformats.org/officeDocument/2006/relationships/hyperlink" Target="https://podminky.urs.cz/item/CS_URS_2023_02/071103000" TargetMode="External"/><Relationship Id="rId2" Type="http://schemas.openxmlformats.org/officeDocument/2006/relationships/hyperlink" Target="https://podminky.urs.cz/item/CS_URS_2023_02/030001000" TargetMode="External"/><Relationship Id="rId1" Type="http://schemas.openxmlformats.org/officeDocument/2006/relationships/hyperlink" Target="https://podminky.urs.cz/item/CS_URS_2023_02/013254000" TargetMode="External"/><Relationship Id="rId6" Type="http://schemas.openxmlformats.org/officeDocument/2006/relationships/hyperlink" Target="https://podminky.urs.cz/item/CS_URS_2023_02/045002000" TargetMode="External"/><Relationship Id="rId5" Type="http://schemas.openxmlformats.org/officeDocument/2006/relationships/hyperlink" Target="https://podminky.urs.cz/item/CS_URS_2023_02/043194000" TargetMode="External"/><Relationship Id="rId4" Type="http://schemas.openxmlformats.org/officeDocument/2006/relationships/hyperlink" Target="https://podminky.urs.cz/item/CS_URS_2023_02/034503000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topLeftCell="A22" workbookViewId="0">
      <selection activeCell="AP13" sqref="AP13"/>
    </sheetView>
  </sheetViews>
  <sheetFormatPr defaultRowHeight="15"/>
  <cols>
    <col min="1" max="1" width="8.83203125" customWidth="1"/>
    <col min="2" max="2" width="1.6640625" customWidth="1"/>
    <col min="3" max="3" width="4.5" customWidth="1"/>
    <col min="4" max="33" width="2.83203125" customWidth="1"/>
    <col min="34" max="34" width="3.5" customWidth="1"/>
    <col min="35" max="35" width="42.33203125" customWidth="1"/>
    <col min="36" max="37" width="2.5" customWidth="1"/>
    <col min="38" max="38" width="8.83203125" customWidth="1"/>
    <col min="39" max="39" width="3.5" customWidth="1"/>
    <col min="40" max="40" width="14.33203125" customWidth="1"/>
    <col min="41" max="41" width="8" customWidth="1"/>
    <col min="42" max="42" width="4.5" customWidth="1"/>
    <col min="43" max="43" width="16.6640625" customWidth="1"/>
    <col min="44" max="44" width="14.5" customWidth="1"/>
    <col min="45" max="47" width="27.6640625" hidden="1" customWidth="1"/>
    <col min="48" max="49" width="23.1640625" hidden="1" customWidth="1"/>
    <col min="50" max="51" width="26.6640625" hidden="1" customWidth="1"/>
    <col min="52" max="52" width="23.1640625" hidden="1" customWidth="1"/>
    <col min="53" max="53" width="20.5" hidden="1" customWidth="1"/>
    <col min="54" max="54" width="26.6640625" hidden="1" customWidth="1"/>
    <col min="55" max="55" width="23.1640625" hidden="1" customWidth="1"/>
    <col min="56" max="56" width="20.5" hidden="1" customWidth="1"/>
    <col min="57" max="57" width="71.1640625" customWidth="1"/>
    <col min="71" max="91" width="9.16406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R5" s="19"/>
      <c r="BE5" s="25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R6" s="19"/>
      <c r="BE6" s="258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58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306">
        <v>45315</v>
      </c>
      <c r="AR8" s="19"/>
      <c r="BE8" s="258"/>
      <c r="BS8" s="16" t="s">
        <v>6</v>
      </c>
    </row>
    <row r="9" spans="1:74" ht="14.45" customHeight="1">
      <c r="B9" s="19"/>
      <c r="AR9" s="19"/>
      <c r="BE9" s="25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19</v>
      </c>
      <c r="AR10" s="19"/>
      <c r="BE10" s="258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19</v>
      </c>
      <c r="AR11" s="19"/>
      <c r="BE11" s="258"/>
      <c r="BS11" s="16" t="s">
        <v>6</v>
      </c>
    </row>
    <row r="12" spans="1:74" ht="6.95" customHeight="1">
      <c r="B12" s="19"/>
      <c r="AR12" s="19"/>
      <c r="BE12" s="258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58"/>
      <c r="BS13" s="16" t="s">
        <v>6</v>
      </c>
    </row>
    <row r="14" spans="1:74" ht="12.75">
      <c r="B14" s="19"/>
      <c r="E14" s="263" t="s">
        <v>29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" t="s">
        <v>27</v>
      </c>
      <c r="AN14" s="28" t="s">
        <v>29</v>
      </c>
      <c r="AR14" s="19"/>
      <c r="BE14" s="258"/>
      <c r="BS14" s="16" t="s">
        <v>6</v>
      </c>
    </row>
    <row r="15" spans="1:74" ht="6.95" customHeight="1">
      <c r="B15" s="19"/>
      <c r="AR15" s="19"/>
      <c r="BE15" s="258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19</v>
      </c>
      <c r="AR16" s="19"/>
      <c r="BE16" s="258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19</v>
      </c>
      <c r="AR17" s="19"/>
      <c r="BE17" s="258"/>
      <c r="BS17" s="16" t="s">
        <v>32</v>
      </c>
    </row>
    <row r="18" spans="2:71" ht="6.95" customHeight="1">
      <c r="B18" s="19"/>
      <c r="AR18" s="19"/>
      <c r="BE18" s="258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19</v>
      </c>
      <c r="AR19" s="19"/>
      <c r="BE19" s="258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19</v>
      </c>
      <c r="AR20" s="19"/>
      <c r="BE20" s="258"/>
      <c r="BS20" s="16" t="s">
        <v>32</v>
      </c>
    </row>
    <row r="21" spans="2:71" ht="6.95" customHeight="1">
      <c r="B21" s="19"/>
      <c r="AR21" s="19"/>
      <c r="BE21" s="258"/>
    </row>
    <row r="22" spans="2:71" ht="12" customHeight="1">
      <c r="B22" s="19"/>
      <c r="D22" s="26" t="s">
        <v>35</v>
      </c>
      <c r="AR22" s="19"/>
      <c r="BE22" s="258"/>
    </row>
    <row r="23" spans="2:71" ht="48" customHeight="1">
      <c r="B23" s="19"/>
      <c r="E23" s="265" t="s">
        <v>36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R23" s="19"/>
      <c r="BE23" s="258"/>
    </row>
    <row r="24" spans="2:71" ht="6.95" customHeight="1">
      <c r="B24" s="19"/>
      <c r="AR24" s="19"/>
      <c r="BE24" s="25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58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66">
        <f>ROUND(AG54,2)</f>
        <v>0</v>
      </c>
      <c r="AL26" s="267"/>
      <c r="AM26" s="267"/>
      <c r="AN26" s="267"/>
      <c r="AO26" s="267"/>
      <c r="AR26" s="31"/>
      <c r="BE26" s="258"/>
    </row>
    <row r="27" spans="2:71" s="1" customFormat="1" ht="6.95" customHeight="1">
      <c r="B27" s="31"/>
      <c r="AR27" s="31"/>
      <c r="BE27" s="258"/>
    </row>
    <row r="28" spans="2:71" s="1" customFormat="1" ht="12.75">
      <c r="B28" s="31"/>
      <c r="L28" s="268" t="s">
        <v>38</v>
      </c>
      <c r="M28" s="268"/>
      <c r="N28" s="268"/>
      <c r="O28" s="268"/>
      <c r="P28" s="268"/>
      <c r="W28" s="268" t="s">
        <v>39</v>
      </c>
      <c r="X28" s="268"/>
      <c r="Y28" s="268"/>
      <c r="Z28" s="268"/>
      <c r="AA28" s="268"/>
      <c r="AB28" s="268"/>
      <c r="AC28" s="268"/>
      <c r="AD28" s="268"/>
      <c r="AE28" s="268"/>
      <c r="AK28" s="268" t="s">
        <v>40</v>
      </c>
      <c r="AL28" s="268"/>
      <c r="AM28" s="268"/>
      <c r="AN28" s="268"/>
      <c r="AO28" s="268"/>
      <c r="AR28" s="31"/>
      <c r="BE28" s="258"/>
    </row>
    <row r="29" spans="2:71" s="2" customFormat="1" ht="14.45" customHeight="1">
      <c r="B29" s="35"/>
      <c r="D29" s="26" t="s">
        <v>41</v>
      </c>
      <c r="F29" s="26" t="s">
        <v>42</v>
      </c>
      <c r="L29" s="271">
        <v>0.21</v>
      </c>
      <c r="M29" s="270"/>
      <c r="N29" s="270"/>
      <c r="O29" s="270"/>
      <c r="P29" s="270"/>
      <c r="W29" s="269">
        <f>ROUND(AZ54, 2)</f>
        <v>0</v>
      </c>
      <c r="X29" s="270"/>
      <c r="Y29" s="270"/>
      <c r="Z29" s="270"/>
      <c r="AA29" s="270"/>
      <c r="AB29" s="270"/>
      <c r="AC29" s="270"/>
      <c r="AD29" s="270"/>
      <c r="AE29" s="270"/>
      <c r="AK29" s="269">
        <f>ROUND(AV54, 2)</f>
        <v>0</v>
      </c>
      <c r="AL29" s="270"/>
      <c r="AM29" s="270"/>
      <c r="AN29" s="270"/>
      <c r="AO29" s="270"/>
      <c r="AR29" s="35"/>
      <c r="BE29" s="259"/>
    </row>
    <row r="30" spans="2:71" s="2" customFormat="1" ht="14.45" customHeight="1">
      <c r="B30" s="35"/>
      <c r="F30" s="26" t="s">
        <v>43</v>
      </c>
      <c r="L30" s="271">
        <v>0.12</v>
      </c>
      <c r="M30" s="270"/>
      <c r="N30" s="270"/>
      <c r="O30" s="270"/>
      <c r="P30" s="270"/>
      <c r="W30" s="269">
        <f>ROUND(BA54, 2)</f>
        <v>0</v>
      </c>
      <c r="X30" s="270"/>
      <c r="Y30" s="270"/>
      <c r="Z30" s="270"/>
      <c r="AA30" s="270"/>
      <c r="AB30" s="270"/>
      <c r="AC30" s="270"/>
      <c r="AD30" s="270"/>
      <c r="AE30" s="270"/>
      <c r="AK30" s="269">
        <f>ROUND(AW54, 2)</f>
        <v>0</v>
      </c>
      <c r="AL30" s="270"/>
      <c r="AM30" s="270"/>
      <c r="AN30" s="270"/>
      <c r="AO30" s="270"/>
      <c r="AR30" s="35"/>
      <c r="BE30" s="259"/>
    </row>
    <row r="31" spans="2:71" s="2" customFormat="1" ht="14.45" hidden="1" customHeight="1">
      <c r="B31" s="35"/>
      <c r="F31" s="26" t="s">
        <v>44</v>
      </c>
      <c r="L31" s="271">
        <v>0.21</v>
      </c>
      <c r="M31" s="270"/>
      <c r="N31" s="270"/>
      <c r="O31" s="270"/>
      <c r="P31" s="270"/>
      <c r="W31" s="269">
        <f>ROUND(BB54, 2)</f>
        <v>0</v>
      </c>
      <c r="X31" s="270"/>
      <c r="Y31" s="270"/>
      <c r="Z31" s="270"/>
      <c r="AA31" s="270"/>
      <c r="AB31" s="270"/>
      <c r="AC31" s="270"/>
      <c r="AD31" s="270"/>
      <c r="AE31" s="270"/>
      <c r="AK31" s="269">
        <v>0</v>
      </c>
      <c r="AL31" s="270"/>
      <c r="AM31" s="270"/>
      <c r="AN31" s="270"/>
      <c r="AO31" s="270"/>
      <c r="AR31" s="35"/>
      <c r="BE31" s="259"/>
    </row>
    <row r="32" spans="2:71" s="2" customFormat="1" ht="14.45" hidden="1" customHeight="1">
      <c r="B32" s="35"/>
      <c r="F32" s="26" t="s">
        <v>45</v>
      </c>
      <c r="L32" s="271">
        <v>0.12</v>
      </c>
      <c r="M32" s="270"/>
      <c r="N32" s="270"/>
      <c r="O32" s="270"/>
      <c r="P32" s="270"/>
      <c r="W32" s="269">
        <f>ROUND(BC54, 2)</f>
        <v>0</v>
      </c>
      <c r="X32" s="270"/>
      <c r="Y32" s="270"/>
      <c r="Z32" s="270"/>
      <c r="AA32" s="270"/>
      <c r="AB32" s="270"/>
      <c r="AC32" s="270"/>
      <c r="AD32" s="270"/>
      <c r="AE32" s="270"/>
      <c r="AK32" s="269">
        <v>0</v>
      </c>
      <c r="AL32" s="270"/>
      <c r="AM32" s="270"/>
      <c r="AN32" s="270"/>
      <c r="AO32" s="270"/>
      <c r="AR32" s="35"/>
      <c r="BE32" s="259"/>
    </row>
    <row r="33" spans="2:44" s="2" customFormat="1" ht="14.45" hidden="1" customHeight="1">
      <c r="B33" s="35"/>
      <c r="F33" s="26" t="s">
        <v>46</v>
      </c>
      <c r="L33" s="271">
        <v>0</v>
      </c>
      <c r="M33" s="270"/>
      <c r="N33" s="270"/>
      <c r="O33" s="270"/>
      <c r="P33" s="270"/>
      <c r="W33" s="269">
        <f>ROUND(BD54, 2)</f>
        <v>0</v>
      </c>
      <c r="X33" s="270"/>
      <c r="Y33" s="270"/>
      <c r="Z33" s="270"/>
      <c r="AA33" s="270"/>
      <c r="AB33" s="270"/>
      <c r="AC33" s="270"/>
      <c r="AD33" s="270"/>
      <c r="AE33" s="270"/>
      <c r="AK33" s="269">
        <v>0</v>
      </c>
      <c r="AL33" s="270"/>
      <c r="AM33" s="270"/>
      <c r="AN33" s="270"/>
      <c r="AO33" s="270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272" t="s">
        <v>49</v>
      </c>
      <c r="Y35" s="273"/>
      <c r="Z35" s="273"/>
      <c r="AA35" s="273"/>
      <c r="AB35" s="273"/>
      <c r="AC35" s="38"/>
      <c r="AD35" s="38"/>
      <c r="AE35" s="38"/>
      <c r="AF35" s="38"/>
      <c r="AG35" s="38"/>
      <c r="AH35" s="38"/>
      <c r="AI35" s="38"/>
      <c r="AJ35" s="38"/>
      <c r="AK35" s="274">
        <f>SUM(AK26:AK33)</f>
        <v>0</v>
      </c>
      <c r="AL35" s="273"/>
      <c r="AM35" s="273"/>
      <c r="AN35" s="273"/>
      <c r="AO35" s="275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50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2023J-118</v>
      </c>
      <c r="AR44" s="44"/>
    </row>
    <row r="45" spans="2:44" s="4" customFormat="1" ht="36.950000000000003" customHeight="1">
      <c r="B45" s="45"/>
      <c r="C45" s="46" t="s">
        <v>16</v>
      </c>
      <c r="L45" s="276" t="str">
        <f>K6</f>
        <v>ZŠ a ZUŠ Šmeralova 15 - půdní vestavba</v>
      </c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Karlovy Vary </v>
      </c>
      <c r="AI47" s="26" t="s">
        <v>23</v>
      </c>
      <c r="AM47" s="278">
        <f>IF(AN8= "","",AN8)</f>
        <v>45315</v>
      </c>
      <c r="AN47" s="278"/>
      <c r="AR47" s="31"/>
    </row>
    <row r="48" spans="2:44" s="1" customFormat="1" ht="6.95" customHeight="1">
      <c r="B48" s="31"/>
      <c r="AR48" s="31"/>
    </row>
    <row r="49" spans="1:91" s="1" customFormat="1" ht="15.6" customHeight="1">
      <c r="B49" s="31"/>
      <c r="C49" s="26" t="s">
        <v>24</v>
      </c>
      <c r="L49" s="3" t="str">
        <f>IF(E11= "","",E11)</f>
        <v xml:space="preserve">ZŠ a ZUŠ Šmeralova 15 Karlovy Vary </v>
      </c>
      <c r="AI49" s="26" t="s">
        <v>30</v>
      </c>
      <c r="AM49" s="279" t="str">
        <f>IF(E17="","",E17)</f>
        <v>Projektový kancelář NH s.r.o.</v>
      </c>
      <c r="AN49" s="280"/>
      <c r="AO49" s="280"/>
      <c r="AP49" s="280"/>
      <c r="AR49" s="31"/>
      <c r="AS49" s="281" t="s">
        <v>51</v>
      </c>
      <c r="AT49" s="282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6" customHeight="1">
      <c r="B50" s="31"/>
      <c r="C50" s="26" t="s">
        <v>28</v>
      </c>
      <c r="L50" s="3" t="str">
        <f>IF(E14= "Vyplň údaj","",E14)</f>
        <v/>
      </c>
      <c r="AI50" s="26" t="s">
        <v>33</v>
      </c>
      <c r="AM50" s="279" t="str">
        <f>IF(E20="","",E20)</f>
        <v xml:space="preserve"> </v>
      </c>
      <c r="AN50" s="280"/>
      <c r="AO50" s="280"/>
      <c r="AP50" s="280"/>
      <c r="AR50" s="31"/>
      <c r="AS50" s="283"/>
      <c r="AT50" s="284"/>
      <c r="BD50" s="52"/>
    </row>
    <row r="51" spans="1:91" s="1" customFormat="1" ht="10.9" customHeight="1">
      <c r="B51" s="31"/>
      <c r="AR51" s="31"/>
      <c r="AS51" s="283"/>
      <c r="AT51" s="284"/>
      <c r="BD51" s="52"/>
    </row>
    <row r="52" spans="1:91" s="1" customFormat="1" ht="29.25" customHeight="1">
      <c r="B52" s="31"/>
      <c r="C52" s="285" t="s">
        <v>52</v>
      </c>
      <c r="D52" s="286"/>
      <c r="E52" s="286"/>
      <c r="F52" s="286"/>
      <c r="G52" s="286"/>
      <c r="H52" s="53"/>
      <c r="I52" s="287" t="s">
        <v>53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8" t="s">
        <v>54</v>
      </c>
      <c r="AH52" s="286"/>
      <c r="AI52" s="286"/>
      <c r="AJ52" s="286"/>
      <c r="AK52" s="286"/>
      <c r="AL52" s="286"/>
      <c r="AM52" s="286"/>
      <c r="AN52" s="287" t="s">
        <v>55</v>
      </c>
      <c r="AO52" s="286"/>
      <c r="AP52" s="286"/>
      <c r="AQ52" s="54" t="s">
        <v>56</v>
      </c>
      <c r="AR52" s="31"/>
      <c r="AS52" s="55" t="s">
        <v>57</v>
      </c>
      <c r="AT52" s="56" t="s">
        <v>58</v>
      </c>
      <c r="AU52" s="56" t="s">
        <v>59</v>
      </c>
      <c r="AV52" s="56" t="s">
        <v>60</v>
      </c>
      <c r="AW52" s="56" t="s">
        <v>61</v>
      </c>
      <c r="AX52" s="56" t="s">
        <v>62</v>
      </c>
      <c r="AY52" s="56" t="s">
        <v>63</v>
      </c>
      <c r="AZ52" s="56" t="s">
        <v>64</v>
      </c>
      <c r="BA52" s="56" t="s">
        <v>65</v>
      </c>
      <c r="BB52" s="56" t="s">
        <v>66</v>
      </c>
      <c r="BC52" s="56" t="s">
        <v>67</v>
      </c>
      <c r="BD52" s="57" t="s">
        <v>68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92">
        <f>ROUND(SUM(AG55:AG57),2)</f>
        <v>0</v>
      </c>
      <c r="AH54" s="292"/>
      <c r="AI54" s="292"/>
      <c r="AJ54" s="292"/>
      <c r="AK54" s="292"/>
      <c r="AL54" s="292"/>
      <c r="AM54" s="292"/>
      <c r="AN54" s="293">
        <f>SUM(AG54,AT54)</f>
        <v>0</v>
      </c>
      <c r="AO54" s="293"/>
      <c r="AP54" s="293"/>
      <c r="AQ54" s="63" t="s">
        <v>19</v>
      </c>
      <c r="AR54" s="59"/>
      <c r="AS54" s="64">
        <f>ROUND(SUM(AS55:AS57),2)</f>
        <v>0</v>
      </c>
      <c r="AT54" s="65">
        <f>ROUND(SUM(AV54:AW54),2)</f>
        <v>0</v>
      </c>
      <c r="AU54" s="66">
        <f>ROUND(SUM(AU55:AU57),5)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ROUND(SUM(AZ55:AZ57),2)</f>
        <v>0</v>
      </c>
      <c r="BA54" s="65">
        <f>ROUND(SUM(BA55:BA57),2)</f>
        <v>0</v>
      </c>
      <c r="BB54" s="65">
        <f>ROUND(SUM(BB55:BB57),2)</f>
        <v>0</v>
      </c>
      <c r="BC54" s="65">
        <f>ROUND(SUM(BC55:BC57),2)</f>
        <v>0</v>
      </c>
      <c r="BD54" s="67">
        <f>ROUND(SUM(BD55:BD57),2)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19</v>
      </c>
    </row>
    <row r="55" spans="1:91" s="6" customFormat="1" ht="24.6" customHeight="1">
      <c r="A55" s="70" t="s">
        <v>75</v>
      </c>
      <c r="B55" s="71"/>
      <c r="C55" s="72"/>
      <c r="D55" s="291" t="s">
        <v>76</v>
      </c>
      <c r="E55" s="291"/>
      <c r="F55" s="291"/>
      <c r="G55" s="291"/>
      <c r="H55" s="291"/>
      <c r="I55" s="73"/>
      <c r="J55" s="291" t="s">
        <v>77</v>
      </c>
      <c r="K55" s="291"/>
      <c r="L55" s="291"/>
      <c r="M55" s="291"/>
      <c r="N55" s="291"/>
      <c r="O55" s="291"/>
      <c r="P55" s="291"/>
      <c r="Q55" s="291"/>
      <c r="R55" s="291"/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89">
        <f>'D.1.1.02 - Rekonstrukce k...'!J30</f>
        <v>0</v>
      </c>
      <c r="AH55" s="290"/>
      <c r="AI55" s="290"/>
      <c r="AJ55" s="290"/>
      <c r="AK55" s="290"/>
      <c r="AL55" s="290"/>
      <c r="AM55" s="290"/>
      <c r="AN55" s="289">
        <f>SUM(AG55,AT55)</f>
        <v>0</v>
      </c>
      <c r="AO55" s="290"/>
      <c r="AP55" s="290"/>
      <c r="AQ55" s="74" t="s">
        <v>78</v>
      </c>
      <c r="AR55" s="71"/>
      <c r="AS55" s="75">
        <v>0</v>
      </c>
      <c r="AT55" s="76">
        <f>ROUND(SUM(AV55:AW55),2)</f>
        <v>0</v>
      </c>
      <c r="AU55" s="77">
        <f>'D.1.1.02 - Rekonstrukce k...'!P97</f>
        <v>0</v>
      </c>
      <c r="AV55" s="76">
        <f>'D.1.1.02 - Rekonstrukce k...'!J33</f>
        <v>0</v>
      </c>
      <c r="AW55" s="76">
        <f>'D.1.1.02 - Rekonstrukce k...'!J34</f>
        <v>0</v>
      </c>
      <c r="AX55" s="76">
        <f>'D.1.1.02 - Rekonstrukce k...'!J35</f>
        <v>0</v>
      </c>
      <c r="AY55" s="76">
        <f>'D.1.1.02 - Rekonstrukce k...'!J36</f>
        <v>0</v>
      </c>
      <c r="AZ55" s="76">
        <f>'D.1.1.02 - Rekonstrukce k...'!F33</f>
        <v>0</v>
      </c>
      <c r="BA55" s="76">
        <f>'D.1.1.02 - Rekonstrukce k...'!F34</f>
        <v>0</v>
      </c>
      <c r="BB55" s="76">
        <f>'D.1.1.02 - Rekonstrukce k...'!F35</f>
        <v>0</v>
      </c>
      <c r="BC55" s="76">
        <f>'D.1.1.02 - Rekonstrukce k...'!F36</f>
        <v>0</v>
      </c>
      <c r="BD55" s="78">
        <f>'D.1.1.02 - Rekonstrukce k...'!F37</f>
        <v>0</v>
      </c>
      <c r="BT55" s="79" t="s">
        <v>79</v>
      </c>
      <c r="BV55" s="79" t="s">
        <v>73</v>
      </c>
      <c r="BW55" s="79" t="s">
        <v>80</v>
      </c>
      <c r="BX55" s="79" t="s">
        <v>5</v>
      </c>
      <c r="CL55" s="79" t="s">
        <v>19</v>
      </c>
      <c r="CM55" s="79" t="s">
        <v>81</v>
      </c>
    </row>
    <row r="56" spans="1:91" s="6" customFormat="1" ht="14.45" customHeight="1">
      <c r="A56" s="70" t="s">
        <v>75</v>
      </c>
      <c r="B56" s="71"/>
      <c r="C56" s="72"/>
      <c r="D56" s="291" t="s">
        <v>82</v>
      </c>
      <c r="E56" s="291"/>
      <c r="F56" s="291"/>
      <c r="G56" s="291"/>
      <c r="H56" s="291"/>
      <c r="I56" s="73"/>
      <c r="J56" s="291" t="s">
        <v>83</v>
      </c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89">
        <f>'D.1.4.01 - Hromosvod'!J30</f>
        <v>0</v>
      </c>
      <c r="AH56" s="290"/>
      <c r="AI56" s="290"/>
      <c r="AJ56" s="290"/>
      <c r="AK56" s="290"/>
      <c r="AL56" s="290"/>
      <c r="AM56" s="290"/>
      <c r="AN56" s="289">
        <f>SUM(AG56,AT56)</f>
        <v>0</v>
      </c>
      <c r="AO56" s="290"/>
      <c r="AP56" s="290"/>
      <c r="AQ56" s="74" t="s">
        <v>78</v>
      </c>
      <c r="AR56" s="71"/>
      <c r="AS56" s="75">
        <v>0</v>
      </c>
      <c r="AT56" s="76">
        <f>ROUND(SUM(AV56:AW56),2)</f>
        <v>0</v>
      </c>
      <c r="AU56" s="77">
        <f>'D.1.4.01 - Hromosvod'!P83</f>
        <v>0</v>
      </c>
      <c r="AV56" s="76">
        <f>'D.1.4.01 - Hromosvod'!J33</f>
        <v>0</v>
      </c>
      <c r="AW56" s="76">
        <f>'D.1.4.01 - Hromosvod'!J34</f>
        <v>0</v>
      </c>
      <c r="AX56" s="76">
        <f>'D.1.4.01 - Hromosvod'!J35</f>
        <v>0</v>
      </c>
      <c r="AY56" s="76">
        <f>'D.1.4.01 - Hromosvod'!J36</f>
        <v>0</v>
      </c>
      <c r="AZ56" s="76">
        <f>'D.1.4.01 - Hromosvod'!F33</f>
        <v>0</v>
      </c>
      <c r="BA56" s="76">
        <f>'D.1.4.01 - Hromosvod'!F34</f>
        <v>0</v>
      </c>
      <c r="BB56" s="76">
        <f>'D.1.4.01 - Hromosvod'!F35</f>
        <v>0</v>
      </c>
      <c r="BC56" s="76">
        <f>'D.1.4.01 - Hromosvod'!F36</f>
        <v>0</v>
      </c>
      <c r="BD56" s="78">
        <f>'D.1.4.01 - Hromosvod'!F37</f>
        <v>0</v>
      </c>
      <c r="BT56" s="79" t="s">
        <v>79</v>
      </c>
      <c r="BV56" s="79" t="s">
        <v>73</v>
      </c>
      <c r="BW56" s="79" t="s">
        <v>84</v>
      </c>
      <c r="BX56" s="79" t="s">
        <v>5</v>
      </c>
      <c r="CL56" s="79" t="s">
        <v>19</v>
      </c>
      <c r="CM56" s="79" t="s">
        <v>81</v>
      </c>
    </row>
    <row r="57" spans="1:91" s="6" customFormat="1" ht="14.45" customHeight="1">
      <c r="A57" s="70" t="s">
        <v>75</v>
      </c>
      <c r="B57" s="71"/>
      <c r="C57" s="72"/>
      <c r="D57" s="291" t="s">
        <v>85</v>
      </c>
      <c r="E57" s="291"/>
      <c r="F57" s="291"/>
      <c r="G57" s="291"/>
      <c r="H57" s="291"/>
      <c r="I57" s="73"/>
      <c r="J57" s="291" t="s">
        <v>86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9">
        <f>'VON - Vedlejší a ostatní ...'!J30</f>
        <v>0</v>
      </c>
      <c r="AH57" s="290"/>
      <c r="AI57" s="290"/>
      <c r="AJ57" s="290"/>
      <c r="AK57" s="290"/>
      <c r="AL57" s="290"/>
      <c r="AM57" s="290"/>
      <c r="AN57" s="289">
        <f>SUM(AG57,AT57)</f>
        <v>0</v>
      </c>
      <c r="AO57" s="290"/>
      <c r="AP57" s="290"/>
      <c r="AQ57" s="74" t="s">
        <v>85</v>
      </c>
      <c r="AR57" s="71"/>
      <c r="AS57" s="80">
        <v>0</v>
      </c>
      <c r="AT57" s="81">
        <f>ROUND(SUM(AV57:AW57),2)</f>
        <v>0</v>
      </c>
      <c r="AU57" s="82">
        <f>'VON - Vedlejší a ostatní ...'!P85</f>
        <v>0</v>
      </c>
      <c r="AV57" s="81">
        <f>'VON - Vedlejší a ostatní ...'!J33</f>
        <v>0</v>
      </c>
      <c r="AW57" s="81">
        <f>'VON - Vedlejší a ostatní ...'!J34</f>
        <v>0</v>
      </c>
      <c r="AX57" s="81">
        <f>'VON - Vedlejší a ostatní ...'!J35</f>
        <v>0</v>
      </c>
      <c r="AY57" s="81">
        <f>'VON - Vedlejší a ostatní ...'!J36</f>
        <v>0</v>
      </c>
      <c r="AZ57" s="81">
        <f>'VON - Vedlejší a ostatní ...'!F33</f>
        <v>0</v>
      </c>
      <c r="BA57" s="81">
        <f>'VON - Vedlejší a ostatní ...'!F34</f>
        <v>0</v>
      </c>
      <c r="BB57" s="81">
        <f>'VON - Vedlejší a ostatní ...'!F35</f>
        <v>0</v>
      </c>
      <c r="BC57" s="81">
        <f>'VON - Vedlejší a ostatní ...'!F36</f>
        <v>0</v>
      </c>
      <c r="BD57" s="83">
        <f>'VON - Vedlejší a ostatní ...'!F37</f>
        <v>0</v>
      </c>
      <c r="BT57" s="79" t="s">
        <v>79</v>
      </c>
      <c r="BV57" s="79" t="s">
        <v>73</v>
      </c>
      <c r="BW57" s="79" t="s">
        <v>87</v>
      </c>
      <c r="BX57" s="79" t="s">
        <v>5</v>
      </c>
      <c r="CL57" s="79" t="s">
        <v>19</v>
      </c>
      <c r="CM57" s="79" t="s">
        <v>81</v>
      </c>
    </row>
    <row r="58" spans="1:91" s="1" customFormat="1" ht="30" customHeight="1">
      <c r="B58" s="31"/>
      <c r="AR58" s="31"/>
    </row>
    <row r="59" spans="1:91" s="1" customFormat="1" ht="6.95" customHeight="1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31"/>
    </row>
  </sheetData>
  <sheetProtection algorithmName="SHA-512" hashValue="L7aZDDEkeqEqL2Ws9MZnCZBVtmhYH8KY9x9JUYmLCgdPKc2NGP4Vg900qewqFYEkVfNrWQH/4gASQgslkc+Fmw==" saltValue="HO5decccW8GxMaoe8w9SoSggGu2tI6qO05m9zOhZsC/3eNas+8OADB3Hwjdf7iHWwWkknl7uxWaEZNik7yAR5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.1.1.02 - Rekonstrukce k...'!C2" display="/" xr:uid="{00000000-0004-0000-0000-000000000000}"/>
    <hyperlink ref="A56" location="'D.1.4.01 - Hromosvod'!C2" display="/" xr:uid="{00000000-0004-0000-0000-000001000000}"/>
    <hyperlink ref="A57" location="'VON - Vedlejší a ostatní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84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80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88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5" customHeight="1">
      <c r="B7" s="19"/>
      <c r="E7" s="294" t="str">
        <f>'Rekapitulace stavby'!K6</f>
        <v>ZŠ a ZUŠ Šmeralova 15 - půdní vestavba</v>
      </c>
      <c r="F7" s="295"/>
      <c r="G7" s="295"/>
      <c r="H7" s="295"/>
      <c r="L7" s="19"/>
    </row>
    <row r="8" spans="2:46" s="1" customFormat="1" ht="12" customHeight="1">
      <c r="B8" s="31"/>
      <c r="D8" s="26" t="s">
        <v>89</v>
      </c>
      <c r="L8" s="31"/>
    </row>
    <row r="9" spans="2:46" s="1" customFormat="1" ht="31.15" customHeight="1">
      <c r="B9" s="31"/>
      <c r="E9" s="276" t="s">
        <v>90</v>
      </c>
      <c r="F9" s="296"/>
      <c r="G9" s="296"/>
      <c r="H9" s="29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>
        <f>'Rekapitulace stavby'!AN8</f>
        <v>45315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19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97" t="str">
        <f>'Rekapitulace stavby'!E14</f>
        <v>Vyplň údaj</v>
      </c>
      <c r="F18" s="260"/>
      <c r="G18" s="260"/>
      <c r="H18" s="26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19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72" customHeight="1">
      <c r="B27" s="85"/>
      <c r="E27" s="265" t="s">
        <v>36</v>
      </c>
      <c r="F27" s="265"/>
      <c r="G27" s="265"/>
      <c r="H27" s="265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37</v>
      </c>
      <c r="J30" s="62">
        <f>ROUND(J97,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1" t="s">
        <v>41</v>
      </c>
      <c r="E33" s="26" t="s">
        <v>42</v>
      </c>
      <c r="F33" s="87">
        <f>ROUND((SUM(BE97:BE783)),  2)</f>
        <v>0</v>
      </c>
      <c r="I33" s="88">
        <v>0.21</v>
      </c>
      <c r="J33" s="87">
        <f>ROUND(((SUM(BE97:BE783))*I33),  2)</f>
        <v>0</v>
      </c>
      <c r="L33" s="31"/>
    </row>
    <row r="34" spans="2:12" s="1" customFormat="1" ht="14.45" customHeight="1">
      <c r="B34" s="31"/>
      <c r="E34" s="26" t="s">
        <v>43</v>
      </c>
      <c r="F34" s="87">
        <f>ROUND((SUM(BF97:BF783)),  2)</f>
        <v>0</v>
      </c>
      <c r="I34" s="88">
        <v>0.12</v>
      </c>
      <c r="J34" s="87">
        <f>ROUND(((SUM(BF97:BF783))*I34),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87">
        <f>ROUND((SUM(BG97:BG783)),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87">
        <f>ROUND((SUM(BH97:BH783)),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87">
        <f>ROUND((SUM(BI97:BI783)),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91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4.45" customHeight="1">
      <c r="B48" s="31"/>
      <c r="E48" s="294" t="str">
        <f>E7</f>
        <v>ZŠ a ZUŠ Šmeralova 15 - půdní vestavba</v>
      </c>
      <c r="F48" s="295"/>
      <c r="G48" s="295"/>
      <c r="H48" s="295"/>
      <c r="L48" s="31"/>
    </row>
    <row r="49" spans="2:47" s="1" customFormat="1" ht="12" customHeight="1">
      <c r="B49" s="31"/>
      <c r="C49" s="26" t="s">
        <v>89</v>
      </c>
      <c r="L49" s="31"/>
    </row>
    <row r="50" spans="2:47" s="1" customFormat="1" ht="31.15" customHeight="1">
      <c r="B50" s="31"/>
      <c r="E50" s="276" t="str">
        <f>E9</f>
        <v xml:space="preserve">D.1.1.02 - Rekonstrukce krovu a střešního pláště - s falcovanou krytinou </v>
      </c>
      <c r="F50" s="296"/>
      <c r="G50" s="296"/>
      <c r="H50" s="296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Karlovy Vary </v>
      </c>
      <c r="I52" s="26" t="s">
        <v>23</v>
      </c>
      <c r="J52" s="48">
        <f>IF(J12="","",J12)</f>
        <v>45315</v>
      </c>
      <c r="L52" s="31"/>
    </row>
    <row r="53" spans="2:47" s="1" customFormat="1" ht="6.95" customHeight="1">
      <c r="B53" s="31"/>
      <c r="L53" s="31"/>
    </row>
    <row r="54" spans="2:47" s="1" customFormat="1" ht="26.45" customHeight="1">
      <c r="B54" s="31"/>
      <c r="C54" s="26" t="s">
        <v>24</v>
      </c>
      <c r="F54" s="24" t="str">
        <f>E15</f>
        <v xml:space="preserve">ZŠ a ZUŠ Šmeralova 15 Karlovy Vary </v>
      </c>
      <c r="I54" s="26" t="s">
        <v>30</v>
      </c>
      <c r="J54" s="29" t="str">
        <f>E21</f>
        <v>Projektový kancelář NH s.r.o.</v>
      </c>
      <c r="L54" s="31"/>
    </row>
    <row r="55" spans="2:47" s="1" customFormat="1" ht="15.6" customHeight="1">
      <c r="B55" s="31"/>
      <c r="C55" s="26" t="s">
        <v>28</v>
      </c>
      <c r="F55" s="24" t="str">
        <f>IF(E18="","",E18)</f>
        <v>Vyplň údaj</v>
      </c>
      <c r="I55" s="26" t="s">
        <v>33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92</v>
      </c>
      <c r="D57" s="89"/>
      <c r="E57" s="89"/>
      <c r="F57" s="89"/>
      <c r="G57" s="89"/>
      <c r="H57" s="89"/>
      <c r="I57" s="89"/>
      <c r="J57" s="96" t="s">
        <v>93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69</v>
      </c>
      <c r="J59" s="62">
        <f>J97</f>
        <v>0</v>
      </c>
      <c r="L59" s="31"/>
      <c r="AU59" s="16" t="s">
        <v>94</v>
      </c>
    </row>
    <row r="60" spans="2:47" s="8" customFormat="1" ht="24.95" customHeight="1">
      <c r="B60" s="98"/>
      <c r="D60" s="99" t="s">
        <v>95</v>
      </c>
      <c r="E60" s="100"/>
      <c r="F60" s="100"/>
      <c r="G60" s="100"/>
      <c r="H60" s="100"/>
      <c r="I60" s="100"/>
      <c r="J60" s="101">
        <f>J98</f>
        <v>0</v>
      </c>
      <c r="L60" s="98"/>
    </row>
    <row r="61" spans="2:47" s="9" customFormat="1" ht="19.899999999999999" customHeight="1">
      <c r="B61" s="102"/>
      <c r="D61" s="103" t="s">
        <v>96</v>
      </c>
      <c r="E61" s="104"/>
      <c r="F61" s="104"/>
      <c r="G61" s="104"/>
      <c r="H61" s="104"/>
      <c r="I61" s="104"/>
      <c r="J61" s="105">
        <f>J99</f>
        <v>0</v>
      </c>
      <c r="L61" s="102"/>
    </row>
    <row r="62" spans="2:47" s="9" customFormat="1" ht="19.899999999999999" customHeight="1">
      <c r="B62" s="102"/>
      <c r="D62" s="103" t="s">
        <v>97</v>
      </c>
      <c r="E62" s="104"/>
      <c r="F62" s="104"/>
      <c r="G62" s="104"/>
      <c r="H62" s="104"/>
      <c r="I62" s="104"/>
      <c r="J62" s="105">
        <f>J105</f>
        <v>0</v>
      </c>
      <c r="L62" s="102"/>
    </row>
    <row r="63" spans="2:47" s="9" customFormat="1" ht="19.899999999999999" customHeight="1">
      <c r="B63" s="102"/>
      <c r="D63" s="103" t="s">
        <v>98</v>
      </c>
      <c r="E63" s="104"/>
      <c r="F63" s="104"/>
      <c r="G63" s="104"/>
      <c r="H63" s="104"/>
      <c r="I63" s="104"/>
      <c r="J63" s="105">
        <f>J110</f>
        <v>0</v>
      </c>
      <c r="L63" s="102"/>
    </row>
    <row r="64" spans="2:47" s="9" customFormat="1" ht="14.85" customHeight="1">
      <c r="B64" s="102"/>
      <c r="D64" s="103" t="s">
        <v>99</v>
      </c>
      <c r="E64" s="104"/>
      <c r="F64" s="104"/>
      <c r="G64" s="104"/>
      <c r="H64" s="104"/>
      <c r="I64" s="104"/>
      <c r="J64" s="105">
        <f>J111</f>
        <v>0</v>
      </c>
      <c r="L64" s="102"/>
    </row>
    <row r="65" spans="2:12" s="9" customFormat="1" ht="14.85" customHeight="1">
      <c r="B65" s="102"/>
      <c r="D65" s="103" t="s">
        <v>100</v>
      </c>
      <c r="E65" s="104"/>
      <c r="F65" s="104"/>
      <c r="G65" s="104"/>
      <c r="H65" s="104"/>
      <c r="I65" s="104"/>
      <c r="J65" s="105">
        <f>J132</f>
        <v>0</v>
      </c>
      <c r="L65" s="102"/>
    </row>
    <row r="66" spans="2:12" s="9" customFormat="1" ht="14.85" customHeight="1">
      <c r="B66" s="102"/>
      <c r="D66" s="103" t="s">
        <v>101</v>
      </c>
      <c r="E66" s="104"/>
      <c r="F66" s="104"/>
      <c r="G66" s="104"/>
      <c r="H66" s="104"/>
      <c r="I66" s="104"/>
      <c r="J66" s="105">
        <f>J145</f>
        <v>0</v>
      </c>
      <c r="L66" s="102"/>
    </row>
    <row r="67" spans="2:12" s="9" customFormat="1" ht="19.899999999999999" customHeight="1">
      <c r="B67" s="102"/>
      <c r="D67" s="103" t="s">
        <v>102</v>
      </c>
      <c r="E67" s="104"/>
      <c r="F67" s="104"/>
      <c r="G67" s="104"/>
      <c r="H67" s="104"/>
      <c r="I67" s="104"/>
      <c r="J67" s="105">
        <f>J151</f>
        <v>0</v>
      </c>
      <c r="L67" s="102"/>
    </row>
    <row r="68" spans="2:12" s="9" customFormat="1" ht="19.899999999999999" customHeight="1">
      <c r="B68" s="102"/>
      <c r="D68" s="103" t="s">
        <v>103</v>
      </c>
      <c r="E68" s="104"/>
      <c r="F68" s="104"/>
      <c r="G68" s="104"/>
      <c r="H68" s="104"/>
      <c r="I68" s="104"/>
      <c r="J68" s="105">
        <f>J183</f>
        <v>0</v>
      </c>
      <c r="L68" s="102"/>
    </row>
    <row r="69" spans="2:12" s="8" customFormat="1" ht="24.95" customHeight="1">
      <c r="B69" s="98"/>
      <c r="D69" s="99" t="s">
        <v>104</v>
      </c>
      <c r="E69" s="100"/>
      <c r="F69" s="100"/>
      <c r="G69" s="100"/>
      <c r="H69" s="100"/>
      <c r="I69" s="100"/>
      <c r="J69" s="101">
        <f>J187</f>
        <v>0</v>
      </c>
      <c r="L69" s="98"/>
    </row>
    <row r="70" spans="2:12" s="9" customFormat="1" ht="19.899999999999999" customHeight="1">
      <c r="B70" s="102"/>
      <c r="D70" s="103" t="s">
        <v>105</v>
      </c>
      <c r="E70" s="104"/>
      <c r="F70" s="104"/>
      <c r="G70" s="104"/>
      <c r="H70" s="104"/>
      <c r="I70" s="104"/>
      <c r="J70" s="105">
        <f>J188</f>
        <v>0</v>
      </c>
      <c r="L70" s="102"/>
    </row>
    <row r="71" spans="2:12" s="9" customFormat="1" ht="19.899999999999999" customHeight="1">
      <c r="B71" s="102"/>
      <c r="D71" s="103" t="s">
        <v>106</v>
      </c>
      <c r="E71" s="104"/>
      <c r="F71" s="104"/>
      <c r="G71" s="104"/>
      <c r="H71" s="104"/>
      <c r="I71" s="104"/>
      <c r="J71" s="105">
        <f>J199</f>
        <v>0</v>
      </c>
      <c r="L71" s="102"/>
    </row>
    <row r="72" spans="2:12" s="9" customFormat="1" ht="19.899999999999999" customHeight="1">
      <c r="B72" s="102"/>
      <c r="D72" s="103" t="s">
        <v>107</v>
      </c>
      <c r="E72" s="104"/>
      <c r="F72" s="104"/>
      <c r="G72" s="104"/>
      <c r="H72" s="104"/>
      <c r="I72" s="104"/>
      <c r="J72" s="105">
        <f>J212</f>
        <v>0</v>
      </c>
      <c r="L72" s="102"/>
    </row>
    <row r="73" spans="2:12" s="9" customFormat="1" ht="19.899999999999999" customHeight="1">
      <c r="B73" s="102"/>
      <c r="D73" s="103" t="s">
        <v>108</v>
      </c>
      <c r="E73" s="104"/>
      <c r="F73" s="104"/>
      <c r="G73" s="104"/>
      <c r="H73" s="104"/>
      <c r="I73" s="104"/>
      <c r="J73" s="105">
        <f>J222</f>
        <v>0</v>
      </c>
      <c r="L73" s="102"/>
    </row>
    <row r="74" spans="2:12" s="9" customFormat="1" ht="19.899999999999999" customHeight="1">
      <c r="B74" s="102"/>
      <c r="D74" s="103" t="s">
        <v>109</v>
      </c>
      <c r="E74" s="104"/>
      <c r="F74" s="104"/>
      <c r="G74" s="104"/>
      <c r="H74" s="104"/>
      <c r="I74" s="104"/>
      <c r="J74" s="105">
        <f>J429</f>
        <v>0</v>
      </c>
      <c r="L74" s="102"/>
    </row>
    <row r="75" spans="2:12" s="9" customFormat="1" ht="19.899999999999999" customHeight="1">
      <c r="B75" s="102"/>
      <c r="D75" s="103" t="s">
        <v>110</v>
      </c>
      <c r="E75" s="104"/>
      <c r="F75" s="104"/>
      <c r="G75" s="104"/>
      <c r="H75" s="104"/>
      <c r="I75" s="104"/>
      <c r="J75" s="105">
        <f>J679</f>
        <v>0</v>
      </c>
      <c r="L75" s="102"/>
    </row>
    <row r="76" spans="2:12" s="9" customFormat="1" ht="19.899999999999999" customHeight="1">
      <c r="B76" s="102"/>
      <c r="D76" s="103" t="s">
        <v>111</v>
      </c>
      <c r="E76" s="104"/>
      <c r="F76" s="104"/>
      <c r="G76" s="104"/>
      <c r="H76" s="104"/>
      <c r="I76" s="104"/>
      <c r="J76" s="105">
        <f>J734</f>
        <v>0</v>
      </c>
      <c r="L76" s="102"/>
    </row>
    <row r="77" spans="2:12" s="9" customFormat="1" ht="19.899999999999999" customHeight="1">
      <c r="B77" s="102"/>
      <c r="D77" s="103" t="s">
        <v>112</v>
      </c>
      <c r="E77" s="104"/>
      <c r="F77" s="104"/>
      <c r="G77" s="104"/>
      <c r="H77" s="104"/>
      <c r="I77" s="104"/>
      <c r="J77" s="105">
        <f>J765</f>
        <v>0</v>
      </c>
      <c r="L77" s="102"/>
    </row>
    <row r="78" spans="2:12" s="1" customFormat="1" ht="21.75" customHeight="1">
      <c r="B78" s="31"/>
      <c r="L78" s="31"/>
    </row>
    <row r="79" spans="2:12" s="1" customFormat="1" ht="6.95" customHeight="1"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31"/>
    </row>
    <row r="83" spans="2:20" s="1" customFormat="1" ht="6.95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1"/>
    </row>
    <row r="84" spans="2:20" s="1" customFormat="1" ht="24.95" customHeight="1">
      <c r="B84" s="31"/>
      <c r="C84" s="20" t="s">
        <v>113</v>
      </c>
      <c r="L84" s="31"/>
    </row>
    <row r="85" spans="2:20" s="1" customFormat="1" ht="6.95" customHeight="1">
      <c r="B85" s="31"/>
      <c r="L85" s="31"/>
    </row>
    <row r="86" spans="2:20" s="1" customFormat="1" ht="12" customHeight="1">
      <c r="B86" s="31"/>
      <c r="C86" s="26" t="s">
        <v>16</v>
      </c>
      <c r="L86" s="31"/>
    </row>
    <row r="87" spans="2:20" s="1" customFormat="1" ht="14.45" customHeight="1">
      <c r="B87" s="31"/>
      <c r="E87" s="294" t="str">
        <f>E7</f>
        <v>ZŠ a ZUŠ Šmeralova 15 - půdní vestavba</v>
      </c>
      <c r="F87" s="295"/>
      <c r="G87" s="295"/>
      <c r="H87" s="295"/>
      <c r="L87" s="31"/>
    </row>
    <row r="88" spans="2:20" s="1" customFormat="1" ht="12" customHeight="1">
      <c r="B88" s="31"/>
      <c r="C88" s="26" t="s">
        <v>89</v>
      </c>
      <c r="L88" s="31"/>
    </row>
    <row r="89" spans="2:20" s="1" customFormat="1" ht="31.15" customHeight="1">
      <c r="B89" s="31"/>
      <c r="E89" s="276" t="str">
        <f>E9</f>
        <v xml:space="preserve">D.1.1.02 - Rekonstrukce krovu a střešního pláště - s falcovanou krytinou </v>
      </c>
      <c r="F89" s="296"/>
      <c r="G89" s="296"/>
      <c r="H89" s="296"/>
      <c r="L89" s="31"/>
    </row>
    <row r="90" spans="2:20" s="1" customFormat="1" ht="6.95" customHeight="1">
      <c r="B90" s="31"/>
      <c r="L90" s="31"/>
    </row>
    <row r="91" spans="2:20" s="1" customFormat="1" ht="12" customHeight="1">
      <c r="B91" s="31"/>
      <c r="C91" s="26" t="s">
        <v>21</v>
      </c>
      <c r="F91" s="24" t="str">
        <f>F12</f>
        <v xml:space="preserve">Karlovy Vary </v>
      </c>
      <c r="I91" s="26" t="s">
        <v>23</v>
      </c>
      <c r="J91" s="48">
        <f>IF(J12="","",J12)</f>
        <v>45315</v>
      </c>
      <c r="L91" s="31"/>
    </row>
    <row r="92" spans="2:20" s="1" customFormat="1" ht="6.95" customHeight="1">
      <c r="B92" s="31"/>
      <c r="L92" s="31"/>
    </row>
    <row r="93" spans="2:20" s="1" customFormat="1" ht="26.45" customHeight="1">
      <c r="B93" s="31"/>
      <c r="C93" s="26" t="s">
        <v>24</v>
      </c>
      <c r="F93" s="24" t="str">
        <f>E15</f>
        <v xml:space="preserve">ZŠ a ZUŠ Šmeralova 15 Karlovy Vary </v>
      </c>
      <c r="I93" s="26" t="s">
        <v>30</v>
      </c>
      <c r="J93" s="29" t="str">
        <f>E21</f>
        <v>Projektový kancelář NH s.r.o.</v>
      </c>
      <c r="L93" s="31"/>
    </row>
    <row r="94" spans="2:20" s="1" customFormat="1" ht="15.6" customHeight="1">
      <c r="B94" s="31"/>
      <c r="C94" s="26" t="s">
        <v>28</v>
      </c>
      <c r="F94" s="24" t="str">
        <f>IF(E18="","",E18)</f>
        <v>Vyplň údaj</v>
      </c>
      <c r="I94" s="26" t="s">
        <v>33</v>
      </c>
      <c r="J94" s="29" t="str">
        <f>E24</f>
        <v xml:space="preserve"> </v>
      </c>
      <c r="L94" s="31"/>
    </row>
    <row r="95" spans="2:20" s="1" customFormat="1" ht="10.35" customHeight="1">
      <c r="B95" s="31"/>
      <c r="L95" s="31"/>
    </row>
    <row r="96" spans="2:20" s="10" customFormat="1" ht="29.25" customHeight="1">
      <c r="B96" s="106"/>
      <c r="C96" s="107" t="s">
        <v>114</v>
      </c>
      <c r="D96" s="108" t="s">
        <v>56</v>
      </c>
      <c r="E96" s="108" t="s">
        <v>52</v>
      </c>
      <c r="F96" s="108" t="s">
        <v>53</v>
      </c>
      <c r="G96" s="108" t="s">
        <v>115</v>
      </c>
      <c r="H96" s="108" t="s">
        <v>116</v>
      </c>
      <c r="I96" s="108" t="s">
        <v>117</v>
      </c>
      <c r="J96" s="108" t="s">
        <v>93</v>
      </c>
      <c r="K96" s="109" t="s">
        <v>118</v>
      </c>
      <c r="L96" s="106"/>
      <c r="M96" s="55" t="s">
        <v>19</v>
      </c>
      <c r="N96" s="56" t="s">
        <v>41</v>
      </c>
      <c r="O96" s="56" t="s">
        <v>119</v>
      </c>
      <c r="P96" s="56" t="s">
        <v>120</v>
      </c>
      <c r="Q96" s="56" t="s">
        <v>121</v>
      </c>
      <c r="R96" s="56" t="s">
        <v>122</v>
      </c>
      <c r="S96" s="56" t="s">
        <v>123</v>
      </c>
      <c r="T96" s="57" t="s">
        <v>124</v>
      </c>
    </row>
    <row r="97" spans="2:65" s="1" customFormat="1" ht="22.9" customHeight="1">
      <c r="B97" s="31"/>
      <c r="C97" s="60" t="s">
        <v>125</v>
      </c>
      <c r="J97" s="110">
        <f>BK97</f>
        <v>0</v>
      </c>
      <c r="L97" s="31"/>
      <c r="M97" s="58"/>
      <c r="N97" s="49"/>
      <c r="O97" s="49"/>
      <c r="P97" s="111">
        <f>P98+P187</f>
        <v>0</v>
      </c>
      <c r="Q97" s="49"/>
      <c r="R97" s="111">
        <f>R98+R187</f>
        <v>55.620020719999985</v>
      </c>
      <c r="S97" s="49"/>
      <c r="T97" s="112">
        <f>T98+T187</f>
        <v>38.693245660000002</v>
      </c>
      <c r="AT97" s="16" t="s">
        <v>70</v>
      </c>
      <c r="AU97" s="16" t="s">
        <v>94</v>
      </c>
      <c r="BK97" s="113">
        <f>BK98+BK187</f>
        <v>0</v>
      </c>
    </row>
    <row r="98" spans="2:65" s="11" customFormat="1" ht="25.9" customHeight="1">
      <c r="B98" s="114"/>
      <c r="D98" s="115" t="s">
        <v>70</v>
      </c>
      <c r="E98" s="116" t="s">
        <v>126</v>
      </c>
      <c r="F98" s="116" t="s">
        <v>127</v>
      </c>
      <c r="I98" s="117"/>
      <c r="J98" s="118">
        <f>BK98</f>
        <v>0</v>
      </c>
      <c r="L98" s="114"/>
      <c r="M98" s="119"/>
      <c r="P98" s="120">
        <f>P99+P105+P110+P151+P183</f>
        <v>0</v>
      </c>
      <c r="R98" s="120">
        <f>R99+R105+R110+R151+R183</f>
        <v>10.289453959999999</v>
      </c>
      <c r="T98" s="121">
        <f>T99+T105+T110+T151+T183</f>
        <v>2.8210000000000002</v>
      </c>
      <c r="AR98" s="115" t="s">
        <v>79</v>
      </c>
      <c r="AT98" s="122" t="s">
        <v>70</v>
      </c>
      <c r="AU98" s="122" t="s">
        <v>71</v>
      </c>
      <c r="AY98" s="115" t="s">
        <v>128</v>
      </c>
      <c r="BK98" s="123">
        <f>BK99+BK105+BK110+BK151+BK183</f>
        <v>0</v>
      </c>
    </row>
    <row r="99" spans="2:65" s="11" customFormat="1" ht="22.9" customHeight="1">
      <c r="B99" s="114"/>
      <c r="D99" s="115" t="s">
        <v>70</v>
      </c>
      <c r="E99" s="124" t="s">
        <v>129</v>
      </c>
      <c r="F99" s="124" t="s">
        <v>130</v>
      </c>
      <c r="I99" s="117"/>
      <c r="J99" s="125">
        <f>BK99</f>
        <v>0</v>
      </c>
      <c r="L99" s="114"/>
      <c r="M99" s="119"/>
      <c r="P99" s="120">
        <f>SUM(P100:P104)</f>
        <v>0</v>
      </c>
      <c r="R99" s="120">
        <f>SUM(R100:R104)</f>
        <v>7.493850000000001</v>
      </c>
      <c r="T99" s="121">
        <f>SUM(T100:T104)</f>
        <v>0</v>
      </c>
      <c r="AR99" s="115" t="s">
        <v>79</v>
      </c>
      <c r="AT99" s="122" t="s">
        <v>70</v>
      </c>
      <c r="AU99" s="122" t="s">
        <v>79</v>
      </c>
      <c r="AY99" s="115" t="s">
        <v>128</v>
      </c>
      <c r="BK99" s="123">
        <f>SUM(BK100:BK104)</f>
        <v>0</v>
      </c>
    </row>
    <row r="100" spans="2:65" s="1" customFormat="1" ht="19.899999999999999" customHeight="1">
      <c r="B100" s="31"/>
      <c r="C100" s="126" t="s">
        <v>79</v>
      </c>
      <c r="D100" s="126" t="s">
        <v>131</v>
      </c>
      <c r="E100" s="127" t="s">
        <v>132</v>
      </c>
      <c r="F100" s="128" t="s">
        <v>133</v>
      </c>
      <c r="G100" s="129" t="s">
        <v>134</v>
      </c>
      <c r="H100" s="130">
        <v>91</v>
      </c>
      <c r="I100" s="131"/>
      <c r="J100" s="132">
        <f>ROUND(I100*H100,2)</f>
        <v>0</v>
      </c>
      <c r="K100" s="128" t="s">
        <v>135</v>
      </c>
      <c r="L100" s="31"/>
      <c r="M100" s="133" t="s">
        <v>19</v>
      </c>
      <c r="N100" s="134" t="s">
        <v>42</v>
      </c>
      <c r="P100" s="135">
        <f>O100*H100</f>
        <v>0</v>
      </c>
      <c r="Q100" s="135">
        <v>8.2350000000000007E-2</v>
      </c>
      <c r="R100" s="135">
        <f>Q100*H100</f>
        <v>7.493850000000001</v>
      </c>
      <c r="S100" s="135">
        <v>0</v>
      </c>
      <c r="T100" s="136">
        <f>S100*H100</f>
        <v>0</v>
      </c>
      <c r="AR100" s="137" t="s">
        <v>129</v>
      </c>
      <c r="AT100" s="137" t="s">
        <v>131</v>
      </c>
      <c r="AU100" s="137" t="s">
        <v>81</v>
      </c>
      <c r="AY100" s="16" t="s">
        <v>128</v>
      </c>
      <c r="BE100" s="138">
        <f>IF(N100="základní",J100,0)</f>
        <v>0</v>
      </c>
      <c r="BF100" s="138">
        <f>IF(N100="snížená",J100,0)</f>
        <v>0</v>
      </c>
      <c r="BG100" s="138">
        <f>IF(N100="zákl. přenesená",J100,0)</f>
        <v>0</v>
      </c>
      <c r="BH100" s="138">
        <f>IF(N100="sníž. přenesená",J100,0)</f>
        <v>0</v>
      </c>
      <c r="BI100" s="138">
        <f>IF(N100="nulová",J100,0)</f>
        <v>0</v>
      </c>
      <c r="BJ100" s="16" t="s">
        <v>79</v>
      </c>
      <c r="BK100" s="138">
        <f>ROUND(I100*H100,2)</f>
        <v>0</v>
      </c>
      <c r="BL100" s="16" t="s">
        <v>129</v>
      </c>
      <c r="BM100" s="137" t="s">
        <v>136</v>
      </c>
    </row>
    <row r="101" spans="2:65" s="1" customFormat="1" ht="19.5">
      <c r="B101" s="31"/>
      <c r="D101" s="139" t="s">
        <v>137</v>
      </c>
      <c r="F101" s="140" t="s">
        <v>138</v>
      </c>
      <c r="I101" s="141"/>
      <c r="L101" s="31"/>
      <c r="M101" s="142"/>
      <c r="T101" s="52"/>
      <c r="AT101" s="16" t="s">
        <v>137</v>
      </c>
      <c r="AU101" s="16" t="s">
        <v>81</v>
      </c>
    </row>
    <row r="102" spans="2:65" s="1" customFormat="1" ht="11.25">
      <c r="B102" s="31"/>
      <c r="D102" s="143" t="s">
        <v>139</v>
      </c>
      <c r="F102" s="144" t="s">
        <v>140</v>
      </c>
      <c r="I102" s="141"/>
      <c r="L102" s="31"/>
      <c r="M102" s="142"/>
      <c r="T102" s="52"/>
      <c r="AT102" s="16" t="s">
        <v>139</v>
      </c>
      <c r="AU102" s="16" t="s">
        <v>81</v>
      </c>
    </row>
    <row r="103" spans="2:65" s="12" customFormat="1" ht="22.5">
      <c r="B103" s="145"/>
      <c r="D103" s="139" t="s">
        <v>141</v>
      </c>
      <c r="E103" s="146" t="s">
        <v>19</v>
      </c>
      <c r="F103" s="147" t="s">
        <v>142</v>
      </c>
      <c r="H103" s="146" t="s">
        <v>19</v>
      </c>
      <c r="I103" s="148"/>
      <c r="L103" s="145"/>
      <c r="M103" s="149"/>
      <c r="T103" s="150"/>
      <c r="AT103" s="146" t="s">
        <v>141</v>
      </c>
      <c r="AU103" s="146" t="s">
        <v>81</v>
      </c>
      <c r="AV103" s="12" t="s">
        <v>79</v>
      </c>
      <c r="AW103" s="12" t="s">
        <v>32</v>
      </c>
      <c r="AX103" s="12" t="s">
        <v>71</v>
      </c>
      <c r="AY103" s="146" t="s">
        <v>128</v>
      </c>
    </row>
    <row r="104" spans="2:65" s="13" customFormat="1" ht="11.25">
      <c r="B104" s="151"/>
      <c r="D104" s="139" t="s">
        <v>141</v>
      </c>
      <c r="E104" s="152" t="s">
        <v>19</v>
      </c>
      <c r="F104" s="153" t="s">
        <v>143</v>
      </c>
      <c r="H104" s="154">
        <v>91</v>
      </c>
      <c r="I104" s="155"/>
      <c r="L104" s="151"/>
      <c r="M104" s="156"/>
      <c r="T104" s="157"/>
      <c r="AT104" s="152" t="s">
        <v>141</v>
      </c>
      <c r="AU104" s="152" t="s">
        <v>81</v>
      </c>
      <c r="AV104" s="13" t="s">
        <v>81</v>
      </c>
      <c r="AW104" s="13" t="s">
        <v>32</v>
      </c>
      <c r="AX104" s="13" t="s">
        <v>71</v>
      </c>
      <c r="AY104" s="152" t="s">
        <v>128</v>
      </c>
    </row>
    <row r="105" spans="2:65" s="11" customFormat="1" ht="22.9" customHeight="1">
      <c r="B105" s="114"/>
      <c r="D105" s="115" t="s">
        <v>70</v>
      </c>
      <c r="E105" s="124" t="s">
        <v>144</v>
      </c>
      <c r="F105" s="124" t="s">
        <v>145</v>
      </c>
      <c r="I105" s="117"/>
      <c r="J105" s="125">
        <f>BK105</f>
        <v>0</v>
      </c>
      <c r="L105" s="114"/>
      <c r="M105" s="119"/>
      <c r="P105" s="120">
        <f>SUM(P106:P109)</f>
        <v>0</v>
      </c>
      <c r="R105" s="120">
        <f>SUM(R106:R109)</f>
        <v>0.60983296000000009</v>
      </c>
      <c r="T105" s="121">
        <f>SUM(T106:T109)</f>
        <v>0</v>
      </c>
      <c r="AR105" s="115" t="s">
        <v>79</v>
      </c>
      <c r="AT105" s="122" t="s">
        <v>70</v>
      </c>
      <c r="AU105" s="122" t="s">
        <v>79</v>
      </c>
      <c r="AY105" s="115" t="s">
        <v>128</v>
      </c>
      <c r="BK105" s="123">
        <f>SUM(BK106:BK109)</f>
        <v>0</v>
      </c>
    </row>
    <row r="106" spans="2:65" s="1" customFormat="1" ht="22.15" customHeight="1">
      <c r="B106" s="31"/>
      <c r="C106" s="126" t="s">
        <v>81</v>
      </c>
      <c r="D106" s="126" t="s">
        <v>131</v>
      </c>
      <c r="E106" s="127" t="s">
        <v>146</v>
      </c>
      <c r="F106" s="128" t="s">
        <v>147</v>
      </c>
      <c r="G106" s="129" t="s">
        <v>148</v>
      </c>
      <c r="H106" s="130">
        <v>29.777000000000001</v>
      </c>
      <c r="I106" s="131"/>
      <c r="J106" s="132">
        <f>ROUND(I106*H106,2)</f>
        <v>0</v>
      </c>
      <c r="K106" s="128" t="s">
        <v>135</v>
      </c>
      <c r="L106" s="31"/>
      <c r="M106" s="133" t="s">
        <v>19</v>
      </c>
      <c r="N106" s="134" t="s">
        <v>42</v>
      </c>
      <c r="P106" s="135">
        <f>O106*H106</f>
        <v>0</v>
      </c>
      <c r="Q106" s="135">
        <v>2.0480000000000002E-2</v>
      </c>
      <c r="R106" s="135">
        <f>Q106*H106</f>
        <v>0.60983296000000009</v>
      </c>
      <c r="S106" s="135">
        <v>0</v>
      </c>
      <c r="T106" s="136">
        <f>S106*H106</f>
        <v>0</v>
      </c>
      <c r="AR106" s="137" t="s">
        <v>129</v>
      </c>
      <c r="AT106" s="137" t="s">
        <v>131</v>
      </c>
      <c r="AU106" s="137" t="s">
        <v>81</v>
      </c>
      <c r="AY106" s="16" t="s">
        <v>128</v>
      </c>
      <c r="BE106" s="138">
        <f>IF(N106="základní",J106,0)</f>
        <v>0</v>
      </c>
      <c r="BF106" s="138">
        <f>IF(N106="snížená",J106,0)</f>
        <v>0</v>
      </c>
      <c r="BG106" s="138">
        <f>IF(N106="zákl. přenesená",J106,0)</f>
        <v>0</v>
      </c>
      <c r="BH106" s="138">
        <f>IF(N106="sníž. přenesená",J106,0)</f>
        <v>0</v>
      </c>
      <c r="BI106" s="138">
        <f>IF(N106="nulová",J106,0)</f>
        <v>0</v>
      </c>
      <c r="BJ106" s="16" t="s">
        <v>79</v>
      </c>
      <c r="BK106" s="138">
        <f>ROUND(I106*H106,2)</f>
        <v>0</v>
      </c>
      <c r="BL106" s="16" t="s">
        <v>129</v>
      </c>
      <c r="BM106" s="137" t="s">
        <v>149</v>
      </c>
    </row>
    <row r="107" spans="2:65" s="1" customFormat="1" ht="19.5">
      <c r="B107" s="31"/>
      <c r="D107" s="139" t="s">
        <v>137</v>
      </c>
      <c r="F107" s="140" t="s">
        <v>150</v>
      </c>
      <c r="I107" s="141"/>
      <c r="L107" s="31"/>
      <c r="M107" s="142"/>
      <c r="T107" s="52"/>
      <c r="AT107" s="16" t="s">
        <v>137</v>
      </c>
      <c r="AU107" s="16" t="s">
        <v>81</v>
      </c>
    </row>
    <row r="108" spans="2:65" s="1" customFormat="1" ht="11.25">
      <c r="B108" s="31"/>
      <c r="D108" s="143" t="s">
        <v>139</v>
      </c>
      <c r="F108" s="144" t="s">
        <v>151</v>
      </c>
      <c r="I108" s="141"/>
      <c r="L108" s="31"/>
      <c r="M108" s="142"/>
      <c r="T108" s="52"/>
      <c r="AT108" s="16" t="s">
        <v>139</v>
      </c>
      <c r="AU108" s="16" t="s">
        <v>81</v>
      </c>
    </row>
    <row r="109" spans="2:65" s="13" customFormat="1" ht="22.5">
      <c r="B109" s="151"/>
      <c r="D109" s="139" t="s">
        <v>141</v>
      </c>
      <c r="E109" s="152" t="s">
        <v>19</v>
      </c>
      <c r="F109" s="153" t="s">
        <v>152</v>
      </c>
      <c r="H109" s="154">
        <v>29.777000000000001</v>
      </c>
      <c r="I109" s="155"/>
      <c r="L109" s="151"/>
      <c r="M109" s="156"/>
      <c r="T109" s="157"/>
      <c r="AT109" s="152" t="s">
        <v>141</v>
      </c>
      <c r="AU109" s="152" t="s">
        <v>81</v>
      </c>
      <c r="AV109" s="13" t="s">
        <v>81</v>
      </c>
      <c r="AW109" s="13" t="s">
        <v>32</v>
      </c>
      <c r="AX109" s="13" t="s">
        <v>71</v>
      </c>
      <c r="AY109" s="152" t="s">
        <v>128</v>
      </c>
    </row>
    <row r="110" spans="2:65" s="11" customFormat="1" ht="22.9" customHeight="1">
      <c r="B110" s="114"/>
      <c r="D110" s="115" t="s">
        <v>70</v>
      </c>
      <c r="E110" s="124" t="s">
        <v>153</v>
      </c>
      <c r="F110" s="124" t="s">
        <v>154</v>
      </c>
      <c r="I110" s="117"/>
      <c r="J110" s="125">
        <f>BK110</f>
        <v>0</v>
      </c>
      <c r="L110" s="114"/>
      <c r="M110" s="119"/>
      <c r="P110" s="120">
        <f>P111+P132+P145</f>
        <v>0</v>
      </c>
      <c r="R110" s="120">
        <f>R111+R132+R145</f>
        <v>2.1021050000000003</v>
      </c>
      <c r="T110" s="121">
        <f>T111+T132+T145</f>
        <v>2.8210000000000002</v>
      </c>
      <c r="AR110" s="115" t="s">
        <v>79</v>
      </c>
      <c r="AT110" s="122" t="s">
        <v>70</v>
      </c>
      <c r="AU110" s="122" t="s">
        <v>79</v>
      </c>
      <c r="AY110" s="115" t="s">
        <v>128</v>
      </c>
      <c r="BK110" s="123">
        <f>BK111+BK132+BK145</f>
        <v>0</v>
      </c>
    </row>
    <row r="111" spans="2:65" s="11" customFormat="1" ht="20.85" customHeight="1">
      <c r="B111" s="114"/>
      <c r="D111" s="115" t="s">
        <v>70</v>
      </c>
      <c r="E111" s="124" t="s">
        <v>155</v>
      </c>
      <c r="F111" s="124" t="s">
        <v>156</v>
      </c>
      <c r="I111" s="117"/>
      <c r="J111" s="125">
        <f>BK111</f>
        <v>0</v>
      </c>
      <c r="L111" s="114"/>
      <c r="M111" s="119"/>
      <c r="P111" s="120">
        <f>SUM(P112:P131)</f>
        <v>0</v>
      </c>
      <c r="R111" s="120">
        <f>SUM(R112:R131)</f>
        <v>0</v>
      </c>
      <c r="T111" s="121">
        <f>SUM(T112:T131)</f>
        <v>0</v>
      </c>
      <c r="AR111" s="115" t="s">
        <v>79</v>
      </c>
      <c r="AT111" s="122" t="s">
        <v>70</v>
      </c>
      <c r="AU111" s="122" t="s">
        <v>81</v>
      </c>
      <c r="AY111" s="115" t="s">
        <v>128</v>
      </c>
      <c r="BK111" s="123">
        <f>SUM(BK112:BK131)</f>
        <v>0</v>
      </c>
    </row>
    <row r="112" spans="2:65" s="1" customFormat="1" ht="30" customHeight="1">
      <c r="B112" s="31"/>
      <c r="C112" s="126" t="s">
        <v>157</v>
      </c>
      <c r="D112" s="126" t="s">
        <v>131</v>
      </c>
      <c r="E112" s="127" t="s">
        <v>158</v>
      </c>
      <c r="F112" s="128" t="s">
        <v>159</v>
      </c>
      <c r="G112" s="129" t="s">
        <v>148</v>
      </c>
      <c r="H112" s="130">
        <v>3592.0749999999998</v>
      </c>
      <c r="I112" s="131"/>
      <c r="J112" s="132">
        <f>ROUND(I112*H112,2)</f>
        <v>0</v>
      </c>
      <c r="K112" s="128" t="s">
        <v>135</v>
      </c>
      <c r="L112" s="31"/>
      <c r="M112" s="133" t="s">
        <v>19</v>
      </c>
      <c r="N112" s="134" t="s">
        <v>42</v>
      </c>
      <c r="P112" s="135">
        <f>O112*H112</f>
        <v>0</v>
      </c>
      <c r="Q112" s="135">
        <v>0</v>
      </c>
      <c r="R112" s="135">
        <f>Q112*H112</f>
        <v>0</v>
      </c>
      <c r="S112" s="135">
        <v>0</v>
      </c>
      <c r="T112" s="136">
        <f>S112*H112</f>
        <v>0</v>
      </c>
      <c r="AR112" s="137" t="s">
        <v>129</v>
      </c>
      <c r="AT112" s="137" t="s">
        <v>131</v>
      </c>
      <c r="AU112" s="137" t="s">
        <v>157</v>
      </c>
      <c r="AY112" s="16" t="s">
        <v>128</v>
      </c>
      <c r="BE112" s="138">
        <f>IF(N112="základní",J112,0)</f>
        <v>0</v>
      </c>
      <c r="BF112" s="138">
        <f>IF(N112="snížená",J112,0)</f>
        <v>0</v>
      </c>
      <c r="BG112" s="138">
        <f>IF(N112="zákl. přenesená",J112,0)</f>
        <v>0</v>
      </c>
      <c r="BH112" s="138">
        <f>IF(N112="sníž. přenesená",J112,0)</f>
        <v>0</v>
      </c>
      <c r="BI112" s="138">
        <f>IF(N112="nulová",J112,0)</f>
        <v>0</v>
      </c>
      <c r="BJ112" s="16" t="s">
        <v>79</v>
      </c>
      <c r="BK112" s="138">
        <f>ROUND(I112*H112,2)</f>
        <v>0</v>
      </c>
      <c r="BL112" s="16" t="s">
        <v>129</v>
      </c>
      <c r="BM112" s="137" t="s">
        <v>160</v>
      </c>
    </row>
    <row r="113" spans="2:65" s="1" customFormat="1" ht="29.25">
      <c r="B113" s="31"/>
      <c r="D113" s="139" t="s">
        <v>137</v>
      </c>
      <c r="F113" s="140" t="s">
        <v>161</v>
      </c>
      <c r="I113" s="141"/>
      <c r="L113" s="31"/>
      <c r="M113" s="142"/>
      <c r="T113" s="52"/>
      <c r="AT113" s="16" t="s">
        <v>137</v>
      </c>
      <c r="AU113" s="16" t="s">
        <v>157</v>
      </c>
    </row>
    <row r="114" spans="2:65" s="1" customFormat="1" ht="11.25">
      <c r="B114" s="31"/>
      <c r="D114" s="143" t="s">
        <v>139</v>
      </c>
      <c r="F114" s="144" t="s">
        <v>162</v>
      </c>
      <c r="I114" s="141"/>
      <c r="L114" s="31"/>
      <c r="M114" s="142"/>
      <c r="T114" s="52"/>
      <c r="AT114" s="16" t="s">
        <v>139</v>
      </c>
      <c r="AU114" s="16" t="s">
        <v>157</v>
      </c>
    </row>
    <row r="115" spans="2:65" s="12" customFormat="1" ht="11.25">
      <c r="B115" s="145"/>
      <c r="D115" s="139" t="s">
        <v>141</v>
      </c>
      <c r="E115" s="146" t="s">
        <v>19</v>
      </c>
      <c r="F115" s="147" t="s">
        <v>163</v>
      </c>
      <c r="H115" s="146" t="s">
        <v>19</v>
      </c>
      <c r="I115" s="148"/>
      <c r="L115" s="145"/>
      <c r="M115" s="149"/>
      <c r="T115" s="150"/>
      <c r="AT115" s="146" t="s">
        <v>141</v>
      </c>
      <c r="AU115" s="146" t="s">
        <v>157</v>
      </c>
      <c r="AV115" s="12" t="s">
        <v>79</v>
      </c>
      <c r="AW115" s="12" t="s">
        <v>32</v>
      </c>
      <c r="AX115" s="12" t="s">
        <v>71</v>
      </c>
      <c r="AY115" s="146" t="s">
        <v>128</v>
      </c>
    </row>
    <row r="116" spans="2:65" s="13" customFormat="1" ht="11.25">
      <c r="B116" s="151"/>
      <c r="D116" s="139" t="s">
        <v>141</v>
      </c>
      <c r="E116" s="152" t="s">
        <v>19</v>
      </c>
      <c r="F116" s="153" t="s">
        <v>164</v>
      </c>
      <c r="H116" s="154">
        <v>1269</v>
      </c>
      <c r="I116" s="155"/>
      <c r="L116" s="151"/>
      <c r="M116" s="156"/>
      <c r="T116" s="157"/>
      <c r="AT116" s="152" t="s">
        <v>141</v>
      </c>
      <c r="AU116" s="152" t="s">
        <v>157</v>
      </c>
      <c r="AV116" s="13" t="s">
        <v>81</v>
      </c>
      <c r="AW116" s="13" t="s">
        <v>32</v>
      </c>
      <c r="AX116" s="13" t="s">
        <v>71</v>
      </c>
      <c r="AY116" s="152" t="s">
        <v>128</v>
      </c>
    </row>
    <row r="117" spans="2:65" s="13" customFormat="1" ht="11.25">
      <c r="B117" s="151"/>
      <c r="D117" s="139" t="s">
        <v>141</v>
      </c>
      <c r="E117" s="152" t="s">
        <v>19</v>
      </c>
      <c r="F117" s="153" t="s">
        <v>165</v>
      </c>
      <c r="H117" s="154">
        <v>520.6</v>
      </c>
      <c r="I117" s="155"/>
      <c r="L117" s="151"/>
      <c r="M117" s="156"/>
      <c r="T117" s="157"/>
      <c r="AT117" s="152" t="s">
        <v>141</v>
      </c>
      <c r="AU117" s="152" t="s">
        <v>157</v>
      </c>
      <c r="AV117" s="13" t="s">
        <v>81</v>
      </c>
      <c r="AW117" s="13" t="s">
        <v>32</v>
      </c>
      <c r="AX117" s="13" t="s">
        <v>71</v>
      </c>
      <c r="AY117" s="152" t="s">
        <v>128</v>
      </c>
    </row>
    <row r="118" spans="2:65" s="13" customFormat="1" ht="11.25">
      <c r="B118" s="151"/>
      <c r="D118" s="139" t="s">
        <v>141</v>
      </c>
      <c r="E118" s="152" t="s">
        <v>19</v>
      </c>
      <c r="F118" s="153" t="s">
        <v>166</v>
      </c>
      <c r="H118" s="154">
        <v>526.72500000000002</v>
      </c>
      <c r="I118" s="155"/>
      <c r="L118" s="151"/>
      <c r="M118" s="156"/>
      <c r="T118" s="157"/>
      <c r="AT118" s="152" t="s">
        <v>141</v>
      </c>
      <c r="AU118" s="152" t="s">
        <v>157</v>
      </c>
      <c r="AV118" s="13" t="s">
        <v>81</v>
      </c>
      <c r="AW118" s="13" t="s">
        <v>32</v>
      </c>
      <c r="AX118" s="13" t="s">
        <v>71</v>
      </c>
      <c r="AY118" s="152" t="s">
        <v>128</v>
      </c>
    </row>
    <row r="119" spans="2:65" s="13" customFormat="1" ht="11.25">
      <c r="B119" s="151"/>
      <c r="D119" s="139" t="s">
        <v>141</v>
      </c>
      <c r="E119" s="152" t="s">
        <v>19</v>
      </c>
      <c r="F119" s="153" t="s">
        <v>167</v>
      </c>
      <c r="H119" s="154">
        <v>1275.75</v>
      </c>
      <c r="I119" s="155"/>
      <c r="L119" s="151"/>
      <c r="M119" s="156"/>
      <c r="T119" s="157"/>
      <c r="AT119" s="152" t="s">
        <v>141</v>
      </c>
      <c r="AU119" s="152" t="s">
        <v>157</v>
      </c>
      <c r="AV119" s="13" t="s">
        <v>81</v>
      </c>
      <c r="AW119" s="13" t="s">
        <v>32</v>
      </c>
      <c r="AX119" s="13" t="s">
        <v>71</v>
      </c>
      <c r="AY119" s="152" t="s">
        <v>128</v>
      </c>
    </row>
    <row r="120" spans="2:65" s="1" customFormat="1" ht="34.9" customHeight="1">
      <c r="B120" s="31"/>
      <c r="C120" s="126" t="s">
        <v>129</v>
      </c>
      <c r="D120" s="126" t="s">
        <v>131</v>
      </c>
      <c r="E120" s="127" t="s">
        <v>168</v>
      </c>
      <c r="F120" s="128" t="s">
        <v>169</v>
      </c>
      <c r="G120" s="129" t="s">
        <v>148</v>
      </c>
      <c r="H120" s="130">
        <v>215524.5</v>
      </c>
      <c r="I120" s="131"/>
      <c r="J120" s="132">
        <f>ROUND(I120*H120,2)</f>
        <v>0</v>
      </c>
      <c r="K120" s="128" t="s">
        <v>135</v>
      </c>
      <c r="L120" s="31"/>
      <c r="M120" s="133" t="s">
        <v>19</v>
      </c>
      <c r="N120" s="134" t="s">
        <v>42</v>
      </c>
      <c r="P120" s="135">
        <f>O120*H120</f>
        <v>0</v>
      </c>
      <c r="Q120" s="135">
        <v>0</v>
      </c>
      <c r="R120" s="135">
        <f>Q120*H120</f>
        <v>0</v>
      </c>
      <c r="S120" s="135">
        <v>0</v>
      </c>
      <c r="T120" s="136">
        <f>S120*H120</f>
        <v>0</v>
      </c>
      <c r="AR120" s="137" t="s">
        <v>129</v>
      </c>
      <c r="AT120" s="137" t="s">
        <v>131</v>
      </c>
      <c r="AU120" s="137" t="s">
        <v>157</v>
      </c>
      <c r="AY120" s="16" t="s">
        <v>128</v>
      </c>
      <c r="BE120" s="138">
        <f>IF(N120="základní",J120,0)</f>
        <v>0</v>
      </c>
      <c r="BF120" s="138">
        <f>IF(N120="snížená",J120,0)</f>
        <v>0</v>
      </c>
      <c r="BG120" s="138">
        <f>IF(N120="zákl. přenesená",J120,0)</f>
        <v>0</v>
      </c>
      <c r="BH120" s="138">
        <f>IF(N120="sníž. přenesená",J120,0)</f>
        <v>0</v>
      </c>
      <c r="BI120" s="138">
        <f>IF(N120="nulová",J120,0)</f>
        <v>0</v>
      </c>
      <c r="BJ120" s="16" t="s">
        <v>79</v>
      </c>
      <c r="BK120" s="138">
        <f>ROUND(I120*H120,2)</f>
        <v>0</v>
      </c>
      <c r="BL120" s="16" t="s">
        <v>129</v>
      </c>
      <c r="BM120" s="137" t="s">
        <v>170</v>
      </c>
    </row>
    <row r="121" spans="2:65" s="1" customFormat="1" ht="29.25">
      <c r="B121" s="31"/>
      <c r="D121" s="139" t="s">
        <v>137</v>
      </c>
      <c r="F121" s="140" t="s">
        <v>171</v>
      </c>
      <c r="I121" s="141"/>
      <c r="L121" s="31"/>
      <c r="M121" s="142"/>
      <c r="T121" s="52"/>
      <c r="AT121" s="16" t="s">
        <v>137</v>
      </c>
      <c r="AU121" s="16" t="s">
        <v>157</v>
      </c>
    </row>
    <row r="122" spans="2:65" s="1" customFormat="1" ht="11.25">
      <c r="B122" s="31"/>
      <c r="D122" s="143" t="s">
        <v>139</v>
      </c>
      <c r="F122" s="144" t="s">
        <v>172</v>
      </c>
      <c r="I122" s="141"/>
      <c r="L122" s="31"/>
      <c r="M122" s="142"/>
      <c r="T122" s="52"/>
      <c r="AT122" s="16" t="s">
        <v>139</v>
      </c>
      <c r="AU122" s="16" t="s">
        <v>157</v>
      </c>
    </row>
    <row r="123" spans="2:65" s="13" customFormat="1" ht="11.25">
      <c r="B123" s="151"/>
      <c r="D123" s="139" t="s">
        <v>141</v>
      </c>
      <c r="F123" s="153" t="s">
        <v>173</v>
      </c>
      <c r="H123" s="154">
        <v>215524.5</v>
      </c>
      <c r="I123" s="155"/>
      <c r="L123" s="151"/>
      <c r="M123" s="156"/>
      <c r="T123" s="157"/>
      <c r="AT123" s="152" t="s">
        <v>141</v>
      </c>
      <c r="AU123" s="152" t="s">
        <v>157</v>
      </c>
      <c r="AV123" s="13" t="s">
        <v>81</v>
      </c>
      <c r="AW123" s="13" t="s">
        <v>4</v>
      </c>
      <c r="AX123" s="13" t="s">
        <v>79</v>
      </c>
      <c r="AY123" s="152" t="s">
        <v>128</v>
      </c>
    </row>
    <row r="124" spans="2:65" s="1" customFormat="1" ht="34.9" customHeight="1">
      <c r="B124" s="31"/>
      <c r="C124" s="126" t="s">
        <v>174</v>
      </c>
      <c r="D124" s="126" t="s">
        <v>131</v>
      </c>
      <c r="E124" s="127" t="s">
        <v>175</v>
      </c>
      <c r="F124" s="128" t="s">
        <v>176</v>
      </c>
      <c r="G124" s="129" t="s">
        <v>148</v>
      </c>
      <c r="H124" s="130">
        <v>3592.0749999999998</v>
      </c>
      <c r="I124" s="131"/>
      <c r="J124" s="132">
        <f>ROUND(I124*H124,2)</f>
        <v>0</v>
      </c>
      <c r="K124" s="128" t="s">
        <v>135</v>
      </c>
      <c r="L124" s="31"/>
      <c r="M124" s="133" t="s">
        <v>19</v>
      </c>
      <c r="N124" s="134" t="s">
        <v>42</v>
      </c>
      <c r="P124" s="135">
        <f>O124*H124</f>
        <v>0</v>
      </c>
      <c r="Q124" s="135">
        <v>0</v>
      </c>
      <c r="R124" s="135">
        <f>Q124*H124</f>
        <v>0</v>
      </c>
      <c r="S124" s="135">
        <v>0</v>
      </c>
      <c r="T124" s="136">
        <f>S124*H124</f>
        <v>0</v>
      </c>
      <c r="AR124" s="137" t="s">
        <v>129</v>
      </c>
      <c r="AT124" s="137" t="s">
        <v>131</v>
      </c>
      <c r="AU124" s="137" t="s">
        <v>157</v>
      </c>
      <c r="AY124" s="16" t="s">
        <v>128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6" t="s">
        <v>79</v>
      </c>
      <c r="BK124" s="138">
        <f>ROUND(I124*H124,2)</f>
        <v>0</v>
      </c>
      <c r="BL124" s="16" t="s">
        <v>129</v>
      </c>
      <c r="BM124" s="137" t="s">
        <v>177</v>
      </c>
    </row>
    <row r="125" spans="2:65" s="1" customFormat="1" ht="29.25">
      <c r="B125" s="31"/>
      <c r="D125" s="139" t="s">
        <v>137</v>
      </c>
      <c r="F125" s="140" t="s">
        <v>178</v>
      </c>
      <c r="I125" s="141"/>
      <c r="L125" s="31"/>
      <c r="M125" s="142"/>
      <c r="T125" s="52"/>
      <c r="AT125" s="16" t="s">
        <v>137</v>
      </c>
      <c r="AU125" s="16" t="s">
        <v>157</v>
      </c>
    </row>
    <row r="126" spans="2:65" s="1" customFormat="1" ht="11.25">
      <c r="B126" s="31"/>
      <c r="D126" s="143" t="s">
        <v>139</v>
      </c>
      <c r="F126" s="144" t="s">
        <v>179</v>
      </c>
      <c r="I126" s="141"/>
      <c r="L126" s="31"/>
      <c r="M126" s="142"/>
      <c r="T126" s="52"/>
      <c r="AT126" s="16" t="s">
        <v>139</v>
      </c>
      <c r="AU126" s="16" t="s">
        <v>157</v>
      </c>
    </row>
    <row r="127" spans="2:65" s="1" customFormat="1" ht="22.15" customHeight="1">
      <c r="B127" s="31"/>
      <c r="C127" s="126" t="s">
        <v>144</v>
      </c>
      <c r="D127" s="126" t="s">
        <v>131</v>
      </c>
      <c r="E127" s="127" t="s">
        <v>180</v>
      </c>
      <c r="F127" s="128" t="s">
        <v>181</v>
      </c>
      <c r="G127" s="129" t="s">
        <v>182</v>
      </c>
      <c r="H127" s="130">
        <v>60</v>
      </c>
      <c r="I127" s="131"/>
      <c r="J127" s="132">
        <f>ROUND(I127*H127,2)</f>
        <v>0</v>
      </c>
      <c r="K127" s="128" t="s">
        <v>19</v>
      </c>
      <c r="L127" s="31"/>
      <c r="M127" s="133" t="s">
        <v>19</v>
      </c>
      <c r="N127" s="134" t="s">
        <v>42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129</v>
      </c>
      <c r="AT127" s="137" t="s">
        <v>131</v>
      </c>
      <c r="AU127" s="137" t="s">
        <v>157</v>
      </c>
      <c r="AY127" s="16" t="s">
        <v>128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6" t="s">
        <v>79</v>
      </c>
      <c r="BK127" s="138">
        <f>ROUND(I127*H127,2)</f>
        <v>0</v>
      </c>
      <c r="BL127" s="16" t="s">
        <v>129</v>
      </c>
      <c r="BM127" s="137" t="s">
        <v>183</v>
      </c>
    </row>
    <row r="128" spans="2:65" s="1" customFormat="1" ht="11.25">
      <c r="B128" s="31"/>
      <c r="D128" s="139" t="s">
        <v>137</v>
      </c>
      <c r="F128" s="140" t="s">
        <v>181</v>
      </c>
      <c r="I128" s="141"/>
      <c r="L128" s="31"/>
      <c r="M128" s="142"/>
      <c r="T128" s="52"/>
      <c r="AT128" s="16" t="s">
        <v>137</v>
      </c>
      <c r="AU128" s="16" t="s">
        <v>157</v>
      </c>
    </row>
    <row r="129" spans="2:65" s="1" customFormat="1" ht="22.15" customHeight="1">
      <c r="B129" s="31"/>
      <c r="C129" s="126" t="s">
        <v>184</v>
      </c>
      <c r="D129" s="126" t="s">
        <v>131</v>
      </c>
      <c r="E129" s="127" t="s">
        <v>185</v>
      </c>
      <c r="F129" s="128" t="s">
        <v>186</v>
      </c>
      <c r="G129" s="129" t="s">
        <v>148</v>
      </c>
      <c r="H129" s="130">
        <v>3592.0749999999998</v>
      </c>
      <c r="I129" s="131"/>
      <c r="J129" s="132">
        <f>ROUND(I129*H129,2)</f>
        <v>0</v>
      </c>
      <c r="K129" s="128" t="s">
        <v>135</v>
      </c>
      <c r="L129" s="31"/>
      <c r="M129" s="133" t="s">
        <v>19</v>
      </c>
      <c r="N129" s="134" t="s">
        <v>42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129</v>
      </c>
      <c r="AT129" s="137" t="s">
        <v>131</v>
      </c>
      <c r="AU129" s="137" t="s">
        <v>157</v>
      </c>
      <c r="AY129" s="16" t="s">
        <v>128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6" t="s">
        <v>79</v>
      </c>
      <c r="BK129" s="138">
        <f>ROUND(I129*H129,2)</f>
        <v>0</v>
      </c>
      <c r="BL129" s="16" t="s">
        <v>129</v>
      </c>
      <c r="BM129" s="137" t="s">
        <v>187</v>
      </c>
    </row>
    <row r="130" spans="2:65" s="1" customFormat="1" ht="19.5">
      <c r="B130" s="31"/>
      <c r="D130" s="139" t="s">
        <v>137</v>
      </c>
      <c r="F130" s="140" t="s">
        <v>188</v>
      </c>
      <c r="I130" s="141"/>
      <c r="L130" s="31"/>
      <c r="M130" s="142"/>
      <c r="T130" s="52"/>
      <c r="AT130" s="16" t="s">
        <v>137</v>
      </c>
      <c r="AU130" s="16" t="s">
        <v>157</v>
      </c>
    </row>
    <row r="131" spans="2:65" s="1" customFormat="1" ht="11.25">
      <c r="B131" s="31"/>
      <c r="D131" s="143" t="s">
        <v>139</v>
      </c>
      <c r="F131" s="144" t="s">
        <v>189</v>
      </c>
      <c r="I131" s="141"/>
      <c r="L131" s="31"/>
      <c r="M131" s="142"/>
      <c r="T131" s="52"/>
      <c r="AT131" s="16" t="s">
        <v>139</v>
      </c>
      <c r="AU131" s="16" t="s">
        <v>157</v>
      </c>
    </row>
    <row r="132" spans="2:65" s="11" customFormat="1" ht="20.85" customHeight="1">
      <c r="B132" s="114"/>
      <c r="D132" s="115" t="s">
        <v>70</v>
      </c>
      <c r="E132" s="124" t="s">
        <v>190</v>
      </c>
      <c r="F132" s="124" t="s">
        <v>191</v>
      </c>
      <c r="I132" s="117"/>
      <c r="J132" s="125">
        <f>BK132</f>
        <v>0</v>
      </c>
      <c r="L132" s="114"/>
      <c r="M132" s="119"/>
      <c r="P132" s="120">
        <f>SUM(P133:P144)</f>
        <v>0</v>
      </c>
      <c r="R132" s="120">
        <f>SUM(R133:R144)</f>
        <v>2.1021050000000003</v>
      </c>
      <c r="T132" s="121">
        <f>SUM(T133:T144)</f>
        <v>0</v>
      </c>
      <c r="AR132" s="115" t="s">
        <v>79</v>
      </c>
      <c r="AT132" s="122" t="s">
        <v>70</v>
      </c>
      <c r="AU132" s="122" t="s">
        <v>81</v>
      </c>
      <c r="AY132" s="115" t="s">
        <v>128</v>
      </c>
      <c r="BK132" s="123">
        <f>SUM(BK133:BK144)</f>
        <v>0</v>
      </c>
    </row>
    <row r="133" spans="2:65" s="1" customFormat="1" ht="30" customHeight="1">
      <c r="B133" s="31"/>
      <c r="C133" s="126" t="s">
        <v>192</v>
      </c>
      <c r="D133" s="126" t="s">
        <v>131</v>
      </c>
      <c r="E133" s="127" t="s">
        <v>193</v>
      </c>
      <c r="F133" s="128" t="s">
        <v>194</v>
      </c>
      <c r="G133" s="129" t="s">
        <v>134</v>
      </c>
      <c r="H133" s="130">
        <v>280</v>
      </c>
      <c r="I133" s="131"/>
      <c r="J133" s="132">
        <f>ROUND(I133*H133,2)</f>
        <v>0</v>
      </c>
      <c r="K133" s="128" t="s">
        <v>19</v>
      </c>
      <c r="L133" s="31"/>
      <c r="M133" s="133" t="s">
        <v>19</v>
      </c>
      <c r="N133" s="134" t="s">
        <v>42</v>
      </c>
      <c r="P133" s="135">
        <f>O133*H133</f>
        <v>0</v>
      </c>
      <c r="Q133" s="135">
        <v>5.5000000000000003E-4</v>
      </c>
      <c r="R133" s="135">
        <f>Q133*H133</f>
        <v>0.154</v>
      </c>
      <c r="S133" s="135">
        <v>0</v>
      </c>
      <c r="T133" s="136">
        <f>S133*H133</f>
        <v>0</v>
      </c>
      <c r="AR133" s="137" t="s">
        <v>129</v>
      </c>
      <c r="AT133" s="137" t="s">
        <v>131</v>
      </c>
      <c r="AU133" s="137" t="s">
        <v>157</v>
      </c>
      <c r="AY133" s="16" t="s">
        <v>128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6" t="s">
        <v>79</v>
      </c>
      <c r="BK133" s="138">
        <f>ROUND(I133*H133,2)</f>
        <v>0</v>
      </c>
      <c r="BL133" s="16" t="s">
        <v>129</v>
      </c>
      <c r="BM133" s="137" t="s">
        <v>195</v>
      </c>
    </row>
    <row r="134" spans="2:65" s="1" customFormat="1" ht="19.5">
      <c r="B134" s="31"/>
      <c r="D134" s="139" t="s">
        <v>137</v>
      </c>
      <c r="F134" s="140" t="s">
        <v>194</v>
      </c>
      <c r="I134" s="141"/>
      <c r="L134" s="31"/>
      <c r="M134" s="142"/>
      <c r="T134" s="52"/>
      <c r="AT134" s="16" t="s">
        <v>137</v>
      </c>
      <c r="AU134" s="16" t="s">
        <v>157</v>
      </c>
    </row>
    <row r="135" spans="2:65" s="13" customFormat="1" ht="11.25">
      <c r="B135" s="151"/>
      <c r="D135" s="139" t="s">
        <v>141</v>
      </c>
      <c r="E135" s="152" t="s">
        <v>19</v>
      </c>
      <c r="F135" s="153" t="s">
        <v>196</v>
      </c>
      <c r="H135" s="154">
        <v>280</v>
      </c>
      <c r="I135" s="155"/>
      <c r="L135" s="151"/>
      <c r="M135" s="156"/>
      <c r="T135" s="157"/>
      <c r="AT135" s="152" t="s">
        <v>141</v>
      </c>
      <c r="AU135" s="152" t="s">
        <v>157</v>
      </c>
      <c r="AV135" s="13" t="s">
        <v>81</v>
      </c>
      <c r="AW135" s="13" t="s">
        <v>32</v>
      </c>
      <c r="AX135" s="13" t="s">
        <v>71</v>
      </c>
      <c r="AY135" s="152" t="s">
        <v>128</v>
      </c>
    </row>
    <row r="136" spans="2:65" s="1" customFormat="1" ht="22.15" customHeight="1">
      <c r="B136" s="31"/>
      <c r="C136" s="126" t="s">
        <v>153</v>
      </c>
      <c r="D136" s="126" t="s">
        <v>131</v>
      </c>
      <c r="E136" s="127" t="s">
        <v>197</v>
      </c>
      <c r="F136" s="128" t="s">
        <v>198</v>
      </c>
      <c r="G136" s="129" t="s">
        <v>134</v>
      </c>
      <c r="H136" s="130">
        <v>140</v>
      </c>
      <c r="I136" s="131"/>
      <c r="J136" s="132">
        <f>ROUND(I136*H136,2)</f>
        <v>0</v>
      </c>
      <c r="K136" s="128" t="s">
        <v>19</v>
      </c>
      <c r="L136" s="31"/>
      <c r="M136" s="133" t="s">
        <v>19</v>
      </c>
      <c r="N136" s="134" t="s">
        <v>42</v>
      </c>
      <c r="P136" s="135">
        <f>O136*H136</f>
        <v>0</v>
      </c>
      <c r="Q136" s="135">
        <v>4.0000000000000003E-5</v>
      </c>
      <c r="R136" s="135">
        <f>Q136*H136</f>
        <v>5.6000000000000008E-3</v>
      </c>
      <c r="S136" s="135">
        <v>0</v>
      </c>
      <c r="T136" s="136">
        <f>S136*H136</f>
        <v>0</v>
      </c>
      <c r="AR136" s="137" t="s">
        <v>129</v>
      </c>
      <c r="AT136" s="137" t="s">
        <v>131</v>
      </c>
      <c r="AU136" s="137" t="s">
        <v>157</v>
      </c>
      <c r="AY136" s="16" t="s">
        <v>128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6" t="s">
        <v>79</v>
      </c>
      <c r="BK136" s="138">
        <f>ROUND(I136*H136,2)</f>
        <v>0</v>
      </c>
      <c r="BL136" s="16" t="s">
        <v>129</v>
      </c>
      <c r="BM136" s="137" t="s">
        <v>199</v>
      </c>
    </row>
    <row r="137" spans="2:65" s="1" customFormat="1" ht="11.25">
      <c r="B137" s="31"/>
      <c r="D137" s="139" t="s">
        <v>137</v>
      </c>
      <c r="F137" s="140" t="s">
        <v>198</v>
      </c>
      <c r="I137" s="141"/>
      <c r="L137" s="31"/>
      <c r="M137" s="142"/>
      <c r="T137" s="52"/>
      <c r="AT137" s="16" t="s">
        <v>137</v>
      </c>
      <c r="AU137" s="16" t="s">
        <v>157</v>
      </c>
    </row>
    <row r="138" spans="2:65" s="13" customFormat="1" ht="11.25">
      <c r="B138" s="151"/>
      <c r="D138" s="139" t="s">
        <v>141</v>
      </c>
      <c r="E138" s="152" t="s">
        <v>19</v>
      </c>
      <c r="F138" s="153" t="s">
        <v>200</v>
      </c>
      <c r="H138" s="154">
        <v>140</v>
      </c>
      <c r="I138" s="155"/>
      <c r="L138" s="151"/>
      <c r="M138" s="156"/>
      <c r="T138" s="157"/>
      <c r="AT138" s="152" t="s">
        <v>141</v>
      </c>
      <c r="AU138" s="152" t="s">
        <v>157</v>
      </c>
      <c r="AV138" s="13" t="s">
        <v>81</v>
      </c>
      <c r="AW138" s="13" t="s">
        <v>32</v>
      </c>
      <c r="AX138" s="13" t="s">
        <v>71</v>
      </c>
      <c r="AY138" s="152" t="s">
        <v>128</v>
      </c>
    </row>
    <row r="139" spans="2:65" s="1" customFormat="1" ht="19.899999999999999" customHeight="1">
      <c r="B139" s="31"/>
      <c r="C139" s="126" t="s">
        <v>201</v>
      </c>
      <c r="D139" s="126" t="s">
        <v>131</v>
      </c>
      <c r="E139" s="127" t="s">
        <v>202</v>
      </c>
      <c r="F139" s="128" t="s">
        <v>203</v>
      </c>
      <c r="G139" s="129" t="s">
        <v>134</v>
      </c>
      <c r="H139" s="130">
        <v>140</v>
      </c>
      <c r="I139" s="131"/>
      <c r="J139" s="132">
        <f>ROUND(I139*H139,2)</f>
        <v>0</v>
      </c>
      <c r="K139" s="128" t="s">
        <v>19</v>
      </c>
      <c r="L139" s="31"/>
      <c r="M139" s="133" t="s">
        <v>19</v>
      </c>
      <c r="N139" s="134" t="s">
        <v>42</v>
      </c>
      <c r="P139" s="135">
        <f>O139*H139</f>
        <v>0</v>
      </c>
      <c r="Q139" s="135">
        <v>4.8999999999999998E-4</v>
      </c>
      <c r="R139" s="135">
        <f>Q139*H139</f>
        <v>6.8599999999999994E-2</v>
      </c>
      <c r="S139" s="135">
        <v>0</v>
      </c>
      <c r="T139" s="136">
        <f>S139*H139</f>
        <v>0</v>
      </c>
      <c r="AR139" s="137" t="s">
        <v>129</v>
      </c>
      <c r="AT139" s="137" t="s">
        <v>131</v>
      </c>
      <c r="AU139" s="137" t="s">
        <v>157</v>
      </c>
      <c r="AY139" s="16" t="s">
        <v>128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6" t="s">
        <v>79</v>
      </c>
      <c r="BK139" s="138">
        <f>ROUND(I139*H139,2)</f>
        <v>0</v>
      </c>
      <c r="BL139" s="16" t="s">
        <v>129</v>
      </c>
      <c r="BM139" s="137" t="s">
        <v>204</v>
      </c>
    </row>
    <row r="140" spans="2:65" s="1" customFormat="1" ht="19.5">
      <c r="B140" s="31"/>
      <c r="D140" s="139" t="s">
        <v>137</v>
      </c>
      <c r="F140" s="140" t="s">
        <v>205</v>
      </c>
      <c r="I140" s="141"/>
      <c r="L140" s="31"/>
      <c r="M140" s="142"/>
      <c r="T140" s="52"/>
      <c r="AT140" s="16" t="s">
        <v>137</v>
      </c>
      <c r="AU140" s="16" t="s">
        <v>157</v>
      </c>
    </row>
    <row r="141" spans="2:65" s="1" customFormat="1" ht="22.15" customHeight="1">
      <c r="B141" s="31"/>
      <c r="C141" s="126" t="s">
        <v>206</v>
      </c>
      <c r="D141" s="126" t="s">
        <v>131</v>
      </c>
      <c r="E141" s="127" t="s">
        <v>207</v>
      </c>
      <c r="F141" s="128" t="s">
        <v>208</v>
      </c>
      <c r="G141" s="129" t="s">
        <v>209</v>
      </c>
      <c r="H141" s="130">
        <v>138.5</v>
      </c>
      <c r="I141" s="131"/>
      <c r="J141" s="132">
        <f>ROUND(I141*H141,2)</f>
        <v>0</v>
      </c>
      <c r="K141" s="128" t="s">
        <v>135</v>
      </c>
      <c r="L141" s="31"/>
      <c r="M141" s="133" t="s">
        <v>19</v>
      </c>
      <c r="N141" s="134" t="s">
        <v>42</v>
      </c>
      <c r="P141" s="135">
        <f>O141*H141</f>
        <v>0</v>
      </c>
      <c r="Q141" s="135">
        <v>1.353E-2</v>
      </c>
      <c r="R141" s="135">
        <f>Q141*H141</f>
        <v>1.8739050000000002</v>
      </c>
      <c r="S141" s="135">
        <v>0</v>
      </c>
      <c r="T141" s="136">
        <f>S141*H141</f>
        <v>0</v>
      </c>
      <c r="AR141" s="137" t="s">
        <v>129</v>
      </c>
      <c r="AT141" s="137" t="s">
        <v>131</v>
      </c>
      <c r="AU141" s="137" t="s">
        <v>157</v>
      </c>
      <c r="AY141" s="16" t="s">
        <v>128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6" t="s">
        <v>79</v>
      </c>
      <c r="BK141" s="138">
        <f>ROUND(I141*H141,2)</f>
        <v>0</v>
      </c>
      <c r="BL141" s="16" t="s">
        <v>129</v>
      </c>
      <c r="BM141" s="137" t="s">
        <v>210</v>
      </c>
    </row>
    <row r="142" spans="2:65" s="1" customFormat="1" ht="19.5">
      <c r="B142" s="31"/>
      <c r="D142" s="139" t="s">
        <v>137</v>
      </c>
      <c r="F142" s="140" t="s">
        <v>211</v>
      </c>
      <c r="I142" s="141"/>
      <c r="L142" s="31"/>
      <c r="M142" s="142"/>
      <c r="T142" s="52"/>
      <c r="AT142" s="16" t="s">
        <v>137</v>
      </c>
      <c r="AU142" s="16" t="s">
        <v>157</v>
      </c>
    </row>
    <row r="143" spans="2:65" s="1" customFormat="1" ht="11.25">
      <c r="B143" s="31"/>
      <c r="D143" s="143" t="s">
        <v>139</v>
      </c>
      <c r="F143" s="144" t="s">
        <v>212</v>
      </c>
      <c r="I143" s="141"/>
      <c r="L143" s="31"/>
      <c r="M143" s="142"/>
      <c r="T143" s="52"/>
      <c r="AT143" s="16" t="s">
        <v>139</v>
      </c>
      <c r="AU143" s="16" t="s">
        <v>157</v>
      </c>
    </row>
    <row r="144" spans="2:65" s="13" customFormat="1" ht="11.25">
      <c r="B144" s="151"/>
      <c r="D144" s="139" t="s">
        <v>141</v>
      </c>
      <c r="E144" s="152" t="s">
        <v>19</v>
      </c>
      <c r="F144" s="153" t="s">
        <v>213</v>
      </c>
      <c r="H144" s="154">
        <v>138.5</v>
      </c>
      <c r="I144" s="155"/>
      <c r="L144" s="151"/>
      <c r="M144" s="156"/>
      <c r="T144" s="157"/>
      <c r="AT144" s="152" t="s">
        <v>141</v>
      </c>
      <c r="AU144" s="152" t="s">
        <v>157</v>
      </c>
      <c r="AV144" s="13" t="s">
        <v>81</v>
      </c>
      <c r="AW144" s="13" t="s">
        <v>32</v>
      </c>
      <c r="AX144" s="13" t="s">
        <v>71</v>
      </c>
      <c r="AY144" s="152" t="s">
        <v>128</v>
      </c>
    </row>
    <row r="145" spans="2:65" s="11" customFormat="1" ht="20.85" customHeight="1">
      <c r="B145" s="114"/>
      <c r="D145" s="115" t="s">
        <v>70</v>
      </c>
      <c r="E145" s="124" t="s">
        <v>214</v>
      </c>
      <c r="F145" s="124" t="s">
        <v>215</v>
      </c>
      <c r="I145" s="117"/>
      <c r="J145" s="125">
        <f>BK145</f>
        <v>0</v>
      </c>
      <c r="L145" s="114"/>
      <c r="M145" s="119"/>
      <c r="P145" s="120">
        <f>SUM(P146:P150)</f>
        <v>0</v>
      </c>
      <c r="R145" s="120">
        <f>SUM(R146:R150)</f>
        <v>0</v>
      </c>
      <c r="T145" s="121">
        <f>SUM(T146:T150)</f>
        <v>2.8210000000000002</v>
      </c>
      <c r="AR145" s="115" t="s">
        <v>79</v>
      </c>
      <c r="AT145" s="122" t="s">
        <v>70</v>
      </c>
      <c r="AU145" s="122" t="s">
        <v>81</v>
      </c>
      <c r="AY145" s="115" t="s">
        <v>128</v>
      </c>
      <c r="BK145" s="123">
        <f>SUM(BK146:BK150)</f>
        <v>0</v>
      </c>
    </row>
    <row r="146" spans="2:65" s="1" customFormat="1" ht="22.15" customHeight="1">
      <c r="B146" s="31"/>
      <c r="C146" s="126" t="s">
        <v>8</v>
      </c>
      <c r="D146" s="126" t="s">
        <v>131</v>
      </c>
      <c r="E146" s="127" t="s">
        <v>216</v>
      </c>
      <c r="F146" s="128" t="s">
        <v>217</v>
      </c>
      <c r="G146" s="129" t="s">
        <v>134</v>
      </c>
      <c r="H146" s="130">
        <v>91</v>
      </c>
      <c r="I146" s="131"/>
      <c r="J146" s="132">
        <f>ROUND(I146*H146,2)</f>
        <v>0</v>
      </c>
      <c r="K146" s="128" t="s">
        <v>135</v>
      </c>
      <c r="L146" s="31"/>
      <c r="M146" s="133" t="s">
        <v>19</v>
      </c>
      <c r="N146" s="134" t="s">
        <v>42</v>
      </c>
      <c r="P146" s="135">
        <f>O146*H146</f>
        <v>0</v>
      </c>
      <c r="Q146" s="135">
        <v>0</v>
      </c>
      <c r="R146" s="135">
        <f>Q146*H146</f>
        <v>0</v>
      </c>
      <c r="S146" s="135">
        <v>3.1E-2</v>
      </c>
      <c r="T146" s="136">
        <f>S146*H146</f>
        <v>2.8210000000000002</v>
      </c>
      <c r="AR146" s="137" t="s">
        <v>129</v>
      </c>
      <c r="AT146" s="137" t="s">
        <v>131</v>
      </c>
      <c r="AU146" s="137" t="s">
        <v>157</v>
      </c>
      <c r="AY146" s="16" t="s">
        <v>128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6" t="s">
        <v>79</v>
      </c>
      <c r="BK146" s="138">
        <f>ROUND(I146*H146,2)</f>
        <v>0</v>
      </c>
      <c r="BL146" s="16" t="s">
        <v>129</v>
      </c>
      <c r="BM146" s="137" t="s">
        <v>218</v>
      </c>
    </row>
    <row r="147" spans="2:65" s="1" customFormat="1" ht="19.5">
      <c r="B147" s="31"/>
      <c r="D147" s="139" t="s">
        <v>137</v>
      </c>
      <c r="F147" s="140" t="s">
        <v>219</v>
      </c>
      <c r="I147" s="141"/>
      <c r="L147" s="31"/>
      <c r="M147" s="142"/>
      <c r="T147" s="52"/>
      <c r="AT147" s="16" t="s">
        <v>137</v>
      </c>
      <c r="AU147" s="16" t="s">
        <v>157</v>
      </c>
    </row>
    <row r="148" spans="2:65" s="1" customFormat="1" ht="11.25">
      <c r="B148" s="31"/>
      <c r="D148" s="143" t="s">
        <v>139</v>
      </c>
      <c r="F148" s="144" t="s">
        <v>220</v>
      </c>
      <c r="I148" s="141"/>
      <c r="L148" s="31"/>
      <c r="M148" s="142"/>
      <c r="T148" s="52"/>
      <c r="AT148" s="16" t="s">
        <v>139</v>
      </c>
      <c r="AU148" s="16" t="s">
        <v>157</v>
      </c>
    </row>
    <row r="149" spans="2:65" s="12" customFormat="1" ht="22.5">
      <c r="B149" s="145"/>
      <c r="D149" s="139" t="s">
        <v>141</v>
      </c>
      <c r="E149" s="146" t="s">
        <v>19</v>
      </c>
      <c r="F149" s="147" t="s">
        <v>221</v>
      </c>
      <c r="H149" s="146" t="s">
        <v>19</v>
      </c>
      <c r="I149" s="148"/>
      <c r="L149" s="145"/>
      <c r="M149" s="149"/>
      <c r="T149" s="150"/>
      <c r="AT149" s="146" t="s">
        <v>141</v>
      </c>
      <c r="AU149" s="146" t="s">
        <v>157</v>
      </c>
      <c r="AV149" s="12" t="s">
        <v>79</v>
      </c>
      <c r="AW149" s="12" t="s">
        <v>32</v>
      </c>
      <c r="AX149" s="12" t="s">
        <v>71</v>
      </c>
      <c r="AY149" s="146" t="s">
        <v>128</v>
      </c>
    </row>
    <row r="150" spans="2:65" s="13" customFormat="1" ht="11.25">
      <c r="B150" s="151"/>
      <c r="D150" s="139" t="s">
        <v>141</v>
      </c>
      <c r="E150" s="152" t="s">
        <v>19</v>
      </c>
      <c r="F150" s="153" t="s">
        <v>143</v>
      </c>
      <c r="H150" s="154">
        <v>91</v>
      </c>
      <c r="I150" s="155"/>
      <c r="L150" s="151"/>
      <c r="M150" s="156"/>
      <c r="T150" s="157"/>
      <c r="AT150" s="152" t="s">
        <v>141</v>
      </c>
      <c r="AU150" s="152" t="s">
        <v>157</v>
      </c>
      <c r="AV150" s="13" t="s">
        <v>81</v>
      </c>
      <c r="AW150" s="13" t="s">
        <v>32</v>
      </c>
      <c r="AX150" s="13" t="s">
        <v>71</v>
      </c>
      <c r="AY150" s="152" t="s">
        <v>128</v>
      </c>
    </row>
    <row r="151" spans="2:65" s="11" customFormat="1" ht="22.9" customHeight="1">
      <c r="B151" s="114"/>
      <c r="D151" s="115" t="s">
        <v>70</v>
      </c>
      <c r="E151" s="124" t="s">
        <v>222</v>
      </c>
      <c r="F151" s="124" t="s">
        <v>223</v>
      </c>
      <c r="I151" s="117"/>
      <c r="J151" s="125">
        <f>BK151</f>
        <v>0</v>
      </c>
      <c r="L151" s="114"/>
      <c r="M151" s="119"/>
      <c r="P151" s="120">
        <f>SUM(P152:P182)</f>
        <v>0</v>
      </c>
      <c r="R151" s="120">
        <f>SUM(R152:R182)</f>
        <v>8.366599999999999E-2</v>
      </c>
      <c r="T151" s="121">
        <f>SUM(T152:T182)</f>
        <v>0</v>
      </c>
      <c r="AR151" s="115" t="s">
        <v>79</v>
      </c>
      <c r="AT151" s="122" t="s">
        <v>70</v>
      </c>
      <c r="AU151" s="122" t="s">
        <v>79</v>
      </c>
      <c r="AY151" s="115" t="s">
        <v>128</v>
      </c>
      <c r="BK151" s="123">
        <f>SUM(BK152:BK182)</f>
        <v>0</v>
      </c>
    </row>
    <row r="152" spans="2:65" s="1" customFormat="1" ht="14.45" customHeight="1">
      <c r="B152" s="31"/>
      <c r="C152" s="126" t="s">
        <v>224</v>
      </c>
      <c r="D152" s="126" t="s">
        <v>131</v>
      </c>
      <c r="E152" s="127" t="s">
        <v>225</v>
      </c>
      <c r="F152" s="128" t="s">
        <v>226</v>
      </c>
      <c r="G152" s="129" t="s">
        <v>227</v>
      </c>
      <c r="H152" s="130">
        <v>38.692999999999998</v>
      </c>
      <c r="I152" s="131"/>
      <c r="J152" s="132">
        <f>ROUND(I152*H152,2)</f>
        <v>0</v>
      </c>
      <c r="K152" s="128" t="s">
        <v>135</v>
      </c>
      <c r="L152" s="31"/>
      <c r="M152" s="133" t="s">
        <v>19</v>
      </c>
      <c r="N152" s="134" t="s">
        <v>42</v>
      </c>
      <c r="P152" s="135">
        <f>O152*H152</f>
        <v>0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129</v>
      </c>
      <c r="AT152" s="137" t="s">
        <v>131</v>
      </c>
      <c r="AU152" s="137" t="s">
        <v>81</v>
      </c>
      <c r="AY152" s="16" t="s">
        <v>128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6" t="s">
        <v>79</v>
      </c>
      <c r="BK152" s="138">
        <f>ROUND(I152*H152,2)</f>
        <v>0</v>
      </c>
      <c r="BL152" s="16" t="s">
        <v>129</v>
      </c>
      <c r="BM152" s="137" t="s">
        <v>228</v>
      </c>
    </row>
    <row r="153" spans="2:65" s="1" customFormat="1" ht="11.25">
      <c r="B153" s="31"/>
      <c r="D153" s="139" t="s">
        <v>137</v>
      </c>
      <c r="F153" s="140" t="s">
        <v>229</v>
      </c>
      <c r="I153" s="141"/>
      <c r="L153" s="31"/>
      <c r="M153" s="142"/>
      <c r="T153" s="52"/>
      <c r="AT153" s="16" t="s">
        <v>137</v>
      </c>
      <c r="AU153" s="16" t="s">
        <v>81</v>
      </c>
    </row>
    <row r="154" spans="2:65" s="1" customFormat="1" ht="11.25">
      <c r="B154" s="31"/>
      <c r="D154" s="143" t="s">
        <v>139</v>
      </c>
      <c r="F154" s="144" t="s">
        <v>230</v>
      </c>
      <c r="I154" s="141"/>
      <c r="L154" s="31"/>
      <c r="M154" s="142"/>
      <c r="T154" s="52"/>
      <c r="AT154" s="16" t="s">
        <v>139</v>
      </c>
      <c r="AU154" s="16" t="s">
        <v>81</v>
      </c>
    </row>
    <row r="155" spans="2:65" s="1" customFormat="1" ht="30" customHeight="1">
      <c r="B155" s="31"/>
      <c r="C155" s="126" t="s">
        <v>231</v>
      </c>
      <c r="D155" s="126" t="s">
        <v>131</v>
      </c>
      <c r="E155" s="127" t="s">
        <v>232</v>
      </c>
      <c r="F155" s="128" t="s">
        <v>233</v>
      </c>
      <c r="G155" s="129" t="s">
        <v>227</v>
      </c>
      <c r="H155" s="130">
        <v>38.692999999999998</v>
      </c>
      <c r="I155" s="131"/>
      <c r="J155" s="132">
        <f>ROUND(I155*H155,2)</f>
        <v>0</v>
      </c>
      <c r="K155" s="128" t="s">
        <v>135</v>
      </c>
      <c r="L155" s="31"/>
      <c r="M155" s="133" t="s">
        <v>19</v>
      </c>
      <c r="N155" s="134" t="s">
        <v>42</v>
      </c>
      <c r="P155" s="135">
        <f>O155*H155</f>
        <v>0</v>
      </c>
      <c r="Q155" s="135">
        <v>0</v>
      </c>
      <c r="R155" s="135">
        <f>Q155*H155</f>
        <v>0</v>
      </c>
      <c r="S155" s="135">
        <v>0</v>
      </c>
      <c r="T155" s="136">
        <f>S155*H155</f>
        <v>0</v>
      </c>
      <c r="AR155" s="137" t="s">
        <v>129</v>
      </c>
      <c r="AT155" s="137" t="s">
        <v>131</v>
      </c>
      <c r="AU155" s="137" t="s">
        <v>81</v>
      </c>
      <c r="AY155" s="16" t="s">
        <v>128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6" t="s">
        <v>79</v>
      </c>
      <c r="BK155" s="138">
        <f>ROUND(I155*H155,2)</f>
        <v>0</v>
      </c>
      <c r="BL155" s="16" t="s">
        <v>129</v>
      </c>
      <c r="BM155" s="137" t="s">
        <v>234</v>
      </c>
    </row>
    <row r="156" spans="2:65" s="1" customFormat="1" ht="29.25">
      <c r="B156" s="31"/>
      <c r="D156" s="139" t="s">
        <v>137</v>
      </c>
      <c r="F156" s="140" t="s">
        <v>235</v>
      </c>
      <c r="I156" s="141"/>
      <c r="L156" s="31"/>
      <c r="M156" s="142"/>
      <c r="T156" s="52"/>
      <c r="AT156" s="16" t="s">
        <v>137</v>
      </c>
      <c r="AU156" s="16" t="s">
        <v>81</v>
      </c>
    </row>
    <row r="157" spans="2:65" s="1" customFormat="1" ht="11.25">
      <c r="B157" s="31"/>
      <c r="D157" s="143" t="s">
        <v>139</v>
      </c>
      <c r="F157" s="144" t="s">
        <v>236</v>
      </c>
      <c r="I157" s="141"/>
      <c r="L157" s="31"/>
      <c r="M157" s="142"/>
      <c r="T157" s="52"/>
      <c r="AT157" s="16" t="s">
        <v>139</v>
      </c>
      <c r="AU157" s="16" t="s">
        <v>81</v>
      </c>
    </row>
    <row r="158" spans="2:65" s="1" customFormat="1" ht="22.15" customHeight="1">
      <c r="B158" s="31"/>
      <c r="C158" s="126" t="s">
        <v>237</v>
      </c>
      <c r="D158" s="126" t="s">
        <v>131</v>
      </c>
      <c r="E158" s="127" t="s">
        <v>238</v>
      </c>
      <c r="F158" s="128" t="s">
        <v>239</v>
      </c>
      <c r="G158" s="129" t="s">
        <v>227</v>
      </c>
      <c r="H158" s="130">
        <v>38.692999999999998</v>
      </c>
      <c r="I158" s="131"/>
      <c r="J158" s="132">
        <f>ROUND(I158*H158,2)</f>
        <v>0</v>
      </c>
      <c r="K158" s="128" t="s">
        <v>135</v>
      </c>
      <c r="L158" s="31"/>
      <c r="M158" s="133" t="s">
        <v>19</v>
      </c>
      <c r="N158" s="134" t="s">
        <v>42</v>
      </c>
      <c r="P158" s="135">
        <f>O158*H158</f>
        <v>0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129</v>
      </c>
      <c r="AT158" s="137" t="s">
        <v>131</v>
      </c>
      <c r="AU158" s="137" t="s">
        <v>81</v>
      </c>
      <c r="AY158" s="16" t="s">
        <v>128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6" t="s">
        <v>79</v>
      </c>
      <c r="BK158" s="138">
        <f>ROUND(I158*H158,2)</f>
        <v>0</v>
      </c>
      <c r="BL158" s="16" t="s">
        <v>129</v>
      </c>
      <c r="BM158" s="137" t="s">
        <v>240</v>
      </c>
    </row>
    <row r="159" spans="2:65" s="1" customFormat="1" ht="19.5">
      <c r="B159" s="31"/>
      <c r="D159" s="139" t="s">
        <v>137</v>
      </c>
      <c r="F159" s="140" t="s">
        <v>241</v>
      </c>
      <c r="I159" s="141"/>
      <c r="L159" s="31"/>
      <c r="M159" s="142"/>
      <c r="T159" s="52"/>
      <c r="AT159" s="16" t="s">
        <v>137</v>
      </c>
      <c r="AU159" s="16" t="s">
        <v>81</v>
      </c>
    </row>
    <row r="160" spans="2:65" s="1" customFormat="1" ht="11.25">
      <c r="B160" s="31"/>
      <c r="D160" s="143" t="s">
        <v>139</v>
      </c>
      <c r="F160" s="144" t="s">
        <v>242</v>
      </c>
      <c r="I160" s="141"/>
      <c r="L160" s="31"/>
      <c r="M160" s="142"/>
      <c r="T160" s="52"/>
      <c r="AT160" s="16" t="s">
        <v>139</v>
      </c>
      <c r="AU160" s="16" t="s">
        <v>81</v>
      </c>
    </row>
    <row r="161" spans="2:65" s="1" customFormat="1" ht="22.15" customHeight="1">
      <c r="B161" s="31"/>
      <c r="C161" s="126" t="s">
        <v>243</v>
      </c>
      <c r="D161" s="126" t="s">
        <v>131</v>
      </c>
      <c r="E161" s="127" t="s">
        <v>244</v>
      </c>
      <c r="F161" s="128" t="s">
        <v>245</v>
      </c>
      <c r="G161" s="129" t="s">
        <v>227</v>
      </c>
      <c r="H161" s="130">
        <v>610.53200000000004</v>
      </c>
      <c r="I161" s="131"/>
      <c r="J161" s="132">
        <f>ROUND(I161*H161,2)</f>
        <v>0</v>
      </c>
      <c r="K161" s="128" t="s">
        <v>135</v>
      </c>
      <c r="L161" s="31"/>
      <c r="M161" s="133" t="s">
        <v>19</v>
      </c>
      <c r="N161" s="134" t="s">
        <v>42</v>
      </c>
      <c r="P161" s="135">
        <f>O161*H161</f>
        <v>0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129</v>
      </c>
      <c r="AT161" s="137" t="s">
        <v>131</v>
      </c>
      <c r="AU161" s="137" t="s">
        <v>81</v>
      </c>
      <c r="AY161" s="16" t="s">
        <v>128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6" t="s">
        <v>79</v>
      </c>
      <c r="BK161" s="138">
        <f>ROUND(I161*H161,2)</f>
        <v>0</v>
      </c>
      <c r="BL161" s="16" t="s">
        <v>129</v>
      </c>
      <c r="BM161" s="137" t="s">
        <v>246</v>
      </c>
    </row>
    <row r="162" spans="2:65" s="1" customFormat="1" ht="29.25">
      <c r="B162" s="31"/>
      <c r="D162" s="139" t="s">
        <v>137</v>
      </c>
      <c r="F162" s="140" t="s">
        <v>247</v>
      </c>
      <c r="I162" s="141"/>
      <c r="L162" s="31"/>
      <c r="M162" s="142"/>
      <c r="T162" s="52"/>
      <c r="AT162" s="16" t="s">
        <v>137</v>
      </c>
      <c r="AU162" s="16" t="s">
        <v>81</v>
      </c>
    </row>
    <row r="163" spans="2:65" s="1" customFormat="1" ht="11.25">
      <c r="B163" s="31"/>
      <c r="D163" s="143" t="s">
        <v>139</v>
      </c>
      <c r="F163" s="144" t="s">
        <v>248</v>
      </c>
      <c r="I163" s="141"/>
      <c r="L163" s="31"/>
      <c r="M163" s="142"/>
      <c r="T163" s="52"/>
      <c r="AT163" s="16" t="s">
        <v>139</v>
      </c>
      <c r="AU163" s="16" t="s">
        <v>81</v>
      </c>
    </row>
    <row r="164" spans="2:65" s="13" customFormat="1" ht="11.25">
      <c r="B164" s="151"/>
      <c r="D164" s="139" t="s">
        <v>141</v>
      </c>
      <c r="E164" s="152" t="s">
        <v>19</v>
      </c>
      <c r="F164" s="153" t="s">
        <v>249</v>
      </c>
      <c r="H164" s="154">
        <v>604.24800000000005</v>
      </c>
      <c r="I164" s="155"/>
      <c r="L164" s="151"/>
      <c r="M164" s="156"/>
      <c r="T164" s="157"/>
      <c r="AT164" s="152" t="s">
        <v>141</v>
      </c>
      <c r="AU164" s="152" t="s">
        <v>81</v>
      </c>
      <c r="AV164" s="13" t="s">
        <v>81</v>
      </c>
      <c r="AW164" s="13" t="s">
        <v>32</v>
      </c>
      <c r="AX164" s="13" t="s">
        <v>71</v>
      </c>
      <c r="AY164" s="152" t="s">
        <v>128</v>
      </c>
    </row>
    <row r="165" spans="2:65" s="13" customFormat="1" ht="11.25">
      <c r="B165" s="151"/>
      <c r="D165" s="139" t="s">
        <v>141</v>
      </c>
      <c r="E165" s="152" t="s">
        <v>19</v>
      </c>
      <c r="F165" s="153" t="s">
        <v>250</v>
      </c>
      <c r="H165" s="154">
        <v>6.2839999999999998</v>
      </c>
      <c r="I165" s="155"/>
      <c r="L165" s="151"/>
      <c r="M165" s="156"/>
      <c r="T165" s="157"/>
      <c r="AT165" s="152" t="s">
        <v>141</v>
      </c>
      <c r="AU165" s="152" t="s">
        <v>81</v>
      </c>
      <c r="AV165" s="13" t="s">
        <v>81</v>
      </c>
      <c r="AW165" s="13" t="s">
        <v>32</v>
      </c>
      <c r="AX165" s="13" t="s">
        <v>71</v>
      </c>
      <c r="AY165" s="152" t="s">
        <v>128</v>
      </c>
    </row>
    <row r="166" spans="2:65" s="1" customFormat="1" ht="30" customHeight="1">
      <c r="B166" s="31"/>
      <c r="C166" s="126" t="s">
        <v>251</v>
      </c>
      <c r="D166" s="126" t="s">
        <v>131</v>
      </c>
      <c r="E166" s="127" t="s">
        <v>252</v>
      </c>
      <c r="F166" s="128" t="s">
        <v>253</v>
      </c>
      <c r="G166" s="129" t="s">
        <v>227</v>
      </c>
      <c r="H166" s="130">
        <v>20.332000000000001</v>
      </c>
      <c r="I166" s="131"/>
      <c r="J166" s="132">
        <f>ROUND(I166*H166,2)</f>
        <v>0</v>
      </c>
      <c r="K166" s="128" t="s">
        <v>135</v>
      </c>
      <c r="L166" s="31"/>
      <c r="M166" s="133" t="s">
        <v>19</v>
      </c>
      <c r="N166" s="134" t="s">
        <v>42</v>
      </c>
      <c r="P166" s="135">
        <f>O166*H166</f>
        <v>0</v>
      </c>
      <c r="Q166" s="135">
        <v>0</v>
      </c>
      <c r="R166" s="135">
        <f>Q166*H166</f>
        <v>0</v>
      </c>
      <c r="S166" s="135">
        <v>0</v>
      </c>
      <c r="T166" s="136">
        <f>S166*H166</f>
        <v>0</v>
      </c>
      <c r="AR166" s="137" t="s">
        <v>129</v>
      </c>
      <c r="AT166" s="137" t="s">
        <v>131</v>
      </c>
      <c r="AU166" s="137" t="s">
        <v>81</v>
      </c>
      <c r="AY166" s="16" t="s">
        <v>128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6" t="s">
        <v>79</v>
      </c>
      <c r="BK166" s="138">
        <f>ROUND(I166*H166,2)</f>
        <v>0</v>
      </c>
      <c r="BL166" s="16" t="s">
        <v>129</v>
      </c>
      <c r="BM166" s="137" t="s">
        <v>254</v>
      </c>
    </row>
    <row r="167" spans="2:65" s="1" customFormat="1" ht="29.25">
      <c r="B167" s="31"/>
      <c r="D167" s="139" t="s">
        <v>137</v>
      </c>
      <c r="F167" s="140" t="s">
        <v>255</v>
      </c>
      <c r="I167" s="141"/>
      <c r="L167" s="31"/>
      <c r="M167" s="142"/>
      <c r="T167" s="52"/>
      <c r="AT167" s="16" t="s">
        <v>137</v>
      </c>
      <c r="AU167" s="16" t="s">
        <v>81</v>
      </c>
    </row>
    <row r="168" spans="2:65" s="1" customFormat="1" ht="11.25">
      <c r="B168" s="31"/>
      <c r="D168" s="143" t="s">
        <v>139</v>
      </c>
      <c r="F168" s="144" t="s">
        <v>256</v>
      </c>
      <c r="I168" s="141"/>
      <c r="L168" s="31"/>
      <c r="M168" s="142"/>
      <c r="T168" s="52"/>
      <c r="AT168" s="16" t="s">
        <v>139</v>
      </c>
      <c r="AU168" s="16" t="s">
        <v>81</v>
      </c>
    </row>
    <row r="169" spans="2:65" s="13" customFormat="1" ht="11.25">
      <c r="B169" s="151"/>
      <c r="D169" s="139" t="s">
        <v>141</v>
      </c>
      <c r="E169" s="152" t="s">
        <v>19</v>
      </c>
      <c r="F169" s="153" t="s">
        <v>257</v>
      </c>
      <c r="H169" s="154">
        <v>38.686</v>
      </c>
      <c r="I169" s="155"/>
      <c r="L169" s="151"/>
      <c r="M169" s="156"/>
      <c r="T169" s="157"/>
      <c r="AT169" s="152" t="s">
        <v>141</v>
      </c>
      <c r="AU169" s="152" t="s">
        <v>81</v>
      </c>
      <c r="AV169" s="13" t="s">
        <v>81</v>
      </c>
      <c r="AW169" s="13" t="s">
        <v>32</v>
      </c>
      <c r="AX169" s="13" t="s">
        <v>71</v>
      </c>
      <c r="AY169" s="152" t="s">
        <v>128</v>
      </c>
    </row>
    <row r="170" spans="2:65" s="13" customFormat="1" ht="11.25">
      <c r="B170" s="151"/>
      <c r="D170" s="139" t="s">
        <v>141</v>
      </c>
      <c r="E170" s="152" t="s">
        <v>19</v>
      </c>
      <c r="F170" s="153" t="s">
        <v>258</v>
      </c>
      <c r="H170" s="154">
        <v>-15.212</v>
      </c>
      <c r="I170" s="155"/>
      <c r="L170" s="151"/>
      <c r="M170" s="156"/>
      <c r="T170" s="157"/>
      <c r="AT170" s="152" t="s">
        <v>141</v>
      </c>
      <c r="AU170" s="152" t="s">
        <v>81</v>
      </c>
      <c r="AV170" s="13" t="s">
        <v>81</v>
      </c>
      <c r="AW170" s="13" t="s">
        <v>32</v>
      </c>
      <c r="AX170" s="13" t="s">
        <v>71</v>
      </c>
      <c r="AY170" s="152" t="s">
        <v>128</v>
      </c>
    </row>
    <row r="171" spans="2:65" s="13" customFormat="1" ht="11.25">
      <c r="B171" s="151"/>
      <c r="D171" s="139" t="s">
        <v>141</v>
      </c>
      <c r="E171" s="152" t="s">
        <v>19</v>
      </c>
      <c r="F171" s="153" t="s">
        <v>259</v>
      </c>
      <c r="H171" s="154">
        <v>-3.1419999999999999</v>
      </c>
      <c r="I171" s="155"/>
      <c r="L171" s="151"/>
      <c r="M171" s="156"/>
      <c r="T171" s="157"/>
      <c r="AT171" s="152" t="s">
        <v>141</v>
      </c>
      <c r="AU171" s="152" t="s">
        <v>81</v>
      </c>
      <c r="AV171" s="13" t="s">
        <v>81</v>
      </c>
      <c r="AW171" s="13" t="s">
        <v>32</v>
      </c>
      <c r="AX171" s="13" t="s">
        <v>71</v>
      </c>
      <c r="AY171" s="152" t="s">
        <v>128</v>
      </c>
    </row>
    <row r="172" spans="2:65" s="1" customFormat="1" ht="22.15" customHeight="1">
      <c r="B172" s="31"/>
      <c r="C172" s="126" t="s">
        <v>260</v>
      </c>
      <c r="D172" s="126" t="s">
        <v>131</v>
      </c>
      <c r="E172" s="127" t="s">
        <v>261</v>
      </c>
      <c r="F172" s="128" t="s">
        <v>262</v>
      </c>
      <c r="G172" s="129" t="s">
        <v>227</v>
      </c>
      <c r="H172" s="130">
        <v>15.212</v>
      </c>
      <c r="I172" s="131"/>
      <c r="J172" s="132">
        <f>ROUND(I172*H172,2)</f>
        <v>0</v>
      </c>
      <c r="K172" s="128" t="s">
        <v>135</v>
      </c>
      <c r="L172" s="31"/>
      <c r="M172" s="133" t="s">
        <v>19</v>
      </c>
      <c r="N172" s="134" t="s">
        <v>42</v>
      </c>
      <c r="P172" s="135">
        <f>O172*H172</f>
        <v>0</v>
      </c>
      <c r="Q172" s="135">
        <v>5.4999999999999997E-3</v>
      </c>
      <c r="R172" s="135">
        <f>Q172*H172</f>
        <v>8.366599999999999E-2</v>
      </c>
      <c r="S172" s="135">
        <v>0</v>
      </c>
      <c r="T172" s="136">
        <f>S172*H172</f>
        <v>0</v>
      </c>
      <c r="AR172" s="137" t="s">
        <v>129</v>
      </c>
      <c r="AT172" s="137" t="s">
        <v>131</v>
      </c>
      <c r="AU172" s="137" t="s">
        <v>81</v>
      </c>
      <c r="AY172" s="16" t="s">
        <v>128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6" t="s">
        <v>79</v>
      </c>
      <c r="BK172" s="138">
        <f>ROUND(I172*H172,2)</f>
        <v>0</v>
      </c>
      <c r="BL172" s="16" t="s">
        <v>129</v>
      </c>
      <c r="BM172" s="137" t="s">
        <v>263</v>
      </c>
    </row>
    <row r="173" spans="2:65" s="1" customFormat="1" ht="19.5">
      <c r="B173" s="31"/>
      <c r="D173" s="139" t="s">
        <v>137</v>
      </c>
      <c r="F173" s="140" t="s">
        <v>264</v>
      </c>
      <c r="I173" s="141"/>
      <c r="L173" s="31"/>
      <c r="M173" s="142"/>
      <c r="T173" s="52"/>
      <c r="AT173" s="16" t="s">
        <v>137</v>
      </c>
      <c r="AU173" s="16" t="s">
        <v>81</v>
      </c>
    </row>
    <row r="174" spans="2:65" s="1" customFormat="1" ht="11.25">
      <c r="B174" s="31"/>
      <c r="D174" s="143" t="s">
        <v>139</v>
      </c>
      <c r="F174" s="144" t="s">
        <v>265</v>
      </c>
      <c r="I174" s="141"/>
      <c r="L174" s="31"/>
      <c r="M174" s="142"/>
      <c r="T174" s="52"/>
      <c r="AT174" s="16" t="s">
        <v>139</v>
      </c>
      <c r="AU174" s="16" t="s">
        <v>81</v>
      </c>
    </row>
    <row r="175" spans="2:65" s="13" customFormat="1" ht="11.25">
      <c r="B175" s="151"/>
      <c r="D175" s="139" t="s">
        <v>141</v>
      </c>
      <c r="E175" s="152" t="s">
        <v>19</v>
      </c>
      <c r="F175" s="153" t="s">
        <v>266</v>
      </c>
      <c r="H175" s="154">
        <v>15.212</v>
      </c>
      <c r="I175" s="155"/>
      <c r="L175" s="151"/>
      <c r="M175" s="156"/>
      <c r="T175" s="157"/>
      <c r="AT175" s="152" t="s">
        <v>141</v>
      </c>
      <c r="AU175" s="152" t="s">
        <v>81</v>
      </c>
      <c r="AV175" s="13" t="s">
        <v>81</v>
      </c>
      <c r="AW175" s="13" t="s">
        <v>32</v>
      </c>
      <c r="AX175" s="13" t="s">
        <v>71</v>
      </c>
      <c r="AY175" s="152" t="s">
        <v>128</v>
      </c>
    </row>
    <row r="176" spans="2:65" s="1" customFormat="1" ht="30" customHeight="1">
      <c r="B176" s="31"/>
      <c r="C176" s="126" t="s">
        <v>267</v>
      </c>
      <c r="D176" s="126" t="s">
        <v>131</v>
      </c>
      <c r="E176" s="127" t="s">
        <v>268</v>
      </c>
      <c r="F176" s="128" t="s">
        <v>269</v>
      </c>
      <c r="G176" s="129" t="s">
        <v>227</v>
      </c>
      <c r="H176" s="130">
        <v>15.212</v>
      </c>
      <c r="I176" s="131"/>
      <c r="J176" s="132">
        <f>ROUND(I176*H176,2)</f>
        <v>0</v>
      </c>
      <c r="K176" s="128" t="s">
        <v>135</v>
      </c>
      <c r="L176" s="31"/>
      <c r="M176" s="133" t="s">
        <v>19</v>
      </c>
      <c r="N176" s="134" t="s">
        <v>42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129</v>
      </c>
      <c r="AT176" s="137" t="s">
        <v>131</v>
      </c>
      <c r="AU176" s="137" t="s">
        <v>81</v>
      </c>
      <c r="AY176" s="16" t="s">
        <v>128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6" t="s">
        <v>79</v>
      </c>
      <c r="BK176" s="138">
        <f>ROUND(I176*H176,2)</f>
        <v>0</v>
      </c>
      <c r="BL176" s="16" t="s">
        <v>129</v>
      </c>
      <c r="BM176" s="137" t="s">
        <v>270</v>
      </c>
    </row>
    <row r="177" spans="2:65" s="1" customFormat="1" ht="29.25">
      <c r="B177" s="31"/>
      <c r="D177" s="139" t="s">
        <v>137</v>
      </c>
      <c r="F177" s="140" t="s">
        <v>271</v>
      </c>
      <c r="I177" s="141"/>
      <c r="L177" s="31"/>
      <c r="M177" s="142"/>
      <c r="T177" s="52"/>
      <c r="AT177" s="16" t="s">
        <v>137</v>
      </c>
      <c r="AU177" s="16" t="s">
        <v>81</v>
      </c>
    </row>
    <row r="178" spans="2:65" s="1" customFormat="1" ht="11.25">
      <c r="B178" s="31"/>
      <c r="D178" s="143" t="s">
        <v>139</v>
      </c>
      <c r="F178" s="144" t="s">
        <v>272</v>
      </c>
      <c r="I178" s="141"/>
      <c r="L178" s="31"/>
      <c r="M178" s="142"/>
      <c r="T178" s="52"/>
      <c r="AT178" s="16" t="s">
        <v>139</v>
      </c>
      <c r="AU178" s="16" t="s">
        <v>81</v>
      </c>
    </row>
    <row r="179" spans="2:65" s="13" customFormat="1" ht="11.25">
      <c r="B179" s="151"/>
      <c r="D179" s="139" t="s">
        <v>141</v>
      </c>
      <c r="E179" s="152" t="s">
        <v>19</v>
      </c>
      <c r="F179" s="153" t="s">
        <v>266</v>
      </c>
      <c r="H179" s="154">
        <v>15.212</v>
      </c>
      <c r="I179" s="155"/>
      <c r="L179" s="151"/>
      <c r="M179" s="156"/>
      <c r="T179" s="157"/>
      <c r="AT179" s="152" t="s">
        <v>141</v>
      </c>
      <c r="AU179" s="152" t="s">
        <v>81</v>
      </c>
      <c r="AV179" s="13" t="s">
        <v>81</v>
      </c>
      <c r="AW179" s="13" t="s">
        <v>32</v>
      </c>
      <c r="AX179" s="13" t="s">
        <v>71</v>
      </c>
      <c r="AY179" s="152" t="s">
        <v>128</v>
      </c>
    </row>
    <row r="180" spans="2:65" s="1" customFormat="1" ht="14.45" customHeight="1">
      <c r="B180" s="31"/>
      <c r="C180" s="126" t="s">
        <v>273</v>
      </c>
      <c r="D180" s="126" t="s">
        <v>131</v>
      </c>
      <c r="E180" s="127" t="s">
        <v>274</v>
      </c>
      <c r="F180" s="128" t="s">
        <v>19</v>
      </c>
      <c r="G180" s="129" t="s">
        <v>227</v>
      </c>
      <c r="H180" s="130">
        <v>-3.1419999999999999</v>
      </c>
      <c r="I180" s="131"/>
      <c r="J180" s="132">
        <f>ROUND(I180*H180,2)</f>
        <v>0</v>
      </c>
      <c r="K180" s="128" t="s">
        <v>19</v>
      </c>
      <c r="L180" s="31"/>
      <c r="M180" s="133" t="s">
        <v>19</v>
      </c>
      <c r="N180" s="134" t="s">
        <v>42</v>
      </c>
      <c r="P180" s="135">
        <f>O180*H180</f>
        <v>0</v>
      </c>
      <c r="Q180" s="135">
        <v>0</v>
      </c>
      <c r="R180" s="135">
        <f>Q180*H180</f>
        <v>0</v>
      </c>
      <c r="S180" s="135">
        <v>0</v>
      </c>
      <c r="T180" s="136">
        <f>S180*H180</f>
        <v>0</v>
      </c>
      <c r="AR180" s="137" t="s">
        <v>129</v>
      </c>
      <c r="AT180" s="137" t="s">
        <v>131</v>
      </c>
      <c r="AU180" s="137" t="s">
        <v>81</v>
      </c>
      <c r="AY180" s="16" t="s">
        <v>128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6" t="s">
        <v>79</v>
      </c>
      <c r="BK180" s="138">
        <f>ROUND(I180*H180,2)</f>
        <v>0</v>
      </c>
      <c r="BL180" s="16" t="s">
        <v>129</v>
      </c>
      <c r="BM180" s="137" t="s">
        <v>275</v>
      </c>
    </row>
    <row r="181" spans="2:65" s="1" customFormat="1" ht="11.25">
      <c r="B181" s="31"/>
      <c r="D181" s="139" t="s">
        <v>137</v>
      </c>
      <c r="F181" s="140" t="s">
        <v>276</v>
      </c>
      <c r="I181" s="141"/>
      <c r="L181" s="31"/>
      <c r="M181" s="142"/>
      <c r="T181" s="52"/>
      <c r="AT181" s="16" t="s">
        <v>137</v>
      </c>
      <c r="AU181" s="16" t="s">
        <v>81</v>
      </c>
    </row>
    <row r="182" spans="2:65" s="13" customFormat="1" ht="11.25">
      <c r="B182" s="151"/>
      <c r="D182" s="139" t="s">
        <v>141</v>
      </c>
      <c r="E182" s="152" t="s">
        <v>19</v>
      </c>
      <c r="F182" s="153" t="s">
        <v>259</v>
      </c>
      <c r="H182" s="154">
        <v>-3.1419999999999999</v>
      </c>
      <c r="I182" s="155"/>
      <c r="L182" s="151"/>
      <c r="M182" s="156"/>
      <c r="T182" s="157"/>
      <c r="AT182" s="152" t="s">
        <v>141</v>
      </c>
      <c r="AU182" s="152" t="s">
        <v>81</v>
      </c>
      <c r="AV182" s="13" t="s">
        <v>81</v>
      </c>
      <c r="AW182" s="13" t="s">
        <v>32</v>
      </c>
      <c r="AX182" s="13" t="s">
        <v>71</v>
      </c>
      <c r="AY182" s="152" t="s">
        <v>128</v>
      </c>
    </row>
    <row r="183" spans="2:65" s="11" customFormat="1" ht="22.9" customHeight="1">
      <c r="B183" s="114"/>
      <c r="D183" s="115" t="s">
        <v>70</v>
      </c>
      <c r="E183" s="124" t="s">
        <v>277</v>
      </c>
      <c r="F183" s="124" t="s">
        <v>278</v>
      </c>
      <c r="I183" s="117"/>
      <c r="J183" s="125">
        <f>BK183</f>
        <v>0</v>
      </c>
      <c r="L183" s="114"/>
      <c r="M183" s="119"/>
      <c r="P183" s="120">
        <f>SUM(P184:P186)</f>
        <v>0</v>
      </c>
      <c r="R183" s="120">
        <f>SUM(R184:R186)</f>
        <v>0</v>
      </c>
      <c r="T183" s="121">
        <f>SUM(T184:T186)</f>
        <v>0</v>
      </c>
      <c r="AR183" s="115" t="s">
        <v>79</v>
      </c>
      <c r="AT183" s="122" t="s">
        <v>70</v>
      </c>
      <c r="AU183" s="122" t="s">
        <v>79</v>
      </c>
      <c r="AY183" s="115" t="s">
        <v>128</v>
      </c>
      <c r="BK183" s="123">
        <f>SUM(BK184:BK186)</f>
        <v>0</v>
      </c>
    </row>
    <row r="184" spans="2:65" s="1" customFormat="1" ht="22.15" customHeight="1">
      <c r="B184" s="31"/>
      <c r="C184" s="126" t="s">
        <v>7</v>
      </c>
      <c r="D184" s="126" t="s">
        <v>131</v>
      </c>
      <c r="E184" s="127" t="s">
        <v>279</v>
      </c>
      <c r="F184" s="128" t="s">
        <v>280</v>
      </c>
      <c r="G184" s="129" t="s">
        <v>227</v>
      </c>
      <c r="H184" s="130">
        <v>10.289</v>
      </c>
      <c r="I184" s="131"/>
      <c r="J184" s="132">
        <f>ROUND(I184*H184,2)</f>
        <v>0</v>
      </c>
      <c r="K184" s="128" t="s">
        <v>135</v>
      </c>
      <c r="L184" s="31"/>
      <c r="M184" s="133" t="s">
        <v>19</v>
      </c>
      <c r="N184" s="134" t="s">
        <v>42</v>
      </c>
      <c r="P184" s="135">
        <f>O184*H184</f>
        <v>0</v>
      </c>
      <c r="Q184" s="135">
        <v>0</v>
      </c>
      <c r="R184" s="135">
        <f>Q184*H184</f>
        <v>0</v>
      </c>
      <c r="S184" s="135">
        <v>0</v>
      </c>
      <c r="T184" s="136">
        <f>S184*H184</f>
        <v>0</v>
      </c>
      <c r="AR184" s="137" t="s">
        <v>129</v>
      </c>
      <c r="AT184" s="137" t="s">
        <v>131</v>
      </c>
      <c r="AU184" s="137" t="s">
        <v>81</v>
      </c>
      <c r="AY184" s="16" t="s">
        <v>128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6" t="s">
        <v>79</v>
      </c>
      <c r="BK184" s="138">
        <f>ROUND(I184*H184,2)</f>
        <v>0</v>
      </c>
      <c r="BL184" s="16" t="s">
        <v>129</v>
      </c>
      <c r="BM184" s="137" t="s">
        <v>281</v>
      </c>
    </row>
    <row r="185" spans="2:65" s="1" customFormat="1" ht="39">
      <c r="B185" s="31"/>
      <c r="D185" s="139" t="s">
        <v>137</v>
      </c>
      <c r="F185" s="140" t="s">
        <v>282</v>
      </c>
      <c r="I185" s="141"/>
      <c r="L185" s="31"/>
      <c r="M185" s="142"/>
      <c r="T185" s="52"/>
      <c r="AT185" s="16" t="s">
        <v>137</v>
      </c>
      <c r="AU185" s="16" t="s">
        <v>81</v>
      </c>
    </row>
    <row r="186" spans="2:65" s="1" customFormat="1" ht="11.25">
      <c r="B186" s="31"/>
      <c r="D186" s="143" t="s">
        <v>139</v>
      </c>
      <c r="F186" s="144" t="s">
        <v>283</v>
      </c>
      <c r="I186" s="141"/>
      <c r="L186" s="31"/>
      <c r="M186" s="142"/>
      <c r="T186" s="52"/>
      <c r="AT186" s="16" t="s">
        <v>139</v>
      </c>
      <c r="AU186" s="16" t="s">
        <v>81</v>
      </c>
    </row>
    <row r="187" spans="2:65" s="11" customFormat="1" ht="25.9" customHeight="1">
      <c r="B187" s="114"/>
      <c r="D187" s="115" t="s">
        <v>70</v>
      </c>
      <c r="E187" s="116" t="s">
        <v>284</v>
      </c>
      <c r="F187" s="116" t="s">
        <v>285</v>
      </c>
      <c r="I187" s="117"/>
      <c r="J187" s="118">
        <f>BK187</f>
        <v>0</v>
      </c>
      <c r="L187" s="114"/>
      <c r="M187" s="119"/>
      <c r="P187" s="120">
        <f>P188+P199+P212+P222+P429+P679+P734+P765</f>
        <v>0</v>
      </c>
      <c r="R187" s="120">
        <f>R188+R199+R212+R222+R429+R679+R734+R765</f>
        <v>45.330566759999989</v>
      </c>
      <c r="T187" s="121">
        <f>T188+T199+T212+T222+T429+T679+T734+T765</f>
        <v>35.872245660000004</v>
      </c>
      <c r="AR187" s="115" t="s">
        <v>81</v>
      </c>
      <c r="AT187" s="122" t="s">
        <v>70</v>
      </c>
      <c r="AU187" s="122" t="s">
        <v>71</v>
      </c>
      <c r="AY187" s="115" t="s">
        <v>128</v>
      </c>
      <c r="BK187" s="123">
        <f>BK188+BK199+BK212+BK222+BK429+BK679+BK734+BK765</f>
        <v>0</v>
      </c>
    </row>
    <row r="188" spans="2:65" s="11" customFormat="1" ht="22.9" customHeight="1">
      <c r="B188" s="114"/>
      <c r="D188" s="115" t="s">
        <v>70</v>
      </c>
      <c r="E188" s="124" t="s">
        <v>286</v>
      </c>
      <c r="F188" s="124" t="s">
        <v>287</v>
      </c>
      <c r="I188" s="117"/>
      <c r="J188" s="125">
        <f>BK188</f>
        <v>0</v>
      </c>
      <c r="L188" s="114"/>
      <c r="M188" s="119"/>
      <c r="P188" s="120">
        <f>SUM(P189:P198)</f>
        <v>0</v>
      </c>
      <c r="R188" s="120">
        <f>SUM(R189:R198)</f>
        <v>0.27119039999999994</v>
      </c>
      <c r="T188" s="121">
        <f>SUM(T189:T198)</f>
        <v>0</v>
      </c>
      <c r="AR188" s="115" t="s">
        <v>81</v>
      </c>
      <c r="AT188" s="122" t="s">
        <v>70</v>
      </c>
      <c r="AU188" s="122" t="s">
        <v>79</v>
      </c>
      <c r="AY188" s="115" t="s">
        <v>128</v>
      </c>
      <c r="BK188" s="123">
        <f>SUM(BK189:BK198)</f>
        <v>0</v>
      </c>
    </row>
    <row r="189" spans="2:65" s="1" customFormat="1" ht="22.15" customHeight="1">
      <c r="B189" s="31"/>
      <c r="C189" s="126" t="s">
        <v>288</v>
      </c>
      <c r="D189" s="126" t="s">
        <v>131</v>
      </c>
      <c r="E189" s="127" t="s">
        <v>289</v>
      </c>
      <c r="F189" s="128" t="s">
        <v>290</v>
      </c>
      <c r="G189" s="129" t="s">
        <v>148</v>
      </c>
      <c r="H189" s="130">
        <v>48.475000000000001</v>
      </c>
      <c r="I189" s="131"/>
      <c r="J189" s="132">
        <f>ROUND(I189*H189,2)</f>
        <v>0</v>
      </c>
      <c r="K189" s="128" t="s">
        <v>135</v>
      </c>
      <c r="L189" s="31"/>
      <c r="M189" s="133" t="s">
        <v>19</v>
      </c>
      <c r="N189" s="134" t="s">
        <v>42</v>
      </c>
      <c r="P189" s="135">
        <f>O189*H189</f>
        <v>0</v>
      </c>
      <c r="Q189" s="135">
        <v>0</v>
      </c>
      <c r="R189" s="135">
        <f>Q189*H189</f>
        <v>0</v>
      </c>
      <c r="S189" s="135">
        <v>0</v>
      </c>
      <c r="T189" s="136">
        <f>S189*H189</f>
        <v>0</v>
      </c>
      <c r="AR189" s="137" t="s">
        <v>243</v>
      </c>
      <c r="AT189" s="137" t="s">
        <v>131</v>
      </c>
      <c r="AU189" s="137" t="s">
        <v>81</v>
      </c>
      <c r="AY189" s="16" t="s">
        <v>128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6" t="s">
        <v>79</v>
      </c>
      <c r="BK189" s="138">
        <f>ROUND(I189*H189,2)</f>
        <v>0</v>
      </c>
      <c r="BL189" s="16" t="s">
        <v>243</v>
      </c>
      <c r="BM189" s="137" t="s">
        <v>291</v>
      </c>
    </row>
    <row r="190" spans="2:65" s="1" customFormat="1" ht="19.5">
      <c r="B190" s="31"/>
      <c r="D190" s="139" t="s">
        <v>137</v>
      </c>
      <c r="F190" s="140" t="s">
        <v>292</v>
      </c>
      <c r="I190" s="141"/>
      <c r="L190" s="31"/>
      <c r="M190" s="142"/>
      <c r="T190" s="52"/>
      <c r="AT190" s="16" t="s">
        <v>137</v>
      </c>
      <c r="AU190" s="16" t="s">
        <v>81</v>
      </c>
    </row>
    <row r="191" spans="2:65" s="1" customFormat="1" ht="11.25">
      <c r="B191" s="31"/>
      <c r="D191" s="143" t="s">
        <v>139</v>
      </c>
      <c r="F191" s="144" t="s">
        <v>293</v>
      </c>
      <c r="I191" s="141"/>
      <c r="L191" s="31"/>
      <c r="M191" s="142"/>
      <c r="T191" s="52"/>
      <c r="AT191" s="16" t="s">
        <v>139</v>
      </c>
      <c r="AU191" s="16" t="s">
        <v>81</v>
      </c>
    </row>
    <row r="192" spans="2:65" s="13" customFormat="1" ht="11.25">
      <c r="B192" s="151"/>
      <c r="D192" s="139" t="s">
        <v>141</v>
      </c>
      <c r="E192" s="152" t="s">
        <v>19</v>
      </c>
      <c r="F192" s="153" t="s">
        <v>294</v>
      </c>
      <c r="H192" s="154">
        <v>48.475000000000001</v>
      </c>
      <c r="I192" s="155"/>
      <c r="L192" s="151"/>
      <c r="M192" s="156"/>
      <c r="T192" s="157"/>
      <c r="AT192" s="152" t="s">
        <v>141</v>
      </c>
      <c r="AU192" s="152" t="s">
        <v>81</v>
      </c>
      <c r="AV192" s="13" t="s">
        <v>81</v>
      </c>
      <c r="AW192" s="13" t="s">
        <v>32</v>
      </c>
      <c r="AX192" s="13" t="s">
        <v>71</v>
      </c>
      <c r="AY192" s="152" t="s">
        <v>128</v>
      </c>
    </row>
    <row r="193" spans="2:65" s="1" customFormat="1" ht="45" customHeight="1">
      <c r="B193" s="31"/>
      <c r="C193" s="158" t="s">
        <v>295</v>
      </c>
      <c r="D193" s="158" t="s">
        <v>296</v>
      </c>
      <c r="E193" s="159" t="s">
        <v>297</v>
      </c>
      <c r="F193" s="160" t="s">
        <v>298</v>
      </c>
      <c r="G193" s="161" t="s">
        <v>148</v>
      </c>
      <c r="H193" s="162">
        <v>56.497999999999998</v>
      </c>
      <c r="I193" s="163"/>
      <c r="J193" s="164">
        <f>ROUND(I193*H193,2)</f>
        <v>0</v>
      </c>
      <c r="K193" s="160" t="s">
        <v>135</v>
      </c>
      <c r="L193" s="165"/>
      <c r="M193" s="166" t="s">
        <v>19</v>
      </c>
      <c r="N193" s="167" t="s">
        <v>42</v>
      </c>
      <c r="P193" s="135">
        <f>O193*H193</f>
        <v>0</v>
      </c>
      <c r="Q193" s="135">
        <v>4.7999999999999996E-3</v>
      </c>
      <c r="R193" s="135">
        <f>Q193*H193</f>
        <v>0.27119039999999994</v>
      </c>
      <c r="S193" s="135">
        <v>0</v>
      </c>
      <c r="T193" s="136">
        <f>S193*H193</f>
        <v>0</v>
      </c>
      <c r="AR193" s="137" t="s">
        <v>299</v>
      </c>
      <c r="AT193" s="137" t="s">
        <v>296</v>
      </c>
      <c r="AU193" s="137" t="s">
        <v>81</v>
      </c>
      <c r="AY193" s="16" t="s">
        <v>128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6" t="s">
        <v>79</v>
      </c>
      <c r="BK193" s="138">
        <f>ROUND(I193*H193,2)</f>
        <v>0</v>
      </c>
      <c r="BL193" s="16" t="s">
        <v>243</v>
      </c>
      <c r="BM193" s="137" t="s">
        <v>300</v>
      </c>
    </row>
    <row r="194" spans="2:65" s="1" customFormat="1" ht="29.25">
      <c r="B194" s="31"/>
      <c r="D194" s="139" t="s">
        <v>137</v>
      </c>
      <c r="F194" s="140" t="s">
        <v>298</v>
      </c>
      <c r="I194" s="141"/>
      <c r="L194" s="31"/>
      <c r="M194" s="142"/>
      <c r="T194" s="52"/>
      <c r="AT194" s="16" t="s">
        <v>137</v>
      </c>
      <c r="AU194" s="16" t="s">
        <v>81</v>
      </c>
    </row>
    <row r="195" spans="2:65" s="13" customFormat="1" ht="11.25">
      <c r="B195" s="151"/>
      <c r="D195" s="139" t="s">
        <v>141</v>
      </c>
      <c r="F195" s="153" t="s">
        <v>301</v>
      </c>
      <c r="H195" s="154">
        <v>56.497999999999998</v>
      </c>
      <c r="I195" s="155"/>
      <c r="L195" s="151"/>
      <c r="M195" s="156"/>
      <c r="T195" s="157"/>
      <c r="AT195" s="152" t="s">
        <v>141</v>
      </c>
      <c r="AU195" s="152" t="s">
        <v>81</v>
      </c>
      <c r="AV195" s="13" t="s">
        <v>81</v>
      </c>
      <c r="AW195" s="13" t="s">
        <v>4</v>
      </c>
      <c r="AX195" s="13" t="s">
        <v>79</v>
      </c>
      <c r="AY195" s="152" t="s">
        <v>128</v>
      </c>
    </row>
    <row r="196" spans="2:65" s="1" customFormat="1" ht="30" customHeight="1">
      <c r="B196" s="31"/>
      <c r="C196" s="126" t="s">
        <v>302</v>
      </c>
      <c r="D196" s="126" t="s">
        <v>131</v>
      </c>
      <c r="E196" s="127" t="s">
        <v>303</v>
      </c>
      <c r="F196" s="128" t="s">
        <v>304</v>
      </c>
      <c r="G196" s="129" t="s">
        <v>227</v>
      </c>
      <c r="H196" s="130">
        <v>0.27100000000000002</v>
      </c>
      <c r="I196" s="131"/>
      <c r="J196" s="132">
        <f>ROUND(I196*H196,2)</f>
        <v>0</v>
      </c>
      <c r="K196" s="128" t="s">
        <v>135</v>
      </c>
      <c r="L196" s="31"/>
      <c r="M196" s="133" t="s">
        <v>19</v>
      </c>
      <c r="N196" s="134" t="s">
        <v>42</v>
      </c>
      <c r="P196" s="135">
        <f>O196*H196</f>
        <v>0</v>
      </c>
      <c r="Q196" s="135">
        <v>0</v>
      </c>
      <c r="R196" s="135">
        <f>Q196*H196</f>
        <v>0</v>
      </c>
      <c r="S196" s="135">
        <v>0</v>
      </c>
      <c r="T196" s="136">
        <f>S196*H196</f>
        <v>0</v>
      </c>
      <c r="AR196" s="137" t="s">
        <v>243</v>
      </c>
      <c r="AT196" s="137" t="s">
        <v>131</v>
      </c>
      <c r="AU196" s="137" t="s">
        <v>81</v>
      </c>
      <c r="AY196" s="16" t="s">
        <v>128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6" t="s">
        <v>79</v>
      </c>
      <c r="BK196" s="138">
        <f>ROUND(I196*H196,2)</f>
        <v>0</v>
      </c>
      <c r="BL196" s="16" t="s">
        <v>243</v>
      </c>
      <c r="BM196" s="137" t="s">
        <v>305</v>
      </c>
    </row>
    <row r="197" spans="2:65" s="1" customFormat="1" ht="29.25">
      <c r="B197" s="31"/>
      <c r="D197" s="139" t="s">
        <v>137</v>
      </c>
      <c r="F197" s="140" t="s">
        <v>306</v>
      </c>
      <c r="I197" s="141"/>
      <c r="L197" s="31"/>
      <c r="M197" s="142"/>
      <c r="T197" s="52"/>
      <c r="AT197" s="16" t="s">
        <v>137</v>
      </c>
      <c r="AU197" s="16" t="s">
        <v>81</v>
      </c>
    </row>
    <row r="198" spans="2:65" s="1" customFormat="1" ht="11.25">
      <c r="B198" s="31"/>
      <c r="D198" s="143" t="s">
        <v>139</v>
      </c>
      <c r="F198" s="144" t="s">
        <v>307</v>
      </c>
      <c r="I198" s="141"/>
      <c r="L198" s="31"/>
      <c r="M198" s="142"/>
      <c r="T198" s="52"/>
      <c r="AT198" s="16" t="s">
        <v>139</v>
      </c>
      <c r="AU198" s="16" t="s">
        <v>81</v>
      </c>
    </row>
    <row r="199" spans="2:65" s="11" customFormat="1" ht="22.9" customHeight="1">
      <c r="B199" s="114"/>
      <c r="D199" s="115" t="s">
        <v>70</v>
      </c>
      <c r="E199" s="124" t="s">
        <v>308</v>
      </c>
      <c r="F199" s="124" t="s">
        <v>309</v>
      </c>
      <c r="I199" s="117"/>
      <c r="J199" s="125">
        <f>BK199</f>
        <v>0</v>
      </c>
      <c r="L199" s="114"/>
      <c r="M199" s="119"/>
      <c r="P199" s="120">
        <f>SUM(P200:P211)</f>
        <v>0</v>
      </c>
      <c r="R199" s="120">
        <f>SUM(R200:R211)</f>
        <v>2.2846245999999999</v>
      </c>
      <c r="T199" s="121">
        <f>SUM(T200:T211)</f>
        <v>0</v>
      </c>
      <c r="AR199" s="115" t="s">
        <v>81</v>
      </c>
      <c r="AT199" s="122" t="s">
        <v>70</v>
      </c>
      <c r="AU199" s="122" t="s">
        <v>79</v>
      </c>
      <c r="AY199" s="115" t="s">
        <v>128</v>
      </c>
      <c r="BK199" s="123">
        <f>SUM(BK200:BK211)</f>
        <v>0</v>
      </c>
    </row>
    <row r="200" spans="2:65" s="1" customFormat="1" ht="22.15" customHeight="1">
      <c r="B200" s="31"/>
      <c r="C200" s="126" t="s">
        <v>310</v>
      </c>
      <c r="D200" s="126" t="s">
        <v>131</v>
      </c>
      <c r="E200" s="127" t="s">
        <v>311</v>
      </c>
      <c r="F200" s="128" t="s">
        <v>312</v>
      </c>
      <c r="G200" s="129" t="s">
        <v>148</v>
      </c>
      <c r="H200" s="130">
        <v>961.947</v>
      </c>
      <c r="I200" s="131"/>
      <c r="J200" s="132">
        <f>ROUND(I200*H200,2)</f>
        <v>0</v>
      </c>
      <c r="K200" s="128" t="s">
        <v>135</v>
      </c>
      <c r="L200" s="31"/>
      <c r="M200" s="133" t="s">
        <v>19</v>
      </c>
      <c r="N200" s="134" t="s">
        <v>42</v>
      </c>
      <c r="P200" s="135">
        <f>O200*H200</f>
        <v>0</v>
      </c>
      <c r="Q200" s="135">
        <v>0</v>
      </c>
      <c r="R200" s="135">
        <f>Q200*H200</f>
        <v>0</v>
      </c>
      <c r="S200" s="135">
        <v>0</v>
      </c>
      <c r="T200" s="136">
        <f>S200*H200</f>
        <v>0</v>
      </c>
      <c r="AR200" s="137" t="s">
        <v>243</v>
      </c>
      <c r="AT200" s="137" t="s">
        <v>131</v>
      </c>
      <c r="AU200" s="137" t="s">
        <v>81</v>
      </c>
      <c r="AY200" s="16" t="s">
        <v>128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6" t="s">
        <v>79</v>
      </c>
      <c r="BK200" s="138">
        <f>ROUND(I200*H200,2)</f>
        <v>0</v>
      </c>
      <c r="BL200" s="16" t="s">
        <v>243</v>
      </c>
      <c r="BM200" s="137" t="s">
        <v>313</v>
      </c>
    </row>
    <row r="201" spans="2:65" s="1" customFormat="1" ht="19.5">
      <c r="B201" s="31"/>
      <c r="D201" s="139" t="s">
        <v>137</v>
      </c>
      <c r="F201" s="140" t="s">
        <v>314</v>
      </c>
      <c r="I201" s="141"/>
      <c r="L201" s="31"/>
      <c r="M201" s="142"/>
      <c r="T201" s="52"/>
      <c r="AT201" s="16" t="s">
        <v>137</v>
      </c>
      <c r="AU201" s="16" t="s">
        <v>81</v>
      </c>
    </row>
    <row r="202" spans="2:65" s="1" customFormat="1" ht="11.25">
      <c r="B202" s="31"/>
      <c r="D202" s="143" t="s">
        <v>139</v>
      </c>
      <c r="F202" s="144" t="s">
        <v>315</v>
      </c>
      <c r="I202" s="141"/>
      <c r="L202" s="31"/>
      <c r="M202" s="142"/>
      <c r="T202" s="52"/>
      <c r="AT202" s="16" t="s">
        <v>139</v>
      </c>
      <c r="AU202" s="16" t="s">
        <v>81</v>
      </c>
    </row>
    <row r="203" spans="2:65" s="13" customFormat="1" ht="11.25">
      <c r="B203" s="151"/>
      <c r="D203" s="139" t="s">
        <v>141</v>
      </c>
      <c r="E203" s="152" t="s">
        <v>19</v>
      </c>
      <c r="F203" s="153" t="s">
        <v>316</v>
      </c>
      <c r="H203" s="154">
        <v>855.54700000000003</v>
      </c>
      <c r="I203" s="155"/>
      <c r="L203" s="151"/>
      <c r="M203" s="156"/>
      <c r="T203" s="157"/>
      <c r="AT203" s="152" t="s">
        <v>141</v>
      </c>
      <c r="AU203" s="152" t="s">
        <v>81</v>
      </c>
      <c r="AV203" s="13" t="s">
        <v>81</v>
      </c>
      <c r="AW203" s="13" t="s">
        <v>32</v>
      </c>
      <c r="AX203" s="13" t="s">
        <v>71</v>
      </c>
      <c r="AY203" s="152" t="s">
        <v>128</v>
      </c>
    </row>
    <row r="204" spans="2:65" s="13" customFormat="1" ht="11.25">
      <c r="B204" s="151"/>
      <c r="D204" s="139" t="s">
        <v>141</v>
      </c>
      <c r="E204" s="152" t="s">
        <v>19</v>
      </c>
      <c r="F204" s="153" t="s">
        <v>317</v>
      </c>
      <c r="H204" s="154">
        <v>98.4</v>
      </c>
      <c r="I204" s="155"/>
      <c r="L204" s="151"/>
      <c r="M204" s="156"/>
      <c r="T204" s="157"/>
      <c r="AT204" s="152" t="s">
        <v>141</v>
      </c>
      <c r="AU204" s="152" t="s">
        <v>81</v>
      </c>
      <c r="AV204" s="13" t="s">
        <v>81</v>
      </c>
      <c r="AW204" s="13" t="s">
        <v>32</v>
      </c>
      <c r="AX204" s="13" t="s">
        <v>71</v>
      </c>
      <c r="AY204" s="152" t="s">
        <v>128</v>
      </c>
    </row>
    <row r="205" spans="2:65" s="13" customFormat="1" ht="11.25">
      <c r="B205" s="151"/>
      <c r="D205" s="139" t="s">
        <v>141</v>
      </c>
      <c r="E205" s="152" t="s">
        <v>19</v>
      </c>
      <c r="F205" s="153" t="s">
        <v>318</v>
      </c>
      <c r="H205" s="154">
        <v>8</v>
      </c>
      <c r="I205" s="155"/>
      <c r="L205" s="151"/>
      <c r="M205" s="156"/>
      <c r="T205" s="157"/>
      <c r="AT205" s="152" t="s">
        <v>141</v>
      </c>
      <c r="AU205" s="152" t="s">
        <v>81</v>
      </c>
      <c r="AV205" s="13" t="s">
        <v>81</v>
      </c>
      <c r="AW205" s="13" t="s">
        <v>32</v>
      </c>
      <c r="AX205" s="13" t="s">
        <v>71</v>
      </c>
      <c r="AY205" s="152" t="s">
        <v>128</v>
      </c>
    </row>
    <row r="206" spans="2:65" s="1" customFormat="1" ht="45" customHeight="1">
      <c r="B206" s="31"/>
      <c r="C206" s="158" t="s">
        <v>319</v>
      </c>
      <c r="D206" s="158" t="s">
        <v>296</v>
      </c>
      <c r="E206" s="159" t="s">
        <v>320</v>
      </c>
      <c r="F206" s="160" t="s">
        <v>321</v>
      </c>
      <c r="G206" s="161" t="s">
        <v>148</v>
      </c>
      <c r="H206" s="162">
        <v>1202.434</v>
      </c>
      <c r="I206" s="163"/>
      <c r="J206" s="164">
        <f>ROUND(I206*H206,2)</f>
        <v>0</v>
      </c>
      <c r="K206" s="160" t="s">
        <v>135</v>
      </c>
      <c r="L206" s="165"/>
      <c r="M206" s="166" t="s">
        <v>19</v>
      </c>
      <c r="N206" s="167" t="s">
        <v>42</v>
      </c>
      <c r="P206" s="135">
        <f>O206*H206</f>
        <v>0</v>
      </c>
      <c r="Q206" s="135">
        <v>1.9E-3</v>
      </c>
      <c r="R206" s="135">
        <f>Q206*H206</f>
        <v>2.2846245999999999</v>
      </c>
      <c r="S206" s="135">
        <v>0</v>
      </c>
      <c r="T206" s="136">
        <f>S206*H206</f>
        <v>0</v>
      </c>
      <c r="AR206" s="137" t="s">
        <v>299</v>
      </c>
      <c r="AT206" s="137" t="s">
        <v>296</v>
      </c>
      <c r="AU206" s="137" t="s">
        <v>81</v>
      </c>
      <c r="AY206" s="16" t="s">
        <v>128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6" t="s">
        <v>79</v>
      </c>
      <c r="BK206" s="138">
        <f>ROUND(I206*H206,2)</f>
        <v>0</v>
      </c>
      <c r="BL206" s="16" t="s">
        <v>243</v>
      </c>
      <c r="BM206" s="137" t="s">
        <v>322</v>
      </c>
    </row>
    <row r="207" spans="2:65" s="1" customFormat="1" ht="29.25">
      <c r="B207" s="31"/>
      <c r="D207" s="139" t="s">
        <v>137</v>
      </c>
      <c r="F207" s="140" t="s">
        <v>321</v>
      </c>
      <c r="I207" s="141"/>
      <c r="L207" s="31"/>
      <c r="M207" s="142"/>
      <c r="T207" s="52"/>
      <c r="AT207" s="16" t="s">
        <v>137</v>
      </c>
      <c r="AU207" s="16" t="s">
        <v>81</v>
      </c>
    </row>
    <row r="208" spans="2:65" s="13" customFormat="1" ht="11.25">
      <c r="B208" s="151"/>
      <c r="D208" s="139" t="s">
        <v>141</v>
      </c>
      <c r="F208" s="153" t="s">
        <v>323</v>
      </c>
      <c r="H208" s="154">
        <v>1202.434</v>
      </c>
      <c r="I208" s="155"/>
      <c r="L208" s="151"/>
      <c r="M208" s="156"/>
      <c r="T208" s="157"/>
      <c r="AT208" s="152" t="s">
        <v>141</v>
      </c>
      <c r="AU208" s="152" t="s">
        <v>81</v>
      </c>
      <c r="AV208" s="13" t="s">
        <v>81</v>
      </c>
      <c r="AW208" s="13" t="s">
        <v>4</v>
      </c>
      <c r="AX208" s="13" t="s">
        <v>79</v>
      </c>
      <c r="AY208" s="152" t="s">
        <v>128</v>
      </c>
    </row>
    <row r="209" spans="2:65" s="1" customFormat="1" ht="22.15" customHeight="1">
      <c r="B209" s="31"/>
      <c r="C209" s="126" t="s">
        <v>324</v>
      </c>
      <c r="D209" s="126" t="s">
        <v>131</v>
      </c>
      <c r="E209" s="127" t="s">
        <v>325</v>
      </c>
      <c r="F209" s="128" t="s">
        <v>326</v>
      </c>
      <c r="G209" s="129" t="s">
        <v>227</v>
      </c>
      <c r="H209" s="130">
        <v>2.2850000000000001</v>
      </c>
      <c r="I209" s="131"/>
      <c r="J209" s="132">
        <f>ROUND(I209*H209,2)</f>
        <v>0</v>
      </c>
      <c r="K209" s="128" t="s">
        <v>135</v>
      </c>
      <c r="L209" s="31"/>
      <c r="M209" s="133" t="s">
        <v>19</v>
      </c>
      <c r="N209" s="134" t="s">
        <v>42</v>
      </c>
      <c r="P209" s="135">
        <f>O209*H209</f>
        <v>0</v>
      </c>
      <c r="Q209" s="135">
        <v>0</v>
      </c>
      <c r="R209" s="135">
        <f>Q209*H209</f>
        <v>0</v>
      </c>
      <c r="S209" s="135">
        <v>0</v>
      </c>
      <c r="T209" s="136">
        <f>S209*H209</f>
        <v>0</v>
      </c>
      <c r="AR209" s="137" t="s">
        <v>243</v>
      </c>
      <c r="AT209" s="137" t="s">
        <v>131</v>
      </c>
      <c r="AU209" s="137" t="s">
        <v>81</v>
      </c>
      <c r="AY209" s="16" t="s">
        <v>128</v>
      </c>
      <c r="BE209" s="138">
        <f>IF(N209="základní",J209,0)</f>
        <v>0</v>
      </c>
      <c r="BF209" s="138">
        <f>IF(N209="snížená",J209,0)</f>
        <v>0</v>
      </c>
      <c r="BG209" s="138">
        <f>IF(N209="zákl. přenesená",J209,0)</f>
        <v>0</v>
      </c>
      <c r="BH209" s="138">
        <f>IF(N209="sníž. přenesená",J209,0)</f>
        <v>0</v>
      </c>
      <c r="BI209" s="138">
        <f>IF(N209="nulová",J209,0)</f>
        <v>0</v>
      </c>
      <c r="BJ209" s="16" t="s">
        <v>79</v>
      </c>
      <c r="BK209" s="138">
        <f>ROUND(I209*H209,2)</f>
        <v>0</v>
      </c>
      <c r="BL209" s="16" t="s">
        <v>243</v>
      </c>
      <c r="BM209" s="137" t="s">
        <v>327</v>
      </c>
    </row>
    <row r="210" spans="2:65" s="1" customFormat="1" ht="29.25">
      <c r="B210" s="31"/>
      <c r="D210" s="139" t="s">
        <v>137</v>
      </c>
      <c r="F210" s="140" t="s">
        <v>328</v>
      </c>
      <c r="I210" s="141"/>
      <c r="L210" s="31"/>
      <c r="M210" s="142"/>
      <c r="T210" s="52"/>
      <c r="AT210" s="16" t="s">
        <v>137</v>
      </c>
      <c r="AU210" s="16" t="s">
        <v>81</v>
      </c>
    </row>
    <row r="211" spans="2:65" s="1" customFormat="1" ht="11.25">
      <c r="B211" s="31"/>
      <c r="D211" s="143" t="s">
        <v>139</v>
      </c>
      <c r="F211" s="144" t="s">
        <v>329</v>
      </c>
      <c r="I211" s="141"/>
      <c r="L211" s="31"/>
      <c r="M211" s="142"/>
      <c r="T211" s="52"/>
      <c r="AT211" s="16" t="s">
        <v>139</v>
      </c>
      <c r="AU211" s="16" t="s">
        <v>81</v>
      </c>
    </row>
    <row r="212" spans="2:65" s="11" customFormat="1" ht="22.9" customHeight="1">
      <c r="B212" s="114"/>
      <c r="D212" s="115" t="s">
        <v>70</v>
      </c>
      <c r="E212" s="124" t="s">
        <v>330</v>
      </c>
      <c r="F212" s="124" t="s">
        <v>331</v>
      </c>
      <c r="I212" s="117"/>
      <c r="J212" s="125">
        <f>BK212</f>
        <v>0</v>
      </c>
      <c r="L212" s="114"/>
      <c r="M212" s="119"/>
      <c r="P212" s="120">
        <f>SUM(P213:P221)</f>
        <v>0</v>
      </c>
      <c r="R212" s="120">
        <f>SUM(R213:R221)</f>
        <v>2.9399999999999999E-2</v>
      </c>
      <c r="T212" s="121">
        <f>SUM(T213:T221)</f>
        <v>0</v>
      </c>
      <c r="AR212" s="115" t="s">
        <v>81</v>
      </c>
      <c r="AT212" s="122" t="s">
        <v>70</v>
      </c>
      <c r="AU212" s="122" t="s">
        <v>79</v>
      </c>
      <c r="AY212" s="115" t="s">
        <v>128</v>
      </c>
      <c r="BK212" s="123">
        <f>SUM(BK213:BK221)</f>
        <v>0</v>
      </c>
    </row>
    <row r="213" spans="2:65" s="1" customFormat="1" ht="22.15" customHeight="1">
      <c r="B213" s="31"/>
      <c r="C213" s="126" t="s">
        <v>332</v>
      </c>
      <c r="D213" s="126" t="s">
        <v>131</v>
      </c>
      <c r="E213" s="127" t="s">
        <v>333</v>
      </c>
      <c r="F213" s="128" t="s">
        <v>334</v>
      </c>
      <c r="G213" s="129" t="s">
        <v>134</v>
      </c>
      <c r="H213" s="130">
        <v>2</v>
      </c>
      <c r="I213" s="131"/>
      <c r="J213" s="132">
        <f>ROUND(I213*H213,2)</f>
        <v>0</v>
      </c>
      <c r="K213" s="128" t="s">
        <v>135</v>
      </c>
      <c r="L213" s="31"/>
      <c r="M213" s="133" t="s">
        <v>19</v>
      </c>
      <c r="N213" s="134" t="s">
        <v>42</v>
      </c>
      <c r="P213" s="135">
        <f>O213*H213</f>
        <v>0</v>
      </c>
      <c r="Q213" s="135">
        <v>0</v>
      </c>
      <c r="R213" s="135">
        <f>Q213*H213</f>
        <v>0</v>
      </c>
      <c r="S213" s="135">
        <v>0</v>
      </c>
      <c r="T213" s="136">
        <f>S213*H213</f>
        <v>0</v>
      </c>
      <c r="AR213" s="137" t="s">
        <v>243</v>
      </c>
      <c r="AT213" s="137" t="s">
        <v>131</v>
      </c>
      <c r="AU213" s="137" t="s">
        <v>81</v>
      </c>
      <c r="AY213" s="16" t="s">
        <v>128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6" t="s">
        <v>79</v>
      </c>
      <c r="BK213" s="138">
        <f>ROUND(I213*H213,2)</f>
        <v>0</v>
      </c>
      <c r="BL213" s="16" t="s">
        <v>243</v>
      </c>
      <c r="BM213" s="137" t="s">
        <v>335</v>
      </c>
    </row>
    <row r="214" spans="2:65" s="1" customFormat="1" ht="19.5">
      <c r="B214" s="31"/>
      <c r="D214" s="139" t="s">
        <v>137</v>
      </c>
      <c r="F214" s="140" t="s">
        <v>336</v>
      </c>
      <c r="I214" s="141"/>
      <c r="L214" s="31"/>
      <c r="M214" s="142"/>
      <c r="T214" s="52"/>
      <c r="AT214" s="16" t="s">
        <v>137</v>
      </c>
      <c r="AU214" s="16" t="s">
        <v>81</v>
      </c>
    </row>
    <row r="215" spans="2:65" s="1" customFormat="1" ht="11.25">
      <c r="B215" s="31"/>
      <c r="D215" s="143" t="s">
        <v>139</v>
      </c>
      <c r="F215" s="144" t="s">
        <v>337</v>
      </c>
      <c r="I215" s="141"/>
      <c r="L215" s="31"/>
      <c r="M215" s="142"/>
      <c r="T215" s="52"/>
      <c r="AT215" s="16" t="s">
        <v>139</v>
      </c>
      <c r="AU215" s="16" t="s">
        <v>81</v>
      </c>
    </row>
    <row r="216" spans="2:65" s="13" customFormat="1" ht="11.25">
      <c r="B216" s="151"/>
      <c r="D216" s="139" t="s">
        <v>141</v>
      </c>
      <c r="E216" s="152" t="s">
        <v>19</v>
      </c>
      <c r="F216" s="153" t="s">
        <v>338</v>
      </c>
      <c r="H216" s="154">
        <v>2</v>
      </c>
      <c r="I216" s="155"/>
      <c r="L216" s="151"/>
      <c r="M216" s="156"/>
      <c r="T216" s="157"/>
      <c r="AT216" s="152" t="s">
        <v>141</v>
      </c>
      <c r="AU216" s="152" t="s">
        <v>81</v>
      </c>
      <c r="AV216" s="13" t="s">
        <v>81</v>
      </c>
      <c r="AW216" s="13" t="s">
        <v>32</v>
      </c>
      <c r="AX216" s="13" t="s">
        <v>71</v>
      </c>
      <c r="AY216" s="152" t="s">
        <v>128</v>
      </c>
    </row>
    <row r="217" spans="2:65" s="1" customFormat="1" ht="22.15" customHeight="1">
      <c r="B217" s="31"/>
      <c r="C217" s="158" t="s">
        <v>339</v>
      </c>
      <c r="D217" s="158" t="s">
        <v>296</v>
      </c>
      <c r="E217" s="159" t="s">
        <v>340</v>
      </c>
      <c r="F217" s="160" t="s">
        <v>341</v>
      </c>
      <c r="G217" s="161" t="s">
        <v>134</v>
      </c>
      <c r="H217" s="162">
        <v>2</v>
      </c>
      <c r="I217" s="163"/>
      <c r="J217" s="164">
        <f>ROUND(I217*H217,2)</f>
        <v>0</v>
      </c>
      <c r="K217" s="160" t="s">
        <v>19</v>
      </c>
      <c r="L217" s="165"/>
      <c r="M217" s="166" t="s">
        <v>19</v>
      </c>
      <c r="N217" s="167" t="s">
        <v>42</v>
      </c>
      <c r="P217" s="135">
        <f>O217*H217</f>
        <v>0</v>
      </c>
      <c r="Q217" s="135">
        <v>1.47E-2</v>
      </c>
      <c r="R217" s="135">
        <f>Q217*H217</f>
        <v>2.9399999999999999E-2</v>
      </c>
      <c r="S217" s="135">
        <v>0</v>
      </c>
      <c r="T217" s="136">
        <f>S217*H217</f>
        <v>0</v>
      </c>
      <c r="AR217" s="137" t="s">
        <v>299</v>
      </c>
      <c r="AT217" s="137" t="s">
        <v>296</v>
      </c>
      <c r="AU217" s="137" t="s">
        <v>81</v>
      </c>
      <c r="AY217" s="16" t="s">
        <v>128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6" t="s">
        <v>79</v>
      </c>
      <c r="BK217" s="138">
        <f>ROUND(I217*H217,2)</f>
        <v>0</v>
      </c>
      <c r="BL217" s="16" t="s">
        <v>243</v>
      </c>
      <c r="BM217" s="137" t="s">
        <v>342</v>
      </c>
    </row>
    <row r="218" spans="2:65" s="1" customFormat="1" ht="19.5">
      <c r="B218" s="31"/>
      <c r="D218" s="139" t="s">
        <v>137</v>
      </c>
      <c r="F218" s="140" t="s">
        <v>341</v>
      </c>
      <c r="I218" s="141"/>
      <c r="L218" s="31"/>
      <c r="M218" s="142"/>
      <c r="T218" s="52"/>
      <c r="AT218" s="16" t="s">
        <v>137</v>
      </c>
      <c r="AU218" s="16" t="s">
        <v>81</v>
      </c>
    </row>
    <row r="219" spans="2:65" s="1" customFormat="1" ht="22.15" customHeight="1">
      <c r="B219" s="31"/>
      <c r="C219" s="126" t="s">
        <v>343</v>
      </c>
      <c r="D219" s="126" t="s">
        <v>131</v>
      </c>
      <c r="E219" s="127" t="s">
        <v>344</v>
      </c>
      <c r="F219" s="128" t="s">
        <v>345</v>
      </c>
      <c r="G219" s="129" t="s">
        <v>227</v>
      </c>
      <c r="H219" s="130">
        <v>2.9000000000000001E-2</v>
      </c>
      <c r="I219" s="131"/>
      <c r="J219" s="132">
        <f>ROUND(I219*H219,2)</f>
        <v>0</v>
      </c>
      <c r="K219" s="128" t="s">
        <v>135</v>
      </c>
      <c r="L219" s="31"/>
      <c r="M219" s="133" t="s">
        <v>19</v>
      </c>
      <c r="N219" s="134" t="s">
        <v>42</v>
      </c>
      <c r="P219" s="135">
        <f>O219*H219</f>
        <v>0</v>
      </c>
      <c r="Q219" s="135">
        <v>0</v>
      </c>
      <c r="R219" s="135">
        <f>Q219*H219</f>
        <v>0</v>
      </c>
      <c r="S219" s="135">
        <v>0</v>
      </c>
      <c r="T219" s="136">
        <f>S219*H219</f>
        <v>0</v>
      </c>
      <c r="AR219" s="137" t="s">
        <v>243</v>
      </c>
      <c r="AT219" s="137" t="s">
        <v>131</v>
      </c>
      <c r="AU219" s="137" t="s">
        <v>81</v>
      </c>
      <c r="AY219" s="16" t="s">
        <v>128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6" t="s">
        <v>79</v>
      </c>
      <c r="BK219" s="138">
        <f>ROUND(I219*H219,2)</f>
        <v>0</v>
      </c>
      <c r="BL219" s="16" t="s">
        <v>243</v>
      </c>
      <c r="BM219" s="137" t="s">
        <v>346</v>
      </c>
    </row>
    <row r="220" spans="2:65" s="1" customFormat="1" ht="29.25">
      <c r="B220" s="31"/>
      <c r="D220" s="139" t="s">
        <v>137</v>
      </c>
      <c r="F220" s="140" t="s">
        <v>347</v>
      </c>
      <c r="I220" s="141"/>
      <c r="L220" s="31"/>
      <c r="M220" s="142"/>
      <c r="T220" s="52"/>
      <c r="AT220" s="16" t="s">
        <v>137</v>
      </c>
      <c r="AU220" s="16" t="s">
        <v>81</v>
      </c>
    </row>
    <row r="221" spans="2:65" s="1" customFormat="1" ht="11.25">
      <c r="B221" s="31"/>
      <c r="D221" s="143" t="s">
        <v>139</v>
      </c>
      <c r="F221" s="144" t="s">
        <v>348</v>
      </c>
      <c r="I221" s="141"/>
      <c r="L221" s="31"/>
      <c r="M221" s="142"/>
      <c r="T221" s="52"/>
      <c r="AT221" s="16" t="s">
        <v>139</v>
      </c>
      <c r="AU221" s="16" t="s">
        <v>81</v>
      </c>
    </row>
    <row r="222" spans="2:65" s="11" customFormat="1" ht="22.9" customHeight="1">
      <c r="B222" s="114"/>
      <c r="D222" s="115" t="s">
        <v>70</v>
      </c>
      <c r="E222" s="124" t="s">
        <v>349</v>
      </c>
      <c r="F222" s="124" t="s">
        <v>350</v>
      </c>
      <c r="I222" s="117"/>
      <c r="J222" s="125">
        <f>BK222</f>
        <v>0</v>
      </c>
      <c r="L222" s="114"/>
      <c r="M222" s="119"/>
      <c r="P222" s="120">
        <f>SUM(P223:P428)</f>
        <v>0</v>
      </c>
      <c r="R222" s="120">
        <f>SUM(R223:R428)</f>
        <v>28.698529819999997</v>
      </c>
      <c r="T222" s="121">
        <f>SUM(T223:T428)</f>
        <v>14.460838000000001</v>
      </c>
      <c r="AR222" s="115" t="s">
        <v>81</v>
      </c>
      <c r="AT222" s="122" t="s">
        <v>70</v>
      </c>
      <c r="AU222" s="122" t="s">
        <v>79</v>
      </c>
      <c r="AY222" s="115" t="s">
        <v>128</v>
      </c>
      <c r="BK222" s="123">
        <f>SUM(BK223:BK428)</f>
        <v>0</v>
      </c>
    </row>
    <row r="223" spans="2:65" s="1" customFormat="1" ht="22.15" customHeight="1">
      <c r="B223" s="31"/>
      <c r="C223" s="126" t="s">
        <v>351</v>
      </c>
      <c r="D223" s="126" t="s">
        <v>131</v>
      </c>
      <c r="E223" s="127" t="s">
        <v>352</v>
      </c>
      <c r="F223" s="128" t="s">
        <v>353</v>
      </c>
      <c r="G223" s="129" t="s">
        <v>354</v>
      </c>
      <c r="H223" s="130">
        <v>39.200000000000003</v>
      </c>
      <c r="I223" s="131"/>
      <c r="J223" s="132">
        <f>ROUND(I223*H223,2)</f>
        <v>0</v>
      </c>
      <c r="K223" s="128" t="s">
        <v>135</v>
      </c>
      <c r="L223" s="31"/>
      <c r="M223" s="133" t="s">
        <v>19</v>
      </c>
      <c r="N223" s="134" t="s">
        <v>42</v>
      </c>
      <c r="P223" s="135">
        <f>O223*H223</f>
        <v>0</v>
      </c>
      <c r="Q223" s="135">
        <v>1.08E-3</v>
      </c>
      <c r="R223" s="135">
        <f>Q223*H223</f>
        <v>4.2336000000000006E-2</v>
      </c>
      <c r="S223" s="135">
        <v>0</v>
      </c>
      <c r="T223" s="136">
        <f>S223*H223</f>
        <v>0</v>
      </c>
      <c r="AR223" s="137" t="s">
        <v>243</v>
      </c>
      <c r="AT223" s="137" t="s">
        <v>131</v>
      </c>
      <c r="AU223" s="137" t="s">
        <v>81</v>
      </c>
      <c r="AY223" s="16" t="s">
        <v>128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6" t="s">
        <v>79</v>
      </c>
      <c r="BK223" s="138">
        <f>ROUND(I223*H223,2)</f>
        <v>0</v>
      </c>
      <c r="BL223" s="16" t="s">
        <v>243</v>
      </c>
      <c r="BM223" s="137" t="s">
        <v>355</v>
      </c>
    </row>
    <row r="224" spans="2:65" s="1" customFormat="1" ht="19.5">
      <c r="B224" s="31"/>
      <c r="D224" s="139" t="s">
        <v>137</v>
      </c>
      <c r="F224" s="140" t="s">
        <v>356</v>
      </c>
      <c r="I224" s="141"/>
      <c r="L224" s="31"/>
      <c r="M224" s="142"/>
      <c r="T224" s="52"/>
      <c r="AT224" s="16" t="s">
        <v>137</v>
      </c>
      <c r="AU224" s="16" t="s">
        <v>81</v>
      </c>
    </row>
    <row r="225" spans="2:51" s="1" customFormat="1" ht="11.25">
      <c r="B225" s="31"/>
      <c r="D225" s="143" t="s">
        <v>139</v>
      </c>
      <c r="F225" s="144" t="s">
        <v>357</v>
      </c>
      <c r="I225" s="141"/>
      <c r="L225" s="31"/>
      <c r="M225" s="142"/>
      <c r="T225" s="52"/>
      <c r="AT225" s="16" t="s">
        <v>139</v>
      </c>
      <c r="AU225" s="16" t="s">
        <v>81</v>
      </c>
    </row>
    <row r="226" spans="2:51" s="12" customFormat="1" ht="11.25">
      <c r="B226" s="145"/>
      <c r="D226" s="139" t="s">
        <v>141</v>
      </c>
      <c r="E226" s="146" t="s">
        <v>19</v>
      </c>
      <c r="F226" s="147" t="s">
        <v>358</v>
      </c>
      <c r="H226" s="146" t="s">
        <v>19</v>
      </c>
      <c r="I226" s="148"/>
      <c r="L226" s="145"/>
      <c r="M226" s="149"/>
      <c r="T226" s="150"/>
      <c r="AT226" s="146" t="s">
        <v>141</v>
      </c>
      <c r="AU226" s="146" t="s">
        <v>81</v>
      </c>
      <c r="AV226" s="12" t="s">
        <v>79</v>
      </c>
      <c r="AW226" s="12" t="s">
        <v>32</v>
      </c>
      <c r="AX226" s="12" t="s">
        <v>71</v>
      </c>
      <c r="AY226" s="146" t="s">
        <v>128</v>
      </c>
    </row>
    <row r="227" spans="2:51" s="13" customFormat="1" ht="11.25">
      <c r="B227" s="151"/>
      <c r="D227" s="139" t="s">
        <v>141</v>
      </c>
      <c r="E227" s="152" t="s">
        <v>19</v>
      </c>
      <c r="F227" s="153" t="s">
        <v>359</v>
      </c>
      <c r="H227" s="154">
        <v>0.11899999999999999</v>
      </c>
      <c r="I227" s="155"/>
      <c r="L227" s="151"/>
      <c r="M227" s="156"/>
      <c r="T227" s="157"/>
      <c r="AT227" s="152" t="s">
        <v>141</v>
      </c>
      <c r="AU227" s="152" t="s">
        <v>81</v>
      </c>
      <c r="AV227" s="13" t="s">
        <v>81</v>
      </c>
      <c r="AW227" s="13" t="s">
        <v>32</v>
      </c>
      <c r="AX227" s="13" t="s">
        <v>71</v>
      </c>
      <c r="AY227" s="152" t="s">
        <v>128</v>
      </c>
    </row>
    <row r="228" spans="2:51" s="13" customFormat="1" ht="11.25">
      <c r="B228" s="151"/>
      <c r="D228" s="139" t="s">
        <v>141</v>
      </c>
      <c r="E228" s="152" t="s">
        <v>19</v>
      </c>
      <c r="F228" s="153" t="s">
        <v>360</v>
      </c>
      <c r="H228" s="154">
        <v>3.1E-2</v>
      </c>
      <c r="I228" s="155"/>
      <c r="L228" s="151"/>
      <c r="M228" s="156"/>
      <c r="T228" s="157"/>
      <c r="AT228" s="152" t="s">
        <v>141</v>
      </c>
      <c r="AU228" s="152" t="s">
        <v>81</v>
      </c>
      <c r="AV228" s="13" t="s">
        <v>81</v>
      </c>
      <c r="AW228" s="13" t="s">
        <v>32</v>
      </c>
      <c r="AX228" s="13" t="s">
        <v>71</v>
      </c>
      <c r="AY228" s="152" t="s">
        <v>128</v>
      </c>
    </row>
    <row r="229" spans="2:51" s="13" customFormat="1" ht="11.25">
      <c r="B229" s="151"/>
      <c r="D229" s="139" t="s">
        <v>141</v>
      </c>
      <c r="E229" s="152" t="s">
        <v>19</v>
      </c>
      <c r="F229" s="153" t="s">
        <v>361</v>
      </c>
      <c r="H229" s="154">
        <v>0.105</v>
      </c>
      <c r="I229" s="155"/>
      <c r="L229" s="151"/>
      <c r="M229" s="156"/>
      <c r="T229" s="157"/>
      <c r="AT229" s="152" t="s">
        <v>141</v>
      </c>
      <c r="AU229" s="152" t="s">
        <v>81</v>
      </c>
      <c r="AV229" s="13" t="s">
        <v>81</v>
      </c>
      <c r="AW229" s="13" t="s">
        <v>32</v>
      </c>
      <c r="AX229" s="13" t="s">
        <v>71</v>
      </c>
      <c r="AY229" s="152" t="s">
        <v>128</v>
      </c>
    </row>
    <row r="230" spans="2:51" s="13" customFormat="1" ht="11.25">
      <c r="B230" s="151"/>
      <c r="D230" s="139" t="s">
        <v>141</v>
      </c>
      <c r="E230" s="152" t="s">
        <v>19</v>
      </c>
      <c r="F230" s="153" t="s">
        <v>362</v>
      </c>
      <c r="H230" s="154">
        <v>2.4E-2</v>
      </c>
      <c r="I230" s="155"/>
      <c r="L230" s="151"/>
      <c r="M230" s="156"/>
      <c r="T230" s="157"/>
      <c r="AT230" s="152" t="s">
        <v>141</v>
      </c>
      <c r="AU230" s="152" t="s">
        <v>81</v>
      </c>
      <c r="AV230" s="13" t="s">
        <v>81</v>
      </c>
      <c r="AW230" s="13" t="s">
        <v>32</v>
      </c>
      <c r="AX230" s="13" t="s">
        <v>71</v>
      </c>
      <c r="AY230" s="152" t="s">
        <v>128</v>
      </c>
    </row>
    <row r="231" spans="2:51" s="13" customFormat="1" ht="11.25">
      <c r="B231" s="151"/>
      <c r="D231" s="139" t="s">
        <v>141</v>
      </c>
      <c r="E231" s="152" t="s">
        <v>19</v>
      </c>
      <c r="F231" s="153" t="s">
        <v>363</v>
      </c>
      <c r="H231" s="154">
        <v>0.87</v>
      </c>
      <c r="I231" s="155"/>
      <c r="L231" s="151"/>
      <c r="M231" s="156"/>
      <c r="T231" s="157"/>
      <c r="AT231" s="152" t="s">
        <v>141</v>
      </c>
      <c r="AU231" s="152" t="s">
        <v>81</v>
      </c>
      <c r="AV231" s="13" t="s">
        <v>81</v>
      </c>
      <c r="AW231" s="13" t="s">
        <v>32</v>
      </c>
      <c r="AX231" s="13" t="s">
        <v>71</v>
      </c>
      <c r="AY231" s="152" t="s">
        <v>128</v>
      </c>
    </row>
    <row r="232" spans="2:51" s="13" customFormat="1" ht="11.25">
      <c r="B232" s="151"/>
      <c r="D232" s="139" t="s">
        <v>141</v>
      </c>
      <c r="E232" s="152" t="s">
        <v>19</v>
      </c>
      <c r="F232" s="153" t="s">
        <v>364</v>
      </c>
      <c r="H232" s="154">
        <v>0.28799999999999998</v>
      </c>
      <c r="I232" s="155"/>
      <c r="L232" s="151"/>
      <c r="M232" s="156"/>
      <c r="T232" s="157"/>
      <c r="AT232" s="152" t="s">
        <v>141</v>
      </c>
      <c r="AU232" s="152" t="s">
        <v>81</v>
      </c>
      <c r="AV232" s="13" t="s">
        <v>81</v>
      </c>
      <c r="AW232" s="13" t="s">
        <v>32</v>
      </c>
      <c r="AX232" s="13" t="s">
        <v>71</v>
      </c>
      <c r="AY232" s="152" t="s">
        <v>128</v>
      </c>
    </row>
    <row r="233" spans="2:51" s="13" customFormat="1" ht="33.75">
      <c r="B233" s="151"/>
      <c r="D233" s="139" t="s">
        <v>141</v>
      </c>
      <c r="E233" s="152" t="s">
        <v>19</v>
      </c>
      <c r="F233" s="153" t="s">
        <v>365</v>
      </c>
      <c r="H233" s="154">
        <v>1.339</v>
      </c>
      <c r="I233" s="155"/>
      <c r="L233" s="151"/>
      <c r="M233" s="156"/>
      <c r="T233" s="157"/>
      <c r="AT233" s="152" t="s">
        <v>141</v>
      </c>
      <c r="AU233" s="152" t="s">
        <v>81</v>
      </c>
      <c r="AV233" s="13" t="s">
        <v>81</v>
      </c>
      <c r="AW233" s="13" t="s">
        <v>32</v>
      </c>
      <c r="AX233" s="13" t="s">
        <v>71</v>
      </c>
      <c r="AY233" s="152" t="s">
        <v>128</v>
      </c>
    </row>
    <row r="234" spans="2:51" s="13" customFormat="1" ht="11.25">
      <c r="B234" s="151"/>
      <c r="D234" s="139" t="s">
        <v>141</v>
      </c>
      <c r="E234" s="152" t="s">
        <v>19</v>
      </c>
      <c r="F234" s="153" t="s">
        <v>366</v>
      </c>
      <c r="H234" s="154">
        <v>0.23</v>
      </c>
      <c r="I234" s="155"/>
      <c r="L234" s="151"/>
      <c r="M234" s="156"/>
      <c r="T234" s="157"/>
      <c r="AT234" s="152" t="s">
        <v>141</v>
      </c>
      <c r="AU234" s="152" t="s">
        <v>81</v>
      </c>
      <c r="AV234" s="13" t="s">
        <v>81</v>
      </c>
      <c r="AW234" s="13" t="s">
        <v>32</v>
      </c>
      <c r="AX234" s="13" t="s">
        <v>71</v>
      </c>
      <c r="AY234" s="152" t="s">
        <v>128</v>
      </c>
    </row>
    <row r="235" spans="2:51" s="13" customFormat="1" ht="11.25">
      <c r="B235" s="151"/>
      <c r="D235" s="139" t="s">
        <v>141</v>
      </c>
      <c r="E235" s="152" t="s">
        <v>19</v>
      </c>
      <c r="F235" s="153" t="s">
        <v>367</v>
      </c>
      <c r="H235" s="154">
        <v>0.64</v>
      </c>
      <c r="I235" s="155"/>
      <c r="L235" s="151"/>
      <c r="M235" s="156"/>
      <c r="T235" s="157"/>
      <c r="AT235" s="152" t="s">
        <v>141</v>
      </c>
      <c r="AU235" s="152" t="s">
        <v>81</v>
      </c>
      <c r="AV235" s="13" t="s">
        <v>81</v>
      </c>
      <c r="AW235" s="13" t="s">
        <v>32</v>
      </c>
      <c r="AX235" s="13" t="s">
        <v>71</v>
      </c>
      <c r="AY235" s="152" t="s">
        <v>128</v>
      </c>
    </row>
    <row r="236" spans="2:51" s="13" customFormat="1" ht="22.5">
      <c r="B236" s="151"/>
      <c r="D236" s="139" t="s">
        <v>141</v>
      </c>
      <c r="E236" s="152" t="s">
        <v>19</v>
      </c>
      <c r="F236" s="153" t="s">
        <v>368</v>
      </c>
      <c r="H236" s="154">
        <v>1.7410000000000001</v>
      </c>
      <c r="I236" s="155"/>
      <c r="L236" s="151"/>
      <c r="M236" s="156"/>
      <c r="T236" s="157"/>
      <c r="AT236" s="152" t="s">
        <v>141</v>
      </c>
      <c r="AU236" s="152" t="s">
        <v>81</v>
      </c>
      <c r="AV236" s="13" t="s">
        <v>81</v>
      </c>
      <c r="AW236" s="13" t="s">
        <v>32</v>
      </c>
      <c r="AX236" s="13" t="s">
        <v>71</v>
      </c>
      <c r="AY236" s="152" t="s">
        <v>128</v>
      </c>
    </row>
    <row r="237" spans="2:51" s="13" customFormat="1" ht="11.25">
      <c r="B237" s="151"/>
      <c r="D237" s="139" t="s">
        <v>141</v>
      </c>
      <c r="E237" s="152" t="s">
        <v>19</v>
      </c>
      <c r="F237" s="153" t="s">
        <v>369</v>
      </c>
      <c r="H237" s="154">
        <v>0.61399999999999999</v>
      </c>
      <c r="I237" s="155"/>
      <c r="L237" s="151"/>
      <c r="M237" s="156"/>
      <c r="T237" s="157"/>
      <c r="AT237" s="152" t="s">
        <v>141</v>
      </c>
      <c r="AU237" s="152" t="s">
        <v>81</v>
      </c>
      <c r="AV237" s="13" t="s">
        <v>81</v>
      </c>
      <c r="AW237" s="13" t="s">
        <v>32</v>
      </c>
      <c r="AX237" s="13" t="s">
        <v>71</v>
      </c>
      <c r="AY237" s="152" t="s">
        <v>128</v>
      </c>
    </row>
    <row r="238" spans="2:51" s="13" customFormat="1" ht="11.25">
      <c r="B238" s="151"/>
      <c r="D238" s="139" t="s">
        <v>141</v>
      </c>
      <c r="E238" s="152" t="s">
        <v>19</v>
      </c>
      <c r="F238" s="153" t="s">
        <v>370</v>
      </c>
      <c r="H238" s="154">
        <v>6.5759999999999996</v>
      </c>
      <c r="I238" s="155"/>
      <c r="L238" s="151"/>
      <c r="M238" s="156"/>
      <c r="T238" s="157"/>
      <c r="AT238" s="152" t="s">
        <v>141</v>
      </c>
      <c r="AU238" s="152" t="s">
        <v>81</v>
      </c>
      <c r="AV238" s="13" t="s">
        <v>81</v>
      </c>
      <c r="AW238" s="13" t="s">
        <v>32</v>
      </c>
      <c r="AX238" s="13" t="s">
        <v>71</v>
      </c>
      <c r="AY238" s="152" t="s">
        <v>128</v>
      </c>
    </row>
    <row r="239" spans="2:51" s="13" customFormat="1" ht="11.25">
      <c r="B239" s="151"/>
      <c r="D239" s="139" t="s">
        <v>141</v>
      </c>
      <c r="E239" s="152" t="s">
        <v>19</v>
      </c>
      <c r="F239" s="153" t="s">
        <v>371</v>
      </c>
      <c r="H239" s="154">
        <v>0.216</v>
      </c>
      <c r="I239" s="155"/>
      <c r="L239" s="151"/>
      <c r="M239" s="156"/>
      <c r="T239" s="157"/>
      <c r="AT239" s="152" t="s">
        <v>141</v>
      </c>
      <c r="AU239" s="152" t="s">
        <v>81</v>
      </c>
      <c r="AV239" s="13" t="s">
        <v>81</v>
      </c>
      <c r="AW239" s="13" t="s">
        <v>32</v>
      </c>
      <c r="AX239" s="13" t="s">
        <v>71</v>
      </c>
      <c r="AY239" s="152" t="s">
        <v>128</v>
      </c>
    </row>
    <row r="240" spans="2:51" s="13" customFormat="1" ht="22.5">
      <c r="B240" s="151"/>
      <c r="D240" s="139" t="s">
        <v>141</v>
      </c>
      <c r="E240" s="152" t="s">
        <v>19</v>
      </c>
      <c r="F240" s="153" t="s">
        <v>372</v>
      </c>
      <c r="H240" s="154">
        <v>4.1219999999999999</v>
      </c>
      <c r="I240" s="155"/>
      <c r="L240" s="151"/>
      <c r="M240" s="156"/>
      <c r="T240" s="157"/>
      <c r="AT240" s="152" t="s">
        <v>141</v>
      </c>
      <c r="AU240" s="152" t="s">
        <v>81</v>
      </c>
      <c r="AV240" s="13" t="s">
        <v>81</v>
      </c>
      <c r="AW240" s="13" t="s">
        <v>32</v>
      </c>
      <c r="AX240" s="13" t="s">
        <v>71</v>
      </c>
      <c r="AY240" s="152" t="s">
        <v>128</v>
      </c>
    </row>
    <row r="241" spans="2:65" s="13" customFormat="1" ht="11.25">
      <c r="B241" s="151"/>
      <c r="D241" s="139" t="s">
        <v>141</v>
      </c>
      <c r="E241" s="152" t="s">
        <v>19</v>
      </c>
      <c r="F241" s="153" t="s">
        <v>373</v>
      </c>
      <c r="H241" s="154">
        <v>0.70799999999999996</v>
      </c>
      <c r="I241" s="155"/>
      <c r="L241" s="151"/>
      <c r="M241" s="156"/>
      <c r="T241" s="157"/>
      <c r="AT241" s="152" t="s">
        <v>141</v>
      </c>
      <c r="AU241" s="152" t="s">
        <v>81</v>
      </c>
      <c r="AV241" s="13" t="s">
        <v>81</v>
      </c>
      <c r="AW241" s="13" t="s">
        <v>32</v>
      </c>
      <c r="AX241" s="13" t="s">
        <v>71</v>
      </c>
      <c r="AY241" s="152" t="s">
        <v>128</v>
      </c>
    </row>
    <row r="242" spans="2:65" s="13" customFormat="1" ht="11.25">
      <c r="B242" s="151"/>
      <c r="D242" s="139" t="s">
        <v>141</v>
      </c>
      <c r="E242" s="152" t="s">
        <v>19</v>
      </c>
      <c r="F242" s="153" t="s">
        <v>374</v>
      </c>
      <c r="H242" s="154">
        <v>2.4E-2</v>
      </c>
      <c r="I242" s="155"/>
      <c r="L242" s="151"/>
      <c r="M242" s="156"/>
      <c r="T242" s="157"/>
      <c r="AT242" s="152" t="s">
        <v>141</v>
      </c>
      <c r="AU242" s="152" t="s">
        <v>81</v>
      </c>
      <c r="AV242" s="13" t="s">
        <v>81</v>
      </c>
      <c r="AW242" s="13" t="s">
        <v>32</v>
      </c>
      <c r="AX242" s="13" t="s">
        <v>71</v>
      </c>
      <c r="AY242" s="152" t="s">
        <v>128</v>
      </c>
    </row>
    <row r="243" spans="2:65" s="13" customFormat="1" ht="22.5">
      <c r="B243" s="151"/>
      <c r="D243" s="139" t="s">
        <v>141</v>
      </c>
      <c r="E243" s="152" t="s">
        <v>19</v>
      </c>
      <c r="F243" s="153" t="s">
        <v>375</v>
      </c>
      <c r="H243" s="154">
        <v>0.55200000000000005</v>
      </c>
      <c r="I243" s="155"/>
      <c r="L243" s="151"/>
      <c r="M243" s="156"/>
      <c r="T243" s="157"/>
      <c r="AT243" s="152" t="s">
        <v>141</v>
      </c>
      <c r="AU243" s="152" t="s">
        <v>81</v>
      </c>
      <c r="AV243" s="13" t="s">
        <v>81</v>
      </c>
      <c r="AW243" s="13" t="s">
        <v>32</v>
      </c>
      <c r="AX243" s="13" t="s">
        <v>71</v>
      </c>
      <c r="AY243" s="152" t="s">
        <v>128</v>
      </c>
    </row>
    <row r="244" spans="2:65" s="13" customFormat="1" ht="11.25">
      <c r="B244" s="151"/>
      <c r="D244" s="139" t="s">
        <v>141</v>
      </c>
      <c r="E244" s="152" t="s">
        <v>19</v>
      </c>
      <c r="F244" s="153" t="s">
        <v>376</v>
      </c>
      <c r="H244" s="154">
        <v>0.46800000000000003</v>
      </c>
      <c r="I244" s="155"/>
      <c r="L244" s="151"/>
      <c r="M244" s="156"/>
      <c r="T244" s="157"/>
      <c r="AT244" s="152" t="s">
        <v>141</v>
      </c>
      <c r="AU244" s="152" t="s">
        <v>81</v>
      </c>
      <c r="AV244" s="13" t="s">
        <v>81</v>
      </c>
      <c r="AW244" s="13" t="s">
        <v>32</v>
      </c>
      <c r="AX244" s="13" t="s">
        <v>71</v>
      </c>
      <c r="AY244" s="152" t="s">
        <v>128</v>
      </c>
    </row>
    <row r="245" spans="2:65" s="12" customFormat="1" ht="11.25">
      <c r="B245" s="145"/>
      <c r="D245" s="139" t="s">
        <v>141</v>
      </c>
      <c r="E245" s="146" t="s">
        <v>19</v>
      </c>
      <c r="F245" s="147" t="s">
        <v>377</v>
      </c>
      <c r="H245" s="146" t="s">
        <v>19</v>
      </c>
      <c r="I245" s="148"/>
      <c r="L245" s="145"/>
      <c r="M245" s="149"/>
      <c r="T245" s="150"/>
      <c r="AT245" s="146" t="s">
        <v>141</v>
      </c>
      <c r="AU245" s="146" t="s">
        <v>81</v>
      </c>
      <c r="AV245" s="12" t="s">
        <v>79</v>
      </c>
      <c r="AW245" s="12" t="s">
        <v>32</v>
      </c>
      <c r="AX245" s="12" t="s">
        <v>71</v>
      </c>
      <c r="AY245" s="146" t="s">
        <v>128</v>
      </c>
    </row>
    <row r="246" spans="2:65" s="13" customFormat="1" ht="11.25">
      <c r="B246" s="151"/>
      <c r="D246" s="139" t="s">
        <v>141</v>
      </c>
      <c r="E246" s="152" t="s">
        <v>19</v>
      </c>
      <c r="F246" s="153" t="s">
        <v>378</v>
      </c>
      <c r="H246" s="154">
        <v>20.533000000000001</v>
      </c>
      <c r="I246" s="155"/>
      <c r="L246" s="151"/>
      <c r="M246" s="156"/>
      <c r="T246" s="157"/>
      <c r="AT246" s="152" t="s">
        <v>141</v>
      </c>
      <c r="AU246" s="152" t="s">
        <v>81</v>
      </c>
      <c r="AV246" s="13" t="s">
        <v>81</v>
      </c>
      <c r="AW246" s="13" t="s">
        <v>32</v>
      </c>
      <c r="AX246" s="13" t="s">
        <v>71</v>
      </c>
      <c r="AY246" s="152" t="s">
        <v>128</v>
      </c>
    </row>
    <row r="247" spans="2:65" s="1" customFormat="1" ht="19.899999999999999" customHeight="1">
      <c r="B247" s="31"/>
      <c r="C247" s="126" t="s">
        <v>299</v>
      </c>
      <c r="D247" s="126" t="s">
        <v>131</v>
      </c>
      <c r="E247" s="127" t="s">
        <v>379</v>
      </c>
      <c r="F247" s="128" t="s">
        <v>380</v>
      </c>
      <c r="G247" s="129" t="s">
        <v>134</v>
      </c>
      <c r="H247" s="130">
        <v>138</v>
      </c>
      <c r="I247" s="131"/>
      <c r="J247" s="132">
        <f>ROUND(I247*H247,2)</f>
        <v>0</v>
      </c>
      <c r="K247" s="128" t="s">
        <v>135</v>
      </c>
      <c r="L247" s="31"/>
      <c r="M247" s="133" t="s">
        <v>19</v>
      </c>
      <c r="N247" s="134" t="s">
        <v>42</v>
      </c>
      <c r="P247" s="135">
        <f>O247*H247</f>
        <v>0</v>
      </c>
      <c r="Q247" s="135">
        <v>0</v>
      </c>
      <c r="R247" s="135">
        <f>Q247*H247</f>
        <v>0</v>
      </c>
      <c r="S247" s="135">
        <v>0</v>
      </c>
      <c r="T247" s="136">
        <f>S247*H247</f>
        <v>0</v>
      </c>
      <c r="AR247" s="137" t="s">
        <v>243</v>
      </c>
      <c r="AT247" s="137" t="s">
        <v>131</v>
      </c>
      <c r="AU247" s="137" t="s">
        <v>81</v>
      </c>
      <c r="AY247" s="16" t="s">
        <v>128</v>
      </c>
      <c r="BE247" s="138">
        <f>IF(N247="základní",J247,0)</f>
        <v>0</v>
      </c>
      <c r="BF247" s="138">
        <f>IF(N247="snížená",J247,0)</f>
        <v>0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6" t="s">
        <v>79</v>
      </c>
      <c r="BK247" s="138">
        <f>ROUND(I247*H247,2)</f>
        <v>0</v>
      </c>
      <c r="BL247" s="16" t="s">
        <v>243</v>
      </c>
      <c r="BM247" s="137" t="s">
        <v>381</v>
      </c>
    </row>
    <row r="248" spans="2:65" s="1" customFormat="1" ht="19.5">
      <c r="B248" s="31"/>
      <c r="D248" s="139" t="s">
        <v>137</v>
      </c>
      <c r="F248" s="140" t="s">
        <v>382</v>
      </c>
      <c r="I248" s="141"/>
      <c r="L248" s="31"/>
      <c r="M248" s="142"/>
      <c r="T248" s="52"/>
      <c r="AT248" s="16" t="s">
        <v>137</v>
      </c>
      <c r="AU248" s="16" t="s">
        <v>81</v>
      </c>
    </row>
    <row r="249" spans="2:65" s="1" customFormat="1" ht="11.25">
      <c r="B249" s="31"/>
      <c r="D249" s="143" t="s">
        <v>139</v>
      </c>
      <c r="F249" s="144" t="s">
        <v>383</v>
      </c>
      <c r="I249" s="141"/>
      <c r="L249" s="31"/>
      <c r="M249" s="142"/>
      <c r="T249" s="52"/>
      <c r="AT249" s="16" t="s">
        <v>139</v>
      </c>
      <c r="AU249" s="16" t="s">
        <v>81</v>
      </c>
    </row>
    <row r="250" spans="2:65" s="13" customFormat="1" ht="11.25">
      <c r="B250" s="151"/>
      <c r="D250" s="139" t="s">
        <v>141</v>
      </c>
      <c r="E250" s="152" t="s">
        <v>19</v>
      </c>
      <c r="F250" s="153" t="s">
        <v>384</v>
      </c>
      <c r="H250" s="154">
        <v>125</v>
      </c>
      <c r="I250" s="155"/>
      <c r="L250" s="151"/>
      <c r="M250" s="156"/>
      <c r="T250" s="157"/>
      <c r="AT250" s="152" t="s">
        <v>141</v>
      </c>
      <c r="AU250" s="152" t="s">
        <v>81</v>
      </c>
      <c r="AV250" s="13" t="s">
        <v>81</v>
      </c>
      <c r="AW250" s="13" t="s">
        <v>32</v>
      </c>
      <c r="AX250" s="13" t="s">
        <v>71</v>
      </c>
      <c r="AY250" s="152" t="s">
        <v>128</v>
      </c>
    </row>
    <row r="251" spans="2:65" s="13" customFormat="1" ht="11.25">
      <c r="B251" s="151"/>
      <c r="D251" s="139" t="s">
        <v>141</v>
      </c>
      <c r="E251" s="152" t="s">
        <v>19</v>
      </c>
      <c r="F251" s="153" t="s">
        <v>385</v>
      </c>
      <c r="H251" s="154">
        <v>13</v>
      </c>
      <c r="I251" s="155"/>
      <c r="L251" s="151"/>
      <c r="M251" s="156"/>
      <c r="T251" s="157"/>
      <c r="AT251" s="152" t="s">
        <v>141</v>
      </c>
      <c r="AU251" s="152" t="s">
        <v>81</v>
      </c>
      <c r="AV251" s="13" t="s">
        <v>81</v>
      </c>
      <c r="AW251" s="13" t="s">
        <v>32</v>
      </c>
      <c r="AX251" s="13" t="s">
        <v>71</v>
      </c>
      <c r="AY251" s="152" t="s">
        <v>128</v>
      </c>
    </row>
    <row r="252" spans="2:65" s="1" customFormat="1" ht="14.45" customHeight="1">
      <c r="B252" s="31"/>
      <c r="C252" s="158" t="s">
        <v>386</v>
      </c>
      <c r="D252" s="158" t="s">
        <v>296</v>
      </c>
      <c r="E252" s="159" t="s">
        <v>387</v>
      </c>
      <c r="F252" s="160" t="s">
        <v>388</v>
      </c>
      <c r="G252" s="161" t="s">
        <v>209</v>
      </c>
      <c r="H252" s="162">
        <v>26.14</v>
      </c>
      <c r="I252" s="163"/>
      <c r="J252" s="164">
        <f>ROUND(I252*H252,2)</f>
        <v>0</v>
      </c>
      <c r="K252" s="160" t="s">
        <v>135</v>
      </c>
      <c r="L252" s="165"/>
      <c r="M252" s="166" t="s">
        <v>19</v>
      </c>
      <c r="N252" s="167" t="s">
        <v>42</v>
      </c>
      <c r="P252" s="135">
        <f>O252*H252</f>
        <v>0</v>
      </c>
      <c r="Q252" s="135">
        <v>4.6000000000000001E-4</v>
      </c>
      <c r="R252" s="135">
        <f>Q252*H252</f>
        <v>1.2024400000000001E-2</v>
      </c>
      <c r="S252" s="135">
        <v>0</v>
      </c>
      <c r="T252" s="136">
        <f>S252*H252</f>
        <v>0</v>
      </c>
      <c r="AR252" s="137" t="s">
        <v>299</v>
      </c>
      <c r="AT252" s="137" t="s">
        <v>296</v>
      </c>
      <c r="AU252" s="137" t="s">
        <v>81</v>
      </c>
      <c r="AY252" s="16" t="s">
        <v>128</v>
      </c>
      <c r="BE252" s="138">
        <f>IF(N252="základní",J252,0)</f>
        <v>0</v>
      </c>
      <c r="BF252" s="138">
        <f>IF(N252="snížená",J252,0)</f>
        <v>0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6" t="s">
        <v>79</v>
      </c>
      <c r="BK252" s="138">
        <f>ROUND(I252*H252,2)</f>
        <v>0</v>
      </c>
      <c r="BL252" s="16" t="s">
        <v>243</v>
      </c>
      <c r="BM252" s="137" t="s">
        <v>389</v>
      </c>
    </row>
    <row r="253" spans="2:65" s="1" customFormat="1" ht="11.25">
      <c r="B253" s="31"/>
      <c r="D253" s="139" t="s">
        <v>137</v>
      </c>
      <c r="F253" s="140" t="s">
        <v>388</v>
      </c>
      <c r="I253" s="141"/>
      <c r="L253" s="31"/>
      <c r="M253" s="142"/>
      <c r="T253" s="52"/>
      <c r="AT253" s="16" t="s">
        <v>137</v>
      </c>
      <c r="AU253" s="16" t="s">
        <v>81</v>
      </c>
    </row>
    <row r="254" spans="2:65" s="13" customFormat="1" ht="11.25">
      <c r="B254" s="151"/>
      <c r="D254" s="139" t="s">
        <v>141</v>
      </c>
      <c r="E254" s="152" t="s">
        <v>19</v>
      </c>
      <c r="F254" s="153" t="s">
        <v>390</v>
      </c>
      <c r="H254" s="154">
        <v>22.5</v>
      </c>
      <c r="I254" s="155"/>
      <c r="L254" s="151"/>
      <c r="M254" s="156"/>
      <c r="T254" s="157"/>
      <c r="AT254" s="152" t="s">
        <v>141</v>
      </c>
      <c r="AU254" s="152" t="s">
        <v>81</v>
      </c>
      <c r="AV254" s="13" t="s">
        <v>81</v>
      </c>
      <c r="AW254" s="13" t="s">
        <v>32</v>
      </c>
      <c r="AX254" s="13" t="s">
        <v>71</v>
      </c>
      <c r="AY254" s="152" t="s">
        <v>128</v>
      </c>
    </row>
    <row r="255" spans="2:65" s="13" customFormat="1" ht="11.25">
      <c r="B255" s="151"/>
      <c r="D255" s="139" t="s">
        <v>141</v>
      </c>
      <c r="E255" s="152" t="s">
        <v>19</v>
      </c>
      <c r="F255" s="153" t="s">
        <v>391</v>
      </c>
      <c r="H255" s="154">
        <v>3.64</v>
      </c>
      <c r="I255" s="155"/>
      <c r="L255" s="151"/>
      <c r="M255" s="156"/>
      <c r="T255" s="157"/>
      <c r="AT255" s="152" t="s">
        <v>141</v>
      </c>
      <c r="AU255" s="152" t="s">
        <v>81</v>
      </c>
      <c r="AV255" s="13" t="s">
        <v>81</v>
      </c>
      <c r="AW255" s="13" t="s">
        <v>32</v>
      </c>
      <c r="AX255" s="13" t="s">
        <v>71</v>
      </c>
      <c r="AY255" s="152" t="s">
        <v>128</v>
      </c>
    </row>
    <row r="256" spans="2:65" s="1" customFormat="1" ht="22.15" customHeight="1">
      <c r="B256" s="31"/>
      <c r="C256" s="158" t="s">
        <v>392</v>
      </c>
      <c r="D256" s="158" t="s">
        <v>296</v>
      </c>
      <c r="E256" s="159" t="s">
        <v>393</v>
      </c>
      <c r="F256" s="160" t="s">
        <v>394</v>
      </c>
      <c r="G256" s="161" t="s">
        <v>395</v>
      </c>
      <c r="H256" s="162">
        <v>2.76</v>
      </c>
      <c r="I256" s="163"/>
      <c r="J256" s="164">
        <f>ROUND(I256*H256,2)</f>
        <v>0</v>
      </c>
      <c r="K256" s="160" t="s">
        <v>135</v>
      </c>
      <c r="L256" s="165"/>
      <c r="M256" s="166" t="s">
        <v>19</v>
      </c>
      <c r="N256" s="167" t="s">
        <v>42</v>
      </c>
      <c r="P256" s="135">
        <f>O256*H256</f>
        <v>0</v>
      </c>
      <c r="Q256" s="135">
        <v>4.0999999999999999E-4</v>
      </c>
      <c r="R256" s="135">
        <f>Q256*H256</f>
        <v>1.1316E-3</v>
      </c>
      <c r="S256" s="135">
        <v>0</v>
      </c>
      <c r="T256" s="136">
        <f>S256*H256</f>
        <v>0</v>
      </c>
      <c r="AR256" s="137" t="s">
        <v>299</v>
      </c>
      <c r="AT256" s="137" t="s">
        <v>296</v>
      </c>
      <c r="AU256" s="137" t="s">
        <v>81</v>
      </c>
      <c r="AY256" s="16" t="s">
        <v>128</v>
      </c>
      <c r="BE256" s="138">
        <f>IF(N256="základní",J256,0)</f>
        <v>0</v>
      </c>
      <c r="BF256" s="138">
        <f>IF(N256="snížená",J256,0)</f>
        <v>0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6" t="s">
        <v>79</v>
      </c>
      <c r="BK256" s="138">
        <f>ROUND(I256*H256,2)</f>
        <v>0</v>
      </c>
      <c r="BL256" s="16" t="s">
        <v>243</v>
      </c>
      <c r="BM256" s="137" t="s">
        <v>396</v>
      </c>
    </row>
    <row r="257" spans="2:65" s="1" customFormat="1" ht="11.25">
      <c r="B257" s="31"/>
      <c r="D257" s="139" t="s">
        <v>137</v>
      </c>
      <c r="F257" s="140" t="s">
        <v>394</v>
      </c>
      <c r="I257" s="141"/>
      <c r="L257" s="31"/>
      <c r="M257" s="142"/>
      <c r="T257" s="52"/>
      <c r="AT257" s="16" t="s">
        <v>137</v>
      </c>
      <c r="AU257" s="16" t="s">
        <v>81</v>
      </c>
    </row>
    <row r="258" spans="2:65" s="13" customFormat="1" ht="11.25">
      <c r="B258" s="151"/>
      <c r="D258" s="139" t="s">
        <v>141</v>
      </c>
      <c r="E258" s="152" t="s">
        <v>19</v>
      </c>
      <c r="F258" s="153" t="s">
        <v>397</v>
      </c>
      <c r="H258" s="154">
        <v>2.5</v>
      </c>
      <c r="I258" s="155"/>
      <c r="L258" s="151"/>
      <c r="M258" s="156"/>
      <c r="T258" s="157"/>
      <c r="AT258" s="152" t="s">
        <v>141</v>
      </c>
      <c r="AU258" s="152" t="s">
        <v>81</v>
      </c>
      <c r="AV258" s="13" t="s">
        <v>81</v>
      </c>
      <c r="AW258" s="13" t="s">
        <v>32</v>
      </c>
      <c r="AX258" s="13" t="s">
        <v>71</v>
      </c>
      <c r="AY258" s="152" t="s">
        <v>128</v>
      </c>
    </row>
    <row r="259" spans="2:65" s="13" customFormat="1" ht="11.25">
      <c r="B259" s="151"/>
      <c r="D259" s="139" t="s">
        <v>141</v>
      </c>
      <c r="E259" s="152" t="s">
        <v>19</v>
      </c>
      <c r="F259" s="153" t="s">
        <v>398</v>
      </c>
      <c r="H259" s="154">
        <v>0.26</v>
      </c>
      <c r="I259" s="155"/>
      <c r="L259" s="151"/>
      <c r="M259" s="156"/>
      <c r="T259" s="157"/>
      <c r="AT259" s="152" t="s">
        <v>141</v>
      </c>
      <c r="AU259" s="152" t="s">
        <v>81</v>
      </c>
      <c r="AV259" s="13" t="s">
        <v>81</v>
      </c>
      <c r="AW259" s="13" t="s">
        <v>32</v>
      </c>
      <c r="AX259" s="13" t="s">
        <v>71</v>
      </c>
      <c r="AY259" s="152" t="s">
        <v>128</v>
      </c>
    </row>
    <row r="260" spans="2:65" s="1" customFormat="1" ht="22.15" customHeight="1">
      <c r="B260" s="31"/>
      <c r="C260" s="158" t="s">
        <v>399</v>
      </c>
      <c r="D260" s="158" t="s">
        <v>296</v>
      </c>
      <c r="E260" s="159" t="s">
        <v>400</v>
      </c>
      <c r="F260" s="160" t="s">
        <v>401</v>
      </c>
      <c r="G260" s="161" t="s">
        <v>395</v>
      </c>
      <c r="H260" s="162">
        <v>2.76</v>
      </c>
      <c r="I260" s="163"/>
      <c r="J260" s="164">
        <f>ROUND(I260*H260,2)</f>
        <v>0</v>
      </c>
      <c r="K260" s="160" t="s">
        <v>135</v>
      </c>
      <c r="L260" s="165"/>
      <c r="M260" s="166" t="s">
        <v>19</v>
      </c>
      <c r="N260" s="167" t="s">
        <v>42</v>
      </c>
      <c r="P260" s="135">
        <f>O260*H260</f>
        <v>0</v>
      </c>
      <c r="Q260" s="135">
        <v>4.0999999999999999E-4</v>
      </c>
      <c r="R260" s="135">
        <f>Q260*H260</f>
        <v>1.1316E-3</v>
      </c>
      <c r="S260" s="135">
        <v>0</v>
      </c>
      <c r="T260" s="136">
        <f>S260*H260</f>
        <v>0</v>
      </c>
      <c r="AR260" s="137" t="s">
        <v>299</v>
      </c>
      <c r="AT260" s="137" t="s">
        <v>296</v>
      </c>
      <c r="AU260" s="137" t="s">
        <v>81</v>
      </c>
      <c r="AY260" s="16" t="s">
        <v>128</v>
      </c>
      <c r="BE260" s="138">
        <f>IF(N260="základní",J260,0)</f>
        <v>0</v>
      </c>
      <c r="BF260" s="138">
        <f>IF(N260="snížená",J260,0)</f>
        <v>0</v>
      </c>
      <c r="BG260" s="138">
        <f>IF(N260="zákl. přenesená",J260,0)</f>
        <v>0</v>
      </c>
      <c r="BH260" s="138">
        <f>IF(N260="sníž. přenesená",J260,0)</f>
        <v>0</v>
      </c>
      <c r="BI260" s="138">
        <f>IF(N260="nulová",J260,0)</f>
        <v>0</v>
      </c>
      <c r="BJ260" s="16" t="s">
        <v>79</v>
      </c>
      <c r="BK260" s="138">
        <f>ROUND(I260*H260,2)</f>
        <v>0</v>
      </c>
      <c r="BL260" s="16" t="s">
        <v>243</v>
      </c>
      <c r="BM260" s="137" t="s">
        <v>402</v>
      </c>
    </row>
    <row r="261" spans="2:65" s="1" customFormat="1" ht="11.25">
      <c r="B261" s="31"/>
      <c r="D261" s="139" t="s">
        <v>137</v>
      </c>
      <c r="F261" s="140" t="s">
        <v>401</v>
      </c>
      <c r="I261" s="141"/>
      <c r="L261" s="31"/>
      <c r="M261" s="142"/>
      <c r="T261" s="52"/>
      <c r="AT261" s="16" t="s">
        <v>137</v>
      </c>
      <c r="AU261" s="16" t="s">
        <v>81</v>
      </c>
    </row>
    <row r="262" spans="2:65" s="13" customFormat="1" ht="11.25">
      <c r="B262" s="151"/>
      <c r="D262" s="139" t="s">
        <v>141</v>
      </c>
      <c r="E262" s="152" t="s">
        <v>19</v>
      </c>
      <c r="F262" s="153" t="s">
        <v>397</v>
      </c>
      <c r="H262" s="154">
        <v>2.5</v>
      </c>
      <c r="I262" s="155"/>
      <c r="L262" s="151"/>
      <c r="M262" s="156"/>
      <c r="T262" s="157"/>
      <c r="AT262" s="152" t="s">
        <v>141</v>
      </c>
      <c r="AU262" s="152" t="s">
        <v>81</v>
      </c>
      <c r="AV262" s="13" t="s">
        <v>81</v>
      </c>
      <c r="AW262" s="13" t="s">
        <v>32</v>
      </c>
      <c r="AX262" s="13" t="s">
        <v>71</v>
      </c>
      <c r="AY262" s="152" t="s">
        <v>128</v>
      </c>
    </row>
    <row r="263" spans="2:65" s="13" customFormat="1" ht="11.25">
      <c r="B263" s="151"/>
      <c r="D263" s="139" t="s">
        <v>141</v>
      </c>
      <c r="E263" s="152" t="s">
        <v>19</v>
      </c>
      <c r="F263" s="153" t="s">
        <v>398</v>
      </c>
      <c r="H263" s="154">
        <v>0.26</v>
      </c>
      <c r="I263" s="155"/>
      <c r="L263" s="151"/>
      <c r="M263" s="156"/>
      <c r="T263" s="157"/>
      <c r="AT263" s="152" t="s">
        <v>141</v>
      </c>
      <c r="AU263" s="152" t="s">
        <v>81</v>
      </c>
      <c r="AV263" s="13" t="s">
        <v>81</v>
      </c>
      <c r="AW263" s="13" t="s">
        <v>32</v>
      </c>
      <c r="AX263" s="13" t="s">
        <v>71</v>
      </c>
      <c r="AY263" s="152" t="s">
        <v>128</v>
      </c>
    </row>
    <row r="264" spans="2:65" s="1" customFormat="1" ht="19.899999999999999" customHeight="1">
      <c r="B264" s="31"/>
      <c r="C264" s="126" t="s">
        <v>403</v>
      </c>
      <c r="D264" s="126" t="s">
        <v>131</v>
      </c>
      <c r="E264" s="127" t="s">
        <v>404</v>
      </c>
      <c r="F264" s="128" t="s">
        <v>405</v>
      </c>
      <c r="G264" s="129" t="s">
        <v>134</v>
      </c>
      <c r="H264" s="130">
        <v>188</v>
      </c>
      <c r="I264" s="131"/>
      <c r="J264" s="132">
        <f>ROUND(I264*H264,2)</f>
        <v>0</v>
      </c>
      <c r="K264" s="128" t="s">
        <v>135</v>
      </c>
      <c r="L264" s="31"/>
      <c r="M264" s="133" t="s">
        <v>19</v>
      </c>
      <c r="N264" s="134" t="s">
        <v>42</v>
      </c>
      <c r="P264" s="135">
        <f>O264*H264</f>
        <v>0</v>
      </c>
      <c r="Q264" s="135">
        <v>0</v>
      </c>
      <c r="R264" s="135">
        <f>Q264*H264</f>
        <v>0</v>
      </c>
      <c r="S264" s="135">
        <v>0</v>
      </c>
      <c r="T264" s="136">
        <f>S264*H264</f>
        <v>0</v>
      </c>
      <c r="AR264" s="137" t="s">
        <v>243</v>
      </c>
      <c r="AT264" s="137" t="s">
        <v>131</v>
      </c>
      <c r="AU264" s="137" t="s">
        <v>81</v>
      </c>
      <c r="AY264" s="16" t="s">
        <v>128</v>
      </c>
      <c r="BE264" s="138">
        <f>IF(N264="základní",J264,0)</f>
        <v>0</v>
      </c>
      <c r="BF264" s="138">
        <f>IF(N264="snížená",J264,0)</f>
        <v>0</v>
      </c>
      <c r="BG264" s="138">
        <f>IF(N264="zákl. přenesená",J264,0)</f>
        <v>0</v>
      </c>
      <c r="BH264" s="138">
        <f>IF(N264="sníž. přenesená",J264,0)</f>
        <v>0</v>
      </c>
      <c r="BI264" s="138">
        <f>IF(N264="nulová",J264,0)</f>
        <v>0</v>
      </c>
      <c r="BJ264" s="16" t="s">
        <v>79</v>
      </c>
      <c r="BK264" s="138">
        <f>ROUND(I264*H264,2)</f>
        <v>0</v>
      </c>
      <c r="BL264" s="16" t="s">
        <v>243</v>
      </c>
      <c r="BM264" s="137" t="s">
        <v>406</v>
      </c>
    </row>
    <row r="265" spans="2:65" s="1" customFormat="1" ht="19.5">
      <c r="B265" s="31"/>
      <c r="D265" s="139" t="s">
        <v>137</v>
      </c>
      <c r="F265" s="140" t="s">
        <v>407</v>
      </c>
      <c r="I265" s="141"/>
      <c r="L265" s="31"/>
      <c r="M265" s="142"/>
      <c r="T265" s="52"/>
      <c r="AT265" s="16" t="s">
        <v>137</v>
      </c>
      <c r="AU265" s="16" t="s">
        <v>81</v>
      </c>
    </row>
    <row r="266" spans="2:65" s="1" customFormat="1" ht="11.25">
      <c r="B266" s="31"/>
      <c r="D266" s="143" t="s">
        <v>139</v>
      </c>
      <c r="F266" s="144" t="s">
        <v>408</v>
      </c>
      <c r="I266" s="141"/>
      <c r="L266" s="31"/>
      <c r="M266" s="142"/>
      <c r="T266" s="52"/>
      <c r="AT266" s="16" t="s">
        <v>139</v>
      </c>
      <c r="AU266" s="16" t="s">
        <v>81</v>
      </c>
    </row>
    <row r="267" spans="2:65" s="13" customFormat="1" ht="11.25">
      <c r="B267" s="151"/>
      <c r="D267" s="139" t="s">
        <v>141</v>
      </c>
      <c r="E267" s="152" t="s">
        <v>19</v>
      </c>
      <c r="F267" s="153" t="s">
        <v>409</v>
      </c>
      <c r="H267" s="154">
        <v>188</v>
      </c>
      <c r="I267" s="155"/>
      <c r="L267" s="151"/>
      <c r="M267" s="156"/>
      <c r="T267" s="157"/>
      <c r="AT267" s="152" t="s">
        <v>141</v>
      </c>
      <c r="AU267" s="152" t="s">
        <v>81</v>
      </c>
      <c r="AV267" s="13" t="s">
        <v>81</v>
      </c>
      <c r="AW267" s="13" t="s">
        <v>32</v>
      </c>
      <c r="AX267" s="13" t="s">
        <v>71</v>
      </c>
      <c r="AY267" s="152" t="s">
        <v>128</v>
      </c>
    </row>
    <row r="268" spans="2:65" s="1" customFormat="1" ht="14.45" customHeight="1">
      <c r="B268" s="31"/>
      <c r="C268" s="158" t="s">
        <v>410</v>
      </c>
      <c r="D268" s="158" t="s">
        <v>296</v>
      </c>
      <c r="E268" s="159" t="s">
        <v>411</v>
      </c>
      <c r="F268" s="160" t="s">
        <v>412</v>
      </c>
      <c r="G268" s="161" t="s">
        <v>209</v>
      </c>
      <c r="H268" s="162">
        <v>72.878</v>
      </c>
      <c r="I268" s="163"/>
      <c r="J268" s="164">
        <f>ROUND(I268*H268,2)</f>
        <v>0</v>
      </c>
      <c r="K268" s="160" t="s">
        <v>135</v>
      </c>
      <c r="L268" s="165"/>
      <c r="M268" s="166" t="s">
        <v>19</v>
      </c>
      <c r="N268" s="167" t="s">
        <v>42</v>
      </c>
      <c r="P268" s="135">
        <f>O268*H268</f>
        <v>0</v>
      </c>
      <c r="Q268" s="135">
        <v>1.2999999999999999E-3</v>
      </c>
      <c r="R268" s="135">
        <f>Q268*H268</f>
        <v>9.474139999999999E-2</v>
      </c>
      <c r="S268" s="135">
        <v>0</v>
      </c>
      <c r="T268" s="136">
        <f>S268*H268</f>
        <v>0</v>
      </c>
      <c r="AR268" s="137" t="s">
        <v>299</v>
      </c>
      <c r="AT268" s="137" t="s">
        <v>296</v>
      </c>
      <c r="AU268" s="137" t="s">
        <v>81</v>
      </c>
      <c r="AY268" s="16" t="s">
        <v>128</v>
      </c>
      <c r="BE268" s="138">
        <f>IF(N268="základní",J268,0)</f>
        <v>0</v>
      </c>
      <c r="BF268" s="138">
        <f>IF(N268="snížená",J268,0)</f>
        <v>0</v>
      </c>
      <c r="BG268" s="138">
        <f>IF(N268="zákl. přenesená",J268,0)</f>
        <v>0</v>
      </c>
      <c r="BH268" s="138">
        <f>IF(N268="sníž. přenesená",J268,0)</f>
        <v>0</v>
      </c>
      <c r="BI268" s="138">
        <f>IF(N268="nulová",J268,0)</f>
        <v>0</v>
      </c>
      <c r="BJ268" s="16" t="s">
        <v>79</v>
      </c>
      <c r="BK268" s="138">
        <f>ROUND(I268*H268,2)</f>
        <v>0</v>
      </c>
      <c r="BL268" s="16" t="s">
        <v>243</v>
      </c>
      <c r="BM268" s="137" t="s">
        <v>413</v>
      </c>
    </row>
    <row r="269" spans="2:65" s="1" customFormat="1" ht="11.25">
      <c r="B269" s="31"/>
      <c r="D269" s="139" t="s">
        <v>137</v>
      </c>
      <c r="F269" s="140" t="s">
        <v>412</v>
      </c>
      <c r="I269" s="141"/>
      <c r="L269" s="31"/>
      <c r="M269" s="142"/>
      <c r="T269" s="52"/>
      <c r="AT269" s="16" t="s">
        <v>137</v>
      </c>
      <c r="AU269" s="16" t="s">
        <v>81</v>
      </c>
    </row>
    <row r="270" spans="2:65" s="13" customFormat="1" ht="11.25">
      <c r="B270" s="151"/>
      <c r="D270" s="139" t="s">
        <v>141</v>
      </c>
      <c r="E270" s="152" t="s">
        <v>19</v>
      </c>
      <c r="F270" s="153" t="s">
        <v>414</v>
      </c>
      <c r="H270" s="154">
        <v>67.48</v>
      </c>
      <c r="I270" s="155"/>
      <c r="L270" s="151"/>
      <c r="M270" s="156"/>
      <c r="T270" s="157"/>
      <c r="AT270" s="152" t="s">
        <v>141</v>
      </c>
      <c r="AU270" s="152" t="s">
        <v>81</v>
      </c>
      <c r="AV270" s="13" t="s">
        <v>81</v>
      </c>
      <c r="AW270" s="13" t="s">
        <v>32</v>
      </c>
      <c r="AX270" s="13" t="s">
        <v>71</v>
      </c>
      <c r="AY270" s="152" t="s">
        <v>128</v>
      </c>
    </row>
    <row r="271" spans="2:65" s="13" customFormat="1" ht="11.25">
      <c r="B271" s="151"/>
      <c r="D271" s="139" t="s">
        <v>141</v>
      </c>
      <c r="F271" s="153" t="s">
        <v>415</v>
      </c>
      <c r="H271" s="154">
        <v>72.878</v>
      </c>
      <c r="I271" s="155"/>
      <c r="L271" s="151"/>
      <c r="M271" s="156"/>
      <c r="T271" s="157"/>
      <c r="AT271" s="152" t="s">
        <v>141</v>
      </c>
      <c r="AU271" s="152" t="s">
        <v>81</v>
      </c>
      <c r="AV271" s="13" t="s">
        <v>81</v>
      </c>
      <c r="AW271" s="13" t="s">
        <v>4</v>
      </c>
      <c r="AX271" s="13" t="s">
        <v>79</v>
      </c>
      <c r="AY271" s="152" t="s">
        <v>128</v>
      </c>
    </row>
    <row r="272" spans="2:65" s="1" customFormat="1" ht="22.15" customHeight="1">
      <c r="B272" s="31"/>
      <c r="C272" s="158" t="s">
        <v>416</v>
      </c>
      <c r="D272" s="158" t="s">
        <v>296</v>
      </c>
      <c r="E272" s="159" t="s">
        <v>417</v>
      </c>
      <c r="F272" s="160" t="s">
        <v>418</v>
      </c>
      <c r="G272" s="161" t="s">
        <v>395</v>
      </c>
      <c r="H272" s="162">
        <v>3.76</v>
      </c>
      <c r="I272" s="163"/>
      <c r="J272" s="164">
        <f>ROUND(I272*H272,2)</f>
        <v>0</v>
      </c>
      <c r="K272" s="160" t="s">
        <v>135</v>
      </c>
      <c r="L272" s="165"/>
      <c r="M272" s="166" t="s">
        <v>19</v>
      </c>
      <c r="N272" s="167" t="s">
        <v>42</v>
      </c>
      <c r="P272" s="135">
        <f>O272*H272</f>
        <v>0</v>
      </c>
      <c r="Q272" s="135">
        <v>3.3300000000000001E-3</v>
      </c>
      <c r="R272" s="135">
        <f>Q272*H272</f>
        <v>1.25208E-2</v>
      </c>
      <c r="S272" s="135">
        <v>0</v>
      </c>
      <c r="T272" s="136">
        <f>S272*H272</f>
        <v>0</v>
      </c>
      <c r="AR272" s="137" t="s">
        <v>299</v>
      </c>
      <c r="AT272" s="137" t="s">
        <v>296</v>
      </c>
      <c r="AU272" s="137" t="s">
        <v>81</v>
      </c>
      <c r="AY272" s="16" t="s">
        <v>128</v>
      </c>
      <c r="BE272" s="138">
        <f>IF(N272="základní",J272,0)</f>
        <v>0</v>
      </c>
      <c r="BF272" s="138">
        <f>IF(N272="snížená",J272,0)</f>
        <v>0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6" t="s">
        <v>79</v>
      </c>
      <c r="BK272" s="138">
        <f>ROUND(I272*H272,2)</f>
        <v>0</v>
      </c>
      <c r="BL272" s="16" t="s">
        <v>243</v>
      </c>
      <c r="BM272" s="137" t="s">
        <v>419</v>
      </c>
    </row>
    <row r="273" spans="2:65" s="1" customFormat="1" ht="11.25">
      <c r="B273" s="31"/>
      <c r="D273" s="139" t="s">
        <v>137</v>
      </c>
      <c r="F273" s="140" t="s">
        <v>418</v>
      </c>
      <c r="I273" s="141"/>
      <c r="L273" s="31"/>
      <c r="M273" s="142"/>
      <c r="T273" s="52"/>
      <c r="AT273" s="16" t="s">
        <v>137</v>
      </c>
      <c r="AU273" s="16" t="s">
        <v>81</v>
      </c>
    </row>
    <row r="274" spans="2:65" s="13" customFormat="1" ht="11.25">
      <c r="B274" s="151"/>
      <c r="D274" s="139" t="s">
        <v>141</v>
      </c>
      <c r="E274" s="152" t="s">
        <v>19</v>
      </c>
      <c r="F274" s="153" t="s">
        <v>420</v>
      </c>
      <c r="H274" s="154">
        <v>3.76</v>
      </c>
      <c r="I274" s="155"/>
      <c r="L274" s="151"/>
      <c r="M274" s="156"/>
      <c r="T274" s="157"/>
      <c r="AT274" s="152" t="s">
        <v>141</v>
      </c>
      <c r="AU274" s="152" t="s">
        <v>81</v>
      </c>
      <c r="AV274" s="13" t="s">
        <v>81</v>
      </c>
      <c r="AW274" s="13" t="s">
        <v>32</v>
      </c>
      <c r="AX274" s="13" t="s">
        <v>71</v>
      </c>
      <c r="AY274" s="152" t="s">
        <v>128</v>
      </c>
    </row>
    <row r="275" spans="2:65" s="1" customFormat="1" ht="22.15" customHeight="1">
      <c r="B275" s="31"/>
      <c r="C275" s="126" t="s">
        <v>421</v>
      </c>
      <c r="D275" s="126" t="s">
        <v>131</v>
      </c>
      <c r="E275" s="127" t="s">
        <v>422</v>
      </c>
      <c r="F275" s="128" t="s">
        <v>423</v>
      </c>
      <c r="G275" s="129" t="s">
        <v>134</v>
      </c>
      <c r="H275" s="130">
        <v>376</v>
      </c>
      <c r="I275" s="131"/>
      <c r="J275" s="132">
        <f>ROUND(I275*H275,2)</f>
        <v>0</v>
      </c>
      <c r="K275" s="128" t="s">
        <v>135</v>
      </c>
      <c r="L275" s="31"/>
      <c r="M275" s="133" t="s">
        <v>19</v>
      </c>
      <c r="N275" s="134" t="s">
        <v>42</v>
      </c>
      <c r="P275" s="135">
        <f>O275*H275</f>
        <v>0</v>
      </c>
      <c r="Q275" s="135">
        <v>0</v>
      </c>
      <c r="R275" s="135">
        <f>Q275*H275</f>
        <v>0</v>
      </c>
      <c r="S275" s="135">
        <v>0</v>
      </c>
      <c r="T275" s="136">
        <f>S275*H275</f>
        <v>0</v>
      </c>
      <c r="AR275" s="137" t="s">
        <v>243</v>
      </c>
      <c r="AT275" s="137" t="s">
        <v>131</v>
      </c>
      <c r="AU275" s="137" t="s">
        <v>81</v>
      </c>
      <c r="AY275" s="16" t="s">
        <v>128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6" t="s">
        <v>79</v>
      </c>
      <c r="BK275" s="138">
        <f>ROUND(I275*H275,2)</f>
        <v>0</v>
      </c>
      <c r="BL275" s="16" t="s">
        <v>243</v>
      </c>
      <c r="BM275" s="137" t="s">
        <v>424</v>
      </c>
    </row>
    <row r="276" spans="2:65" s="1" customFormat="1" ht="19.5">
      <c r="B276" s="31"/>
      <c r="D276" s="139" t="s">
        <v>137</v>
      </c>
      <c r="F276" s="140" t="s">
        <v>425</v>
      </c>
      <c r="I276" s="141"/>
      <c r="L276" s="31"/>
      <c r="M276" s="142"/>
      <c r="T276" s="52"/>
      <c r="AT276" s="16" t="s">
        <v>137</v>
      </c>
      <c r="AU276" s="16" t="s">
        <v>81</v>
      </c>
    </row>
    <row r="277" spans="2:65" s="1" customFormat="1" ht="11.25">
      <c r="B277" s="31"/>
      <c r="D277" s="143" t="s">
        <v>139</v>
      </c>
      <c r="F277" s="144" t="s">
        <v>426</v>
      </c>
      <c r="I277" s="141"/>
      <c r="L277" s="31"/>
      <c r="M277" s="142"/>
      <c r="T277" s="52"/>
      <c r="AT277" s="16" t="s">
        <v>139</v>
      </c>
      <c r="AU277" s="16" t="s">
        <v>81</v>
      </c>
    </row>
    <row r="278" spans="2:65" s="13" customFormat="1" ht="11.25">
      <c r="B278" s="151"/>
      <c r="D278" s="139" t="s">
        <v>141</v>
      </c>
      <c r="E278" s="152" t="s">
        <v>19</v>
      </c>
      <c r="F278" s="153" t="s">
        <v>427</v>
      </c>
      <c r="H278" s="154">
        <v>376</v>
      </c>
      <c r="I278" s="155"/>
      <c r="L278" s="151"/>
      <c r="M278" s="156"/>
      <c r="T278" s="157"/>
      <c r="AT278" s="152" t="s">
        <v>141</v>
      </c>
      <c r="AU278" s="152" t="s">
        <v>81</v>
      </c>
      <c r="AV278" s="13" t="s">
        <v>81</v>
      </c>
      <c r="AW278" s="13" t="s">
        <v>32</v>
      </c>
      <c r="AX278" s="13" t="s">
        <v>71</v>
      </c>
      <c r="AY278" s="152" t="s">
        <v>128</v>
      </c>
    </row>
    <row r="279" spans="2:65" s="1" customFormat="1" ht="14.45" customHeight="1">
      <c r="B279" s="31"/>
      <c r="C279" s="158" t="s">
        <v>428</v>
      </c>
      <c r="D279" s="158" t="s">
        <v>296</v>
      </c>
      <c r="E279" s="159" t="s">
        <v>429</v>
      </c>
      <c r="F279" s="160" t="s">
        <v>430</v>
      </c>
      <c r="G279" s="161" t="s">
        <v>134</v>
      </c>
      <c r="H279" s="162">
        <v>376</v>
      </c>
      <c r="I279" s="163"/>
      <c r="J279" s="164">
        <f>ROUND(I279*H279,2)</f>
        <v>0</v>
      </c>
      <c r="K279" s="160" t="s">
        <v>135</v>
      </c>
      <c r="L279" s="165"/>
      <c r="M279" s="166" t="s">
        <v>19</v>
      </c>
      <c r="N279" s="167" t="s">
        <v>42</v>
      </c>
      <c r="P279" s="135">
        <f>O279*H279</f>
        <v>0</v>
      </c>
      <c r="Q279" s="135">
        <v>4.0000000000000003E-5</v>
      </c>
      <c r="R279" s="135">
        <f>Q279*H279</f>
        <v>1.5040000000000001E-2</v>
      </c>
      <c r="S279" s="135">
        <v>0</v>
      </c>
      <c r="T279" s="136">
        <f>S279*H279</f>
        <v>0</v>
      </c>
      <c r="AR279" s="137" t="s">
        <v>299</v>
      </c>
      <c r="AT279" s="137" t="s">
        <v>296</v>
      </c>
      <c r="AU279" s="137" t="s">
        <v>81</v>
      </c>
      <c r="AY279" s="16" t="s">
        <v>128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6" t="s">
        <v>79</v>
      </c>
      <c r="BK279" s="138">
        <f>ROUND(I279*H279,2)</f>
        <v>0</v>
      </c>
      <c r="BL279" s="16" t="s">
        <v>243</v>
      </c>
      <c r="BM279" s="137" t="s">
        <v>431</v>
      </c>
    </row>
    <row r="280" spans="2:65" s="1" customFormat="1" ht="11.25">
      <c r="B280" s="31"/>
      <c r="D280" s="139" t="s">
        <v>137</v>
      </c>
      <c r="F280" s="140" t="s">
        <v>430</v>
      </c>
      <c r="I280" s="141"/>
      <c r="L280" s="31"/>
      <c r="M280" s="142"/>
      <c r="T280" s="52"/>
      <c r="AT280" s="16" t="s">
        <v>137</v>
      </c>
      <c r="AU280" s="16" t="s">
        <v>81</v>
      </c>
    </row>
    <row r="281" spans="2:65" s="1" customFormat="1" ht="22.15" customHeight="1">
      <c r="B281" s="31"/>
      <c r="C281" s="126" t="s">
        <v>432</v>
      </c>
      <c r="D281" s="126" t="s">
        <v>131</v>
      </c>
      <c r="E281" s="127" t="s">
        <v>433</v>
      </c>
      <c r="F281" s="128" t="s">
        <v>434</v>
      </c>
      <c r="G281" s="129" t="s">
        <v>134</v>
      </c>
      <c r="H281" s="130">
        <v>48</v>
      </c>
      <c r="I281" s="131"/>
      <c r="J281" s="132">
        <f>ROUND(I281*H281,2)</f>
        <v>0</v>
      </c>
      <c r="K281" s="128" t="s">
        <v>135</v>
      </c>
      <c r="L281" s="31"/>
      <c r="M281" s="133" t="s">
        <v>19</v>
      </c>
      <c r="N281" s="134" t="s">
        <v>42</v>
      </c>
      <c r="P281" s="135">
        <f>O281*H281</f>
        <v>0</v>
      </c>
      <c r="Q281" s="135">
        <v>0</v>
      </c>
      <c r="R281" s="135">
        <f>Q281*H281</f>
        <v>0</v>
      </c>
      <c r="S281" s="135">
        <v>0</v>
      </c>
      <c r="T281" s="136">
        <f>S281*H281</f>
        <v>0</v>
      </c>
      <c r="AR281" s="137" t="s">
        <v>243</v>
      </c>
      <c r="AT281" s="137" t="s">
        <v>131</v>
      </c>
      <c r="AU281" s="137" t="s">
        <v>81</v>
      </c>
      <c r="AY281" s="16" t="s">
        <v>128</v>
      </c>
      <c r="BE281" s="138">
        <f>IF(N281="základní",J281,0)</f>
        <v>0</v>
      </c>
      <c r="BF281" s="138">
        <f>IF(N281="snížená",J281,0)</f>
        <v>0</v>
      </c>
      <c r="BG281" s="138">
        <f>IF(N281="zákl. přenesená",J281,0)</f>
        <v>0</v>
      </c>
      <c r="BH281" s="138">
        <f>IF(N281="sníž. přenesená",J281,0)</f>
        <v>0</v>
      </c>
      <c r="BI281" s="138">
        <f>IF(N281="nulová",J281,0)</f>
        <v>0</v>
      </c>
      <c r="BJ281" s="16" t="s">
        <v>79</v>
      </c>
      <c r="BK281" s="138">
        <f>ROUND(I281*H281,2)</f>
        <v>0</v>
      </c>
      <c r="BL281" s="16" t="s">
        <v>243</v>
      </c>
      <c r="BM281" s="137" t="s">
        <v>435</v>
      </c>
    </row>
    <row r="282" spans="2:65" s="1" customFormat="1" ht="19.5">
      <c r="B282" s="31"/>
      <c r="D282" s="139" t="s">
        <v>137</v>
      </c>
      <c r="F282" s="140" t="s">
        <v>436</v>
      </c>
      <c r="I282" s="141"/>
      <c r="L282" s="31"/>
      <c r="M282" s="142"/>
      <c r="T282" s="52"/>
      <c r="AT282" s="16" t="s">
        <v>137</v>
      </c>
      <c r="AU282" s="16" t="s">
        <v>81</v>
      </c>
    </row>
    <row r="283" spans="2:65" s="1" customFormat="1" ht="11.25">
      <c r="B283" s="31"/>
      <c r="D283" s="143" t="s">
        <v>139</v>
      </c>
      <c r="F283" s="144" t="s">
        <v>437</v>
      </c>
      <c r="I283" s="141"/>
      <c r="L283" s="31"/>
      <c r="M283" s="142"/>
      <c r="T283" s="52"/>
      <c r="AT283" s="16" t="s">
        <v>139</v>
      </c>
      <c r="AU283" s="16" t="s">
        <v>81</v>
      </c>
    </row>
    <row r="284" spans="2:65" s="13" customFormat="1" ht="11.25">
      <c r="B284" s="151"/>
      <c r="D284" s="139" t="s">
        <v>141</v>
      </c>
      <c r="E284" s="152" t="s">
        <v>19</v>
      </c>
      <c r="F284" s="153" t="s">
        <v>438</v>
      </c>
      <c r="H284" s="154">
        <v>48</v>
      </c>
      <c r="I284" s="155"/>
      <c r="L284" s="151"/>
      <c r="M284" s="156"/>
      <c r="T284" s="157"/>
      <c r="AT284" s="152" t="s">
        <v>141</v>
      </c>
      <c r="AU284" s="152" t="s">
        <v>81</v>
      </c>
      <c r="AV284" s="13" t="s">
        <v>81</v>
      </c>
      <c r="AW284" s="13" t="s">
        <v>32</v>
      </c>
      <c r="AX284" s="13" t="s">
        <v>71</v>
      </c>
      <c r="AY284" s="152" t="s">
        <v>128</v>
      </c>
    </row>
    <row r="285" spans="2:65" s="1" customFormat="1" ht="22.15" customHeight="1">
      <c r="B285" s="31"/>
      <c r="C285" s="158" t="s">
        <v>439</v>
      </c>
      <c r="D285" s="158" t="s">
        <v>296</v>
      </c>
      <c r="E285" s="159" t="s">
        <v>440</v>
      </c>
      <c r="F285" s="160" t="s">
        <v>441</v>
      </c>
      <c r="G285" s="161" t="s">
        <v>442</v>
      </c>
      <c r="H285" s="162">
        <v>138.24</v>
      </c>
      <c r="I285" s="163"/>
      <c r="J285" s="164">
        <f>ROUND(I285*H285,2)</f>
        <v>0</v>
      </c>
      <c r="K285" s="160" t="s">
        <v>19</v>
      </c>
      <c r="L285" s="165"/>
      <c r="M285" s="166" t="s">
        <v>19</v>
      </c>
      <c r="N285" s="167" t="s">
        <v>42</v>
      </c>
      <c r="P285" s="135">
        <f>O285*H285</f>
        <v>0</v>
      </c>
      <c r="Q285" s="135">
        <v>0</v>
      </c>
      <c r="R285" s="135">
        <f>Q285*H285</f>
        <v>0</v>
      </c>
      <c r="S285" s="135">
        <v>0</v>
      </c>
      <c r="T285" s="136">
        <f>S285*H285</f>
        <v>0</v>
      </c>
      <c r="AR285" s="137" t="s">
        <v>299</v>
      </c>
      <c r="AT285" s="137" t="s">
        <v>296</v>
      </c>
      <c r="AU285" s="137" t="s">
        <v>81</v>
      </c>
      <c r="AY285" s="16" t="s">
        <v>128</v>
      </c>
      <c r="BE285" s="138">
        <f>IF(N285="základní",J285,0)</f>
        <v>0</v>
      </c>
      <c r="BF285" s="138">
        <f>IF(N285="snížená",J285,0)</f>
        <v>0</v>
      </c>
      <c r="BG285" s="138">
        <f>IF(N285="zákl. přenesená",J285,0)</f>
        <v>0</v>
      </c>
      <c r="BH285" s="138">
        <f>IF(N285="sníž. přenesená",J285,0)</f>
        <v>0</v>
      </c>
      <c r="BI285" s="138">
        <f>IF(N285="nulová",J285,0)</f>
        <v>0</v>
      </c>
      <c r="BJ285" s="16" t="s">
        <v>79</v>
      </c>
      <c r="BK285" s="138">
        <f>ROUND(I285*H285,2)</f>
        <v>0</v>
      </c>
      <c r="BL285" s="16" t="s">
        <v>243</v>
      </c>
      <c r="BM285" s="137" t="s">
        <v>443</v>
      </c>
    </row>
    <row r="286" spans="2:65" s="1" customFormat="1" ht="11.25">
      <c r="B286" s="31"/>
      <c r="D286" s="139" t="s">
        <v>137</v>
      </c>
      <c r="F286" s="140" t="s">
        <v>441</v>
      </c>
      <c r="I286" s="141"/>
      <c r="L286" s="31"/>
      <c r="M286" s="142"/>
      <c r="T286" s="52"/>
      <c r="AT286" s="16" t="s">
        <v>137</v>
      </c>
      <c r="AU286" s="16" t="s">
        <v>81</v>
      </c>
    </row>
    <row r="287" spans="2:65" s="13" customFormat="1" ht="11.25">
      <c r="B287" s="151"/>
      <c r="D287" s="139" t="s">
        <v>141</v>
      </c>
      <c r="E287" s="152" t="s">
        <v>19</v>
      </c>
      <c r="F287" s="153" t="s">
        <v>444</v>
      </c>
      <c r="H287" s="154">
        <v>138.24</v>
      </c>
      <c r="I287" s="155"/>
      <c r="L287" s="151"/>
      <c r="M287" s="156"/>
      <c r="T287" s="157"/>
      <c r="AT287" s="152" t="s">
        <v>141</v>
      </c>
      <c r="AU287" s="152" t="s">
        <v>81</v>
      </c>
      <c r="AV287" s="13" t="s">
        <v>81</v>
      </c>
      <c r="AW287" s="13" t="s">
        <v>32</v>
      </c>
      <c r="AX287" s="13" t="s">
        <v>71</v>
      </c>
      <c r="AY287" s="152" t="s">
        <v>128</v>
      </c>
    </row>
    <row r="288" spans="2:65" s="1" customFormat="1" ht="22.15" customHeight="1">
      <c r="B288" s="31"/>
      <c r="C288" s="126" t="s">
        <v>445</v>
      </c>
      <c r="D288" s="126" t="s">
        <v>131</v>
      </c>
      <c r="E288" s="127" t="s">
        <v>446</v>
      </c>
      <c r="F288" s="128" t="s">
        <v>447</v>
      </c>
      <c r="G288" s="129" t="s">
        <v>209</v>
      </c>
      <c r="H288" s="130">
        <v>138.5</v>
      </c>
      <c r="I288" s="131"/>
      <c r="J288" s="132">
        <f>ROUND(I288*H288,2)</f>
        <v>0</v>
      </c>
      <c r="K288" s="128" t="s">
        <v>135</v>
      </c>
      <c r="L288" s="31"/>
      <c r="M288" s="133" t="s">
        <v>19</v>
      </c>
      <c r="N288" s="134" t="s">
        <v>42</v>
      </c>
      <c r="P288" s="135">
        <f>O288*H288</f>
        <v>0</v>
      </c>
      <c r="Q288" s="135">
        <v>0</v>
      </c>
      <c r="R288" s="135">
        <f>Q288*H288</f>
        <v>0</v>
      </c>
      <c r="S288" s="135">
        <v>2.4E-2</v>
      </c>
      <c r="T288" s="136">
        <f>S288*H288</f>
        <v>3.3240000000000003</v>
      </c>
      <c r="AR288" s="137" t="s">
        <v>243</v>
      </c>
      <c r="AT288" s="137" t="s">
        <v>131</v>
      </c>
      <c r="AU288" s="137" t="s">
        <v>81</v>
      </c>
      <c r="AY288" s="16" t="s">
        <v>128</v>
      </c>
      <c r="BE288" s="138">
        <f>IF(N288="základní",J288,0)</f>
        <v>0</v>
      </c>
      <c r="BF288" s="138">
        <f>IF(N288="snížená",J288,0)</f>
        <v>0</v>
      </c>
      <c r="BG288" s="138">
        <f>IF(N288="zákl. přenesená",J288,0)</f>
        <v>0</v>
      </c>
      <c r="BH288" s="138">
        <f>IF(N288="sníž. přenesená",J288,0)</f>
        <v>0</v>
      </c>
      <c r="BI288" s="138">
        <f>IF(N288="nulová",J288,0)</f>
        <v>0</v>
      </c>
      <c r="BJ288" s="16" t="s">
        <v>79</v>
      </c>
      <c r="BK288" s="138">
        <f>ROUND(I288*H288,2)</f>
        <v>0</v>
      </c>
      <c r="BL288" s="16" t="s">
        <v>243</v>
      </c>
      <c r="BM288" s="137" t="s">
        <v>448</v>
      </c>
    </row>
    <row r="289" spans="2:65" s="1" customFormat="1" ht="19.5">
      <c r="B289" s="31"/>
      <c r="D289" s="139" t="s">
        <v>137</v>
      </c>
      <c r="F289" s="140" t="s">
        <v>449</v>
      </c>
      <c r="I289" s="141"/>
      <c r="L289" s="31"/>
      <c r="M289" s="142"/>
      <c r="T289" s="52"/>
      <c r="AT289" s="16" t="s">
        <v>137</v>
      </c>
      <c r="AU289" s="16" t="s">
        <v>81</v>
      </c>
    </row>
    <row r="290" spans="2:65" s="1" customFormat="1" ht="11.25">
      <c r="B290" s="31"/>
      <c r="D290" s="143" t="s">
        <v>139</v>
      </c>
      <c r="F290" s="144" t="s">
        <v>450</v>
      </c>
      <c r="I290" s="141"/>
      <c r="L290" s="31"/>
      <c r="M290" s="142"/>
      <c r="T290" s="52"/>
      <c r="AT290" s="16" t="s">
        <v>139</v>
      </c>
      <c r="AU290" s="16" t="s">
        <v>81</v>
      </c>
    </row>
    <row r="291" spans="2:65" s="13" customFormat="1" ht="11.25">
      <c r="B291" s="151"/>
      <c r="D291" s="139" t="s">
        <v>141</v>
      </c>
      <c r="E291" s="152" t="s">
        <v>19</v>
      </c>
      <c r="F291" s="153" t="s">
        <v>451</v>
      </c>
      <c r="H291" s="154">
        <v>138.5</v>
      </c>
      <c r="I291" s="155"/>
      <c r="L291" s="151"/>
      <c r="M291" s="156"/>
      <c r="T291" s="157"/>
      <c r="AT291" s="152" t="s">
        <v>141</v>
      </c>
      <c r="AU291" s="152" t="s">
        <v>81</v>
      </c>
      <c r="AV291" s="13" t="s">
        <v>81</v>
      </c>
      <c r="AW291" s="13" t="s">
        <v>32</v>
      </c>
      <c r="AX291" s="13" t="s">
        <v>71</v>
      </c>
      <c r="AY291" s="152" t="s">
        <v>128</v>
      </c>
    </row>
    <row r="292" spans="2:65" s="1" customFormat="1" ht="22.15" customHeight="1">
      <c r="B292" s="31"/>
      <c r="C292" s="126" t="s">
        <v>452</v>
      </c>
      <c r="D292" s="126" t="s">
        <v>131</v>
      </c>
      <c r="E292" s="127" t="s">
        <v>453</v>
      </c>
      <c r="F292" s="128" t="s">
        <v>454</v>
      </c>
      <c r="G292" s="129" t="s">
        <v>209</v>
      </c>
      <c r="H292" s="130">
        <v>74.400000000000006</v>
      </c>
      <c r="I292" s="131"/>
      <c r="J292" s="132">
        <f>ROUND(I292*H292,2)</f>
        <v>0</v>
      </c>
      <c r="K292" s="128" t="s">
        <v>135</v>
      </c>
      <c r="L292" s="31"/>
      <c r="M292" s="133" t="s">
        <v>19</v>
      </c>
      <c r="N292" s="134" t="s">
        <v>42</v>
      </c>
      <c r="P292" s="135">
        <f>O292*H292</f>
        <v>0</v>
      </c>
      <c r="Q292" s="135">
        <v>0</v>
      </c>
      <c r="R292" s="135">
        <f>Q292*H292</f>
        <v>0</v>
      </c>
      <c r="S292" s="135">
        <v>1.2319999999999999E-2</v>
      </c>
      <c r="T292" s="136">
        <f>S292*H292</f>
        <v>0.91660799999999998</v>
      </c>
      <c r="AR292" s="137" t="s">
        <v>243</v>
      </c>
      <c r="AT292" s="137" t="s">
        <v>131</v>
      </c>
      <c r="AU292" s="137" t="s">
        <v>81</v>
      </c>
      <c r="AY292" s="16" t="s">
        <v>128</v>
      </c>
      <c r="BE292" s="138">
        <f>IF(N292="základní",J292,0)</f>
        <v>0</v>
      </c>
      <c r="BF292" s="138">
        <f>IF(N292="snížená",J292,0)</f>
        <v>0</v>
      </c>
      <c r="BG292" s="138">
        <f>IF(N292="zákl. přenesená",J292,0)</f>
        <v>0</v>
      </c>
      <c r="BH292" s="138">
        <f>IF(N292="sníž. přenesená",J292,0)</f>
        <v>0</v>
      </c>
      <c r="BI292" s="138">
        <f>IF(N292="nulová",J292,0)</f>
        <v>0</v>
      </c>
      <c r="BJ292" s="16" t="s">
        <v>79</v>
      </c>
      <c r="BK292" s="138">
        <f>ROUND(I292*H292,2)</f>
        <v>0</v>
      </c>
      <c r="BL292" s="16" t="s">
        <v>243</v>
      </c>
      <c r="BM292" s="137" t="s">
        <v>455</v>
      </c>
    </row>
    <row r="293" spans="2:65" s="1" customFormat="1" ht="29.25">
      <c r="B293" s="31"/>
      <c r="D293" s="139" t="s">
        <v>137</v>
      </c>
      <c r="F293" s="140" t="s">
        <v>456</v>
      </c>
      <c r="I293" s="141"/>
      <c r="L293" s="31"/>
      <c r="M293" s="142"/>
      <c r="T293" s="52"/>
      <c r="AT293" s="16" t="s">
        <v>137</v>
      </c>
      <c r="AU293" s="16" t="s">
        <v>81</v>
      </c>
    </row>
    <row r="294" spans="2:65" s="1" customFormat="1" ht="11.25">
      <c r="B294" s="31"/>
      <c r="D294" s="143" t="s">
        <v>139</v>
      </c>
      <c r="F294" s="144" t="s">
        <v>457</v>
      </c>
      <c r="I294" s="141"/>
      <c r="L294" s="31"/>
      <c r="M294" s="142"/>
      <c r="T294" s="52"/>
      <c r="AT294" s="16" t="s">
        <v>139</v>
      </c>
      <c r="AU294" s="16" t="s">
        <v>81</v>
      </c>
    </row>
    <row r="295" spans="2:65" s="13" customFormat="1" ht="33.75">
      <c r="B295" s="151"/>
      <c r="D295" s="139" t="s">
        <v>141</v>
      </c>
      <c r="E295" s="152" t="s">
        <v>19</v>
      </c>
      <c r="F295" s="153" t="s">
        <v>458</v>
      </c>
      <c r="H295" s="154">
        <v>74.400000000000006</v>
      </c>
      <c r="I295" s="155"/>
      <c r="L295" s="151"/>
      <c r="M295" s="156"/>
      <c r="T295" s="157"/>
      <c r="AT295" s="152" t="s">
        <v>141</v>
      </c>
      <c r="AU295" s="152" t="s">
        <v>81</v>
      </c>
      <c r="AV295" s="13" t="s">
        <v>81</v>
      </c>
      <c r="AW295" s="13" t="s">
        <v>32</v>
      </c>
      <c r="AX295" s="13" t="s">
        <v>71</v>
      </c>
      <c r="AY295" s="152" t="s">
        <v>128</v>
      </c>
    </row>
    <row r="296" spans="2:65" s="1" customFormat="1" ht="22.15" customHeight="1">
      <c r="B296" s="31"/>
      <c r="C296" s="126" t="s">
        <v>459</v>
      </c>
      <c r="D296" s="126" t="s">
        <v>131</v>
      </c>
      <c r="E296" s="127" t="s">
        <v>460</v>
      </c>
      <c r="F296" s="128" t="s">
        <v>461</v>
      </c>
      <c r="G296" s="129" t="s">
        <v>209</v>
      </c>
      <c r="H296" s="130">
        <v>8</v>
      </c>
      <c r="I296" s="131"/>
      <c r="J296" s="132">
        <f>ROUND(I296*H296,2)</f>
        <v>0</v>
      </c>
      <c r="K296" s="128" t="s">
        <v>135</v>
      </c>
      <c r="L296" s="31"/>
      <c r="M296" s="133" t="s">
        <v>19</v>
      </c>
      <c r="N296" s="134" t="s">
        <v>42</v>
      </c>
      <c r="P296" s="135">
        <f>O296*H296</f>
        <v>0</v>
      </c>
      <c r="Q296" s="135">
        <v>0</v>
      </c>
      <c r="R296" s="135">
        <f>Q296*H296</f>
        <v>0</v>
      </c>
      <c r="S296" s="135">
        <v>1.584E-2</v>
      </c>
      <c r="T296" s="136">
        <f>S296*H296</f>
        <v>0.12672</v>
      </c>
      <c r="AR296" s="137" t="s">
        <v>243</v>
      </c>
      <c r="AT296" s="137" t="s">
        <v>131</v>
      </c>
      <c r="AU296" s="137" t="s">
        <v>81</v>
      </c>
      <c r="AY296" s="16" t="s">
        <v>128</v>
      </c>
      <c r="BE296" s="138">
        <f>IF(N296="základní",J296,0)</f>
        <v>0</v>
      </c>
      <c r="BF296" s="138">
        <f>IF(N296="snížená",J296,0)</f>
        <v>0</v>
      </c>
      <c r="BG296" s="138">
        <f>IF(N296="zákl. přenesená",J296,0)</f>
        <v>0</v>
      </c>
      <c r="BH296" s="138">
        <f>IF(N296="sníž. přenesená",J296,0)</f>
        <v>0</v>
      </c>
      <c r="BI296" s="138">
        <f>IF(N296="nulová",J296,0)</f>
        <v>0</v>
      </c>
      <c r="BJ296" s="16" t="s">
        <v>79</v>
      </c>
      <c r="BK296" s="138">
        <f>ROUND(I296*H296,2)</f>
        <v>0</v>
      </c>
      <c r="BL296" s="16" t="s">
        <v>243</v>
      </c>
      <c r="BM296" s="137" t="s">
        <v>462</v>
      </c>
    </row>
    <row r="297" spans="2:65" s="1" customFormat="1" ht="29.25">
      <c r="B297" s="31"/>
      <c r="D297" s="139" t="s">
        <v>137</v>
      </c>
      <c r="F297" s="140" t="s">
        <v>463</v>
      </c>
      <c r="I297" s="141"/>
      <c r="L297" s="31"/>
      <c r="M297" s="142"/>
      <c r="T297" s="52"/>
      <c r="AT297" s="16" t="s">
        <v>137</v>
      </c>
      <c r="AU297" s="16" t="s">
        <v>81</v>
      </c>
    </row>
    <row r="298" spans="2:65" s="1" customFormat="1" ht="11.25">
      <c r="B298" s="31"/>
      <c r="D298" s="143" t="s">
        <v>139</v>
      </c>
      <c r="F298" s="144" t="s">
        <v>464</v>
      </c>
      <c r="I298" s="141"/>
      <c r="L298" s="31"/>
      <c r="M298" s="142"/>
      <c r="T298" s="52"/>
      <c r="AT298" s="16" t="s">
        <v>139</v>
      </c>
      <c r="AU298" s="16" t="s">
        <v>81</v>
      </c>
    </row>
    <row r="299" spans="2:65" s="13" customFormat="1" ht="11.25">
      <c r="B299" s="151"/>
      <c r="D299" s="139" t="s">
        <v>141</v>
      </c>
      <c r="E299" s="152" t="s">
        <v>19</v>
      </c>
      <c r="F299" s="153" t="s">
        <v>465</v>
      </c>
      <c r="H299" s="154">
        <v>8</v>
      </c>
      <c r="I299" s="155"/>
      <c r="L299" s="151"/>
      <c r="M299" s="156"/>
      <c r="T299" s="157"/>
      <c r="AT299" s="152" t="s">
        <v>141</v>
      </c>
      <c r="AU299" s="152" t="s">
        <v>81</v>
      </c>
      <c r="AV299" s="13" t="s">
        <v>81</v>
      </c>
      <c r="AW299" s="13" t="s">
        <v>32</v>
      </c>
      <c r="AX299" s="13" t="s">
        <v>71</v>
      </c>
      <c r="AY299" s="152" t="s">
        <v>128</v>
      </c>
    </row>
    <row r="300" spans="2:65" s="1" customFormat="1" ht="22.15" customHeight="1">
      <c r="B300" s="31"/>
      <c r="C300" s="126" t="s">
        <v>466</v>
      </c>
      <c r="D300" s="126" t="s">
        <v>131</v>
      </c>
      <c r="E300" s="127" t="s">
        <v>467</v>
      </c>
      <c r="F300" s="128" t="s">
        <v>468</v>
      </c>
      <c r="G300" s="129" t="s">
        <v>209</v>
      </c>
      <c r="H300" s="130">
        <v>112</v>
      </c>
      <c r="I300" s="131"/>
      <c r="J300" s="132">
        <f>ROUND(I300*H300,2)</f>
        <v>0</v>
      </c>
      <c r="K300" s="128" t="s">
        <v>135</v>
      </c>
      <c r="L300" s="31"/>
      <c r="M300" s="133" t="s">
        <v>19</v>
      </c>
      <c r="N300" s="134" t="s">
        <v>42</v>
      </c>
      <c r="P300" s="135">
        <f>O300*H300</f>
        <v>0</v>
      </c>
      <c r="Q300" s="135">
        <v>0</v>
      </c>
      <c r="R300" s="135">
        <f>Q300*H300</f>
        <v>0</v>
      </c>
      <c r="S300" s="135">
        <v>2.4750000000000001E-2</v>
      </c>
      <c r="T300" s="136">
        <f>S300*H300</f>
        <v>2.7720000000000002</v>
      </c>
      <c r="AR300" s="137" t="s">
        <v>243</v>
      </c>
      <c r="AT300" s="137" t="s">
        <v>131</v>
      </c>
      <c r="AU300" s="137" t="s">
        <v>81</v>
      </c>
      <c r="AY300" s="16" t="s">
        <v>128</v>
      </c>
      <c r="BE300" s="138">
        <f>IF(N300="základní",J300,0)</f>
        <v>0</v>
      </c>
      <c r="BF300" s="138">
        <f>IF(N300="snížená",J300,0)</f>
        <v>0</v>
      </c>
      <c r="BG300" s="138">
        <f>IF(N300="zákl. přenesená",J300,0)</f>
        <v>0</v>
      </c>
      <c r="BH300" s="138">
        <f>IF(N300="sníž. přenesená",J300,0)</f>
        <v>0</v>
      </c>
      <c r="BI300" s="138">
        <f>IF(N300="nulová",J300,0)</f>
        <v>0</v>
      </c>
      <c r="BJ300" s="16" t="s">
        <v>79</v>
      </c>
      <c r="BK300" s="138">
        <f>ROUND(I300*H300,2)</f>
        <v>0</v>
      </c>
      <c r="BL300" s="16" t="s">
        <v>243</v>
      </c>
      <c r="BM300" s="137" t="s">
        <v>469</v>
      </c>
    </row>
    <row r="301" spans="2:65" s="1" customFormat="1" ht="29.25">
      <c r="B301" s="31"/>
      <c r="D301" s="139" t="s">
        <v>137</v>
      </c>
      <c r="F301" s="140" t="s">
        <v>470</v>
      </c>
      <c r="I301" s="141"/>
      <c r="L301" s="31"/>
      <c r="M301" s="142"/>
      <c r="T301" s="52"/>
      <c r="AT301" s="16" t="s">
        <v>137</v>
      </c>
      <c r="AU301" s="16" t="s">
        <v>81</v>
      </c>
    </row>
    <row r="302" spans="2:65" s="1" customFormat="1" ht="11.25">
      <c r="B302" s="31"/>
      <c r="D302" s="143" t="s">
        <v>139</v>
      </c>
      <c r="F302" s="144" t="s">
        <v>471</v>
      </c>
      <c r="I302" s="141"/>
      <c r="L302" s="31"/>
      <c r="M302" s="142"/>
      <c r="T302" s="52"/>
      <c r="AT302" s="16" t="s">
        <v>139</v>
      </c>
      <c r="AU302" s="16" t="s">
        <v>81</v>
      </c>
    </row>
    <row r="303" spans="2:65" s="13" customFormat="1" ht="11.25">
      <c r="B303" s="151"/>
      <c r="D303" s="139" t="s">
        <v>141</v>
      </c>
      <c r="E303" s="152" t="s">
        <v>19</v>
      </c>
      <c r="F303" s="153" t="s">
        <v>472</v>
      </c>
      <c r="H303" s="154">
        <v>20</v>
      </c>
      <c r="I303" s="155"/>
      <c r="L303" s="151"/>
      <c r="M303" s="156"/>
      <c r="T303" s="157"/>
      <c r="AT303" s="152" t="s">
        <v>141</v>
      </c>
      <c r="AU303" s="152" t="s">
        <v>81</v>
      </c>
      <c r="AV303" s="13" t="s">
        <v>81</v>
      </c>
      <c r="AW303" s="13" t="s">
        <v>32</v>
      </c>
      <c r="AX303" s="13" t="s">
        <v>71</v>
      </c>
      <c r="AY303" s="152" t="s">
        <v>128</v>
      </c>
    </row>
    <row r="304" spans="2:65" s="13" customFormat="1" ht="22.5">
      <c r="B304" s="151"/>
      <c r="D304" s="139" t="s">
        <v>141</v>
      </c>
      <c r="E304" s="152" t="s">
        <v>19</v>
      </c>
      <c r="F304" s="153" t="s">
        <v>473</v>
      </c>
      <c r="H304" s="154">
        <v>68</v>
      </c>
      <c r="I304" s="155"/>
      <c r="L304" s="151"/>
      <c r="M304" s="156"/>
      <c r="T304" s="157"/>
      <c r="AT304" s="152" t="s">
        <v>141</v>
      </c>
      <c r="AU304" s="152" t="s">
        <v>81</v>
      </c>
      <c r="AV304" s="13" t="s">
        <v>81</v>
      </c>
      <c r="AW304" s="13" t="s">
        <v>32</v>
      </c>
      <c r="AX304" s="13" t="s">
        <v>71</v>
      </c>
      <c r="AY304" s="152" t="s">
        <v>128</v>
      </c>
    </row>
    <row r="305" spans="2:65" s="13" customFormat="1" ht="11.25">
      <c r="B305" s="151"/>
      <c r="D305" s="139" t="s">
        <v>141</v>
      </c>
      <c r="E305" s="152" t="s">
        <v>19</v>
      </c>
      <c r="F305" s="153" t="s">
        <v>474</v>
      </c>
      <c r="H305" s="154">
        <v>24</v>
      </c>
      <c r="I305" s="155"/>
      <c r="L305" s="151"/>
      <c r="M305" s="156"/>
      <c r="T305" s="157"/>
      <c r="AT305" s="152" t="s">
        <v>141</v>
      </c>
      <c r="AU305" s="152" t="s">
        <v>81</v>
      </c>
      <c r="AV305" s="13" t="s">
        <v>81</v>
      </c>
      <c r="AW305" s="13" t="s">
        <v>32</v>
      </c>
      <c r="AX305" s="13" t="s">
        <v>71</v>
      </c>
      <c r="AY305" s="152" t="s">
        <v>128</v>
      </c>
    </row>
    <row r="306" spans="2:65" s="1" customFormat="1" ht="22.15" customHeight="1">
      <c r="B306" s="31"/>
      <c r="C306" s="126" t="s">
        <v>475</v>
      </c>
      <c r="D306" s="126" t="s">
        <v>131</v>
      </c>
      <c r="E306" s="127" t="s">
        <v>476</v>
      </c>
      <c r="F306" s="128" t="s">
        <v>477</v>
      </c>
      <c r="G306" s="129" t="s">
        <v>209</v>
      </c>
      <c r="H306" s="130">
        <v>140</v>
      </c>
      <c r="I306" s="131"/>
      <c r="J306" s="132">
        <f>ROUND(I306*H306,2)</f>
        <v>0</v>
      </c>
      <c r="K306" s="128" t="s">
        <v>135</v>
      </c>
      <c r="L306" s="31"/>
      <c r="M306" s="133" t="s">
        <v>19</v>
      </c>
      <c r="N306" s="134" t="s">
        <v>42</v>
      </c>
      <c r="P306" s="135">
        <f>O306*H306</f>
        <v>0</v>
      </c>
      <c r="Q306" s="135">
        <v>7.3200000000000001E-3</v>
      </c>
      <c r="R306" s="135">
        <f>Q306*H306</f>
        <v>1.0247999999999999</v>
      </c>
      <c r="S306" s="135">
        <v>0</v>
      </c>
      <c r="T306" s="136">
        <f>S306*H306</f>
        <v>0</v>
      </c>
      <c r="AR306" s="137" t="s">
        <v>243</v>
      </c>
      <c r="AT306" s="137" t="s">
        <v>131</v>
      </c>
      <c r="AU306" s="137" t="s">
        <v>81</v>
      </c>
      <c r="AY306" s="16" t="s">
        <v>128</v>
      </c>
      <c r="BE306" s="138">
        <f>IF(N306="základní",J306,0)</f>
        <v>0</v>
      </c>
      <c r="BF306" s="138">
        <f>IF(N306="snížená",J306,0)</f>
        <v>0</v>
      </c>
      <c r="BG306" s="138">
        <f>IF(N306="zákl. přenesená",J306,0)</f>
        <v>0</v>
      </c>
      <c r="BH306" s="138">
        <f>IF(N306="sníž. přenesená",J306,0)</f>
        <v>0</v>
      </c>
      <c r="BI306" s="138">
        <f>IF(N306="nulová",J306,0)</f>
        <v>0</v>
      </c>
      <c r="BJ306" s="16" t="s">
        <v>79</v>
      </c>
      <c r="BK306" s="138">
        <f>ROUND(I306*H306,2)</f>
        <v>0</v>
      </c>
      <c r="BL306" s="16" t="s">
        <v>243</v>
      </c>
      <c r="BM306" s="137" t="s">
        <v>478</v>
      </c>
    </row>
    <row r="307" spans="2:65" s="1" customFormat="1" ht="19.5">
      <c r="B307" s="31"/>
      <c r="D307" s="139" t="s">
        <v>137</v>
      </c>
      <c r="F307" s="140" t="s">
        <v>479</v>
      </c>
      <c r="I307" s="141"/>
      <c r="L307" s="31"/>
      <c r="M307" s="142"/>
      <c r="T307" s="52"/>
      <c r="AT307" s="16" t="s">
        <v>137</v>
      </c>
      <c r="AU307" s="16" t="s">
        <v>81</v>
      </c>
    </row>
    <row r="308" spans="2:65" s="1" customFormat="1" ht="11.25">
      <c r="B308" s="31"/>
      <c r="D308" s="143" t="s">
        <v>139</v>
      </c>
      <c r="F308" s="144" t="s">
        <v>480</v>
      </c>
      <c r="I308" s="141"/>
      <c r="L308" s="31"/>
      <c r="M308" s="142"/>
      <c r="T308" s="52"/>
      <c r="AT308" s="16" t="s">
        <v>139</v>
      </c>
      <c r="AU308" s="16" t="s">
        <v>81</v>
      </c>
    </row>
    <row r="309" spans="2:65" s="13" customFormat="1" ht="11.25">
      <c r="B309" s="151"/>
      <c r="D309" s="139" t="s">
        <v>141</v>
      </c>
      <c r="E309" s="152" t="s">
        <v>19</v>
      </c>
      <c r="F309" s="153" t="s">
        <v>481</v>
      </c>
      <c r="H309" s="154">
        <v>116</v>
      </c>
      <c r="I309" s="155"/>
      <c r="L309" s="151"/>
      <c r="M309" s="156"/>
      <c r="T309" s="157"/>
      <c r="AT309" s="152" t="s">
        <v>141</v>
      </c>
      <c r="AU309" s="152" t="s">
        <v>81</v>
      </c>
      <c r="AV309" s="13" t="s">
        <v>81</v>
      </c>
      <c r="AW309" s="13" t="s">
        <v>32</v>
      </c>
      <c r="AX309" s="13" t="s">
        <v>71</v>
      </c>
      <c r="AY309" s="152" t="s">
        <v>128</v>
      </c>
    </row>
    <row r="310" spans="2:65" s="13" customFormat="1" ht="11.25">
      <c r="B310" s="151"/>
      <c r="D310" s="139" t="s">
        <v>141</v>
      </c>
      <c r="E310" s="152" t="s">
        <v>19</v>
      </c>
      <c r="F310" s="153" t="s">
        <v>482</v>
      </c>
      <c r="H310" s="154">
        <v>24</v>
      </c>
      <c r="I310" s="155"/>
      <c r="L310" s="151"/>
      <c r="M310" s="156"/>
      <c r="T310" s="157"/>
      <c r="AT310" s="152" t="s">
        <v>141</v>
      </c>
      <c r="AU310" s="152" t="s">
        <v>81</v>
      </c>
      <c r="AV310" s="13" t="s">
        <v>81</v>
      </c>
      <c r="AW310" s="13" t="s">
        <v>32</v>
      </c>
      <c r="AX310" s="13" t="s">
        <v>71</v>
      </c>
      <c r="AY310" s="152" t="s">
        <v>128</v>
      </c>
    </row>
    <row r="311" spans="2:65" s="1" customFormat="1" ht="22.15" customHeight="1">
      <c r="B311" s="31"/>
      <c r="C311" s="126" t="s">
        <v>483</v>
      </c>
      <c r="D311" s="126" t="s">
        <v>131</v>
      </c>
      <c r="E311" s="127" t="s">
        <v>484</v>
      </c>
      <c r="F311" s="128" t="s">
        <v>485</v>
      </c>
      <c r="G311" s="129" t="s">
        <v>209</v>
      </c>
      <c r="H311" s="130">
        <v>74.400000000000006</v>
      </c>
      <c r="I311" s="131"/>
      <c r="J311" s="132">
        <f>ROUND(I311*H311,2)</f>
        <v>0</v>
      </c>
      <c r="K311" s="128" t="s">
        <v>135</v>
      </c>
      <c r="L311" s="31"/>
      <c r="M311" s="133" t="s">
        <v>19</v>
      </c>
      <c r="N311" s="134" t="s">
        <v>42</v>
      </c>
      <c r="P311" s="135">
        <f>O311*H311</f>
        <v>0</v>
      </c>
      <c r="Q311" s="135">
        <v>1.363E-2</v>
      </c>
      <c r="R311" s="135">
        <f>Q311*H311</f>
        <v>1.0140720000000001</v>
      </c>
      <c r="S311" s="135">
        <v>0</v>
      </c>
      <c r="T311" s="136">
        <f>S311*H311</f>
        <v>0</v>
      </c>
      <c r="AR311" s="137" t="s">
        <v>243</v>
      </c>
      <c r="AT311" s="137" t="s">
        <v>131</v>
      </c>
      <c r="AU311" s="137" t="s">
        <v>81</v>
      </c>
      <c r="AY311" s="16" t="s">
        <v>128</v>
      </c>
      <c r="BE311" s="138">
        <f>IF(N311="základní",J311,0)</f>
        <v>0</v>
      </c>
      <c r="BF311" s="138">
        <f>IF(N311="snížená",J311,0)</f>
        <v>0</v>
      </c>
      <c r="BG311" s="138">
        <f>IF(N311="zákl. přenesená",J311,0)</f>
        <v>0</v>
      </c>
      <c r="BH311" s="138">
        <f>IF(N311="sníž. přenesená",J311,0)</f>
        <v>0</v>
      </c>
      <c r="BI311" s="138">
        <f>IF(N311="nulová",J311,0)</f>
        <v>0</v>
      </c>
      <c r="BJ311" s="16" t="s">
        <v>79</v>
      </c>
      <c r="BK311" s="138">
        <f>ROUND(I311*H311,2)</f>
        <v>0</v>
      </c>
      <c r="BL311" s="16" t="s">
        <v>243</v>
      </c>
      <c r="BM311" s="137" t="s">
        <v>486</v>
      </c>
    </row>
    <row r="312" spans="2:65" s="1" customFormat="1" ht="19.5">
      <c r="B312" s="31"/>
      <c r="D312" s="139" t="s">
        <v>137</v>
      </c>
      <c r="F312" s="140" t="s">
        <v>487</v>
      </c>
      <c r="I312" s="141"/>
      <c r="L312" s="31"/>
      <c r="M312" s="142"/>
      <c r="T312" s="52"/>
      <c r="AT312" s="16" t="s">
        <v>137</v>
      </c>
      <c r="AU312" s="16" t="s">
        <v>81</v>
      </c>
    </row>
    <row r="313" spans="2:65" s="1" customFormat="1" ht="11.25">
      <c r="B313" s="31"/>
      <c r="D313" s="143" t="s">
        <v>139</v>
      </c>
      <c r="F313" s="144" t="s">
        <v>488</v>
      </c>
      <c r="I313" s="141"/>
      <c r="L313" s="31"/>
      <c r="M313" s="142"/>
      <c r="T313" s="52"/>
      <c r="AT313" s="16" t="s">
        <v>139</v>
      </c>
      <c r="AU313" s="16" t="s">
        <v>81</v>
      </c>
    </row>
    <row r="314" spans="2:65" s="13" customFormat="1" ht="33.75">
      <c r="B314" s="151"/>
      <c r="D314" s="139" t="s">
        <v>141</v>
      </c>
      <c r="E314" s="152" t="s">
        <v>19</v>
      </c>
      <c r="F314" s="153" t="s">
        <v>489</v>
      </c>
      <c r="H314" s="154">
        <v>74.400000000000006</v>
      </c>
      <c r="I314" s="155"/>
      <c r="L314" s="151"/>
      <c r="M314" s="156"/>
      <c r="T314" s="157"/>
      <c r="AT314" s="152" t="s">
        <v>141</v>
      </c>
      <c r="AU314" s="152" t="s">
        <v>81</v>
      </c>
      <c r="AV314" s="13" t="s">
        <v>81</v>
      </c>
      <c r="AW314" s="13" t="s">
        <v>32</v>
      </c>
      <c r="AX314" s="13" t="s">
        <v>71</v>
      </c>
      <c r="AY314" s="152" t="s">
        <v>128</v>
      </c>
    </row>
    <row r="315" spans="2:65" s="1" customFormat="1" ht="22.15" customHeight="1">
      <c r="B315" s="31"/>
      <c r="C315" s="126" t="s">
        <v>490</v>
      </c>
      <c r="D315" s="126" t="s">
        <v>131</v>
      </c>
      <c r="E315" s="127" t="s">
        <v>491</v>
      </c>
      <c r="F315" s="128" t="s">
        <v>492</v>
      </c>
      <c r="G315" s="129" t="s">
        <v>209</v>
      </c>
      <c r="H315" s="130">
        <v>8</v>
      </c>
      <c r="I315" s="131"/>
      <c r="J315" s="132">
        <f>ROUND(I315*H315,2)</f>
        <v>0</v>
      </c>
      <c r="K315" s="128" t="s">
        <v>135</v>
      </c>
      <c r="L315" s="31"/>
      <c r="M315" s="133" t="s">
        <v>19</v>
      </c>
      <c r="N315" s="134" t="s">
        <v>42</v>
      </c>
      <c r="P315" s="135">
        <f>O315*H315</f>
        <v>0</v>
      </c>
      <c r="Q315" s="135">
        <v>1.7520000000000001E-2</v>
      </c>
      <c r="R315" s="135">
        <f>Q315*H315</f>
        <v>0.14016000000000001</v>
      </c>
      <c r="S315" s="135">
        <v>0</v>
      </c>
      <c r="T315" s="136">
        <f>S315*H315</f>
        <v>0</v>
      </c>
      <c r="AR315" s="137" t="s">
        <v>243</v>
      </c>
      <c r="AT315" s="137" t="s">
        <v>131</v>
      </c>
      <c r="AU315" s="137" t="s">
        <v>81</v>
      </c>
      <c r="AY315" s="16" t="s">
        <v>128</v>
      </c>
      <c r="BE315" s="138">
        <f>IF(N315="základní",J315,0)</f>
        <v>0</v>
      </c>
      <c r="BF315" s="138">
        <f>IF(N315="snížená",J315,0)</f>
        <v>0</v>
      </c>
      <c r="BG315" s="138">
        <f>IF(N315="zákl. přenesená",J315,0)</f>
        <v>0</v>
      </c>
      <c r="BH315" s="138">
        <f>IF(N315="sníž. přenesená",J315,0)</f>
        <v>0</v>
      </c>
      <c r="BI315" s="138">
        <f>IF(N315="nulová",J315,0)</f>
        <v>0</v>
      </c>
      <c r="BJ315" s="16" t="s">
        <v>79</v>
      </c>
      <c r="BK315" s="138">
        <f>ROUND(I315*H315,2)</f>
        <v>0</v>
      </c>
      <c r="BL315" s="16" t="s">
        <v>243</v>
      </c>
      <c r="BM315" s="137" t="s">
        <v>493</v>
      </c>
    </row>
    <row r="316" spans="2:65" s="1" customFormat="1" ht="19.5">
      <c r="B316" s="31"/>
      <c r="D316" s="139" t="s">
        <v>137</v>
      </c>
      <c r="F316" s="140" t="s">
        <v>494</v>
      </c>
      <c r="I316" s="141"/>
      <c r="L316" s="31"/>
      <c r="M316" s="142"/>
      <c r="T316" s="52"/>
      <c r="AT316" s="16" t="s">
        <v>137</v>
      </c>
      <c r="AU316" s="16" t="s">
        <v>81</v>
      </c>
    </row>
    <row r="317" spans="2:65" s="1" customFormat="1" ht="11.25">
      <c r="B317" s="31"/>
      <c r="D317" s="143" t="s">
        <v>139</v>
      </c>
      <c r="F317" s="144" t="s">
        <v>495</v>
      </c>
      <c r="I317" s="141"/>
      <c r="L317" s="31"/>
      <c r="M317" s="142"/>
      <c r="T317" s="52"/>
      <c r="AT317" s="16" t="s">
        <v>139</v>
      </c>
      <c r="AU317" s="16" t="s">
        <v>81</v>
      </c>
    </row>
    <row r="318" spans="2:65" s="13" customFormat="1" ht="11.25">
      <c r="B318" s="151"/>
      <c r="D318" s="139" t="s">
        <v>141</v>
      </c>
      <c r="E318" s="152" t="s">
        <v>19</v>
      </c>
      <c r="F318" s="153" t="s">
        <v>496</v>
      </c>
      <c r="H318" s="154">
        <v>8</v>
      </c>
      <c r="I318" s="155"/>
      <c r="L318" s="151"/>
      <c r="M318" s="156"/>
      <c r="T318" s="157"/>
      <c r="AT318" s="152" t="s">
        <v>141</v>
      </c>
      <c r="AU318" s="152" t="s">
        <v>81</v>
      </c>
      <c r="AV318" s="13" t="s">
        <v>81</v>
      </c>
      <c r="AW318" s="13" t="s">
        <v>32</v>
      </c>
      <c r="AX318" s="13" t="s">
        <v>71</v>
      </c>
      <c r="AY318" s="152" t="s">
        <v>128</v>
      </c>
    </row>
    <row r="319" spans="2:65" s="1" customFormat="1" ht="22.15" customHeight="1">
      <c r="B319" s="31"/>
      <c r="C319" s="126" t="s">
        <v>497</v>
      </c>
      <c r="D319" s="126" t="s">
        <v>131</v>
      </c>
      <c r="E319" s="127" t="s">
        <v>498</v>
      </c>
      <c r="F319" s="128" t="s">
        <v>499</v>
      </c>
      <c r="G319" s="129" t="s">
        <v>209</v>
      </c>
      <c r="H319" s="130">
        <v>112</v>
      </c>
      <c r="I319" s="131"/>
      <c r="J319" s="132">
        <f>ROUND(I319*H319,2)</f>
        <v>0</v>
      </c>
      <c r="K319" s="128" t="s">
        <v>135</v>
      </c>
      <c r="L319" s="31"/>
      <c r="M319" s="133" t="s">
        <v>19</v>
      </c>
      <c r="N319" s="134" t="s">
        <v>42</v>
      </c>
      <c r="P319" s="135">
        <f>O319*H319</f>
        <v>0</v>
      </c>
      <c r="Q319" s="135">
        <v>2.733E-2</v>
      </c>
      <c r="R319" s="135">
        <f>Q319*H319</f>
        <v>3.0609600000000001</v>
      </c>
      <c r="S319" s="135">
        <v>0</v>
      </c>
      <c r="T319" s="136">
        <f>S319*H319</f>
        <v>0</v>
      </c>
      <c r="AR319" s="137" t="s">
        <v>243</v>
      </c>
      <c r="AT319" s="137" t="s">
        <v>131</v>
      </c>
      <c r="AU319" s="137" t="s">
        <v>81</v>
      </c>
      <c r="AY319" s="16" t="s">
        <v>128</v>
      </c>
      <c r="BE319" s="138">
        <f>IF(N319="základní",J319,0)</f>
        <v>0</v>
      </c>
      <c r="BF319" s="138">
        <f>IF(N319="snížená",J319,0)</f>
        <v>0</v>
      </c>
      <c r="BG319" s="138">
        <f>IF(N319="zákl. přenesená",J319,0)</f>
        <v>0</v>
      </c>
      <c r="BH319" s="138">
        <f>IF(N319="sníž. přenesená",J319,0)</f>
        <v>0</v>
      </c>
      <c r="BI319" s="138">
        <f>IF(N319="nulová",J319,0)</f>
        <v>0</v>
      </c>
      <c r="BJ319" s="16" t="s">
        <v>79</v>
      </c>
      <c r="BK319" s="138">
        <f>ROUND(I319*H319,2)</f>
        <v>0</v>
      </c>
      <c r="BL319" s="16" t="s">
        <v>243</v>
      </c>
      <c r="BM319" s="137" t="s">
        <v>500</v>
      </c>
    </row>
    <row r="320" spans="2:65" s="1" customFormat="1" ht="19.5">
      <c r="B320" s="31"/>
      <c r="D320" s="139" t="s">
        <v>137</v>
      </c>
      <c r="F320" s="140" t="s">
        <v>501</v>
      </c>
      <c r="I320" s="141"/>
      <c r="L320" s="31"/>
      <c r="M320" s="142"/>
      <c r="T320" s="52"/>
      <c r="AT320" s="16" t="s">
        <v>137</v>
      </c>
      <c r="AU320" s="16" t="s">
        <v>81</v>
      </c>
    </row>
    <row r="321" spans="2:65" s="1" customFormat="1" ht="11.25">
      <c r="B321" s="31"/>
      <c r="D321" s="143" t="s">
        <v>139</v>
      </c>
      <c r="F321" s="144" t="s">
        <v>502</v>
      </c>
      <c r="I321" s="141"/>
      <c r="L321" s="31"/>
      <c r="M321" s="142"/>
      <c r="T321" s="52"/>
      <c r="AT321" s="16" t="s">
        <v>139</v>
      </c>
      <c r="AU321" s="16" t="s">
        <v>81</v>
      </c>
    </row>
    <row r="322" spans="2:65" s="13" customFormat="1" ht="11.25">
      <c r="B322" s="151"/>
      <c r="D322" s="139" t="s">
        <v>141</v>
      </c>
      <c r="E322" s="152" t="s">
        <v>19</v>
      </c>
      <c r="F322" s="153" t="s">
        <v>503</v>
      </c>
      <c r="H322" s="154">
        <v>20</v>
      </c>
      <c r="I322" s="155"/>
      <c r="L322" s="151"/>
      <c r="M322" s="156"/>
      <c r="T322" s="157"/>
      <c r="AT322" s="152" t="s">
        <v>141</v>
      </c>
      <c r="AU322" s="152" t="s">
        <v>81</v>
      </c>
      <c r="AV322" s="13" t="s">
        <v>81</v>
      </c>
      <c r="AW322" s="13" t="s">
        <v>32</v>
      </c>
      <c r="AX322" s="13" t="s">
        <v>71</v>
      </c>
      <c r="AY322" s="152" t="s">
        <v>128</v>
      </c>
    </row>
    <row r="323" spans="2:65" s="13" customFormat="1" ht="22.5">
      <c r="B323" s="151"/>
      <c r="D323" s="139" t="s">
        <v>141</v>
      </c>
      <c r="E323" s="152" t="s">
        <v>19</v>
      </c>
      <c r="F323" s="153" t="s">
        <v>504</v>
      </c>
      <c r="H323" s="154">
        <v>68</v>
      </c>
      <c r="I323" s="155"/>
      <c r="L323" s="151"/>
      <c r="M323" s="156"/>
      <c r="T323" s="157"/>
      <c r="AT323" s="152" t="s">
        <v>141</v>
      </c>
      <c r="AU323" s="152" t="s">
        <v>81</v>
      </c>
      <c r="AV323" s="13" t="s">
        <v>81</v>
      </c>
      <c r="AW323" s="13" t="s">
        <v>32</v>
      </c>
      <c r="AX323" s="13" t="s">
        <v>71</v>
      </c>
      <c r="AY323" s="152" t="s">
        <v>128</v>
      </c>
    </row>
    <row r="324" spans="2:65" s="13" customFormat="1" ht="11.25">
      <c r="B324" s="151"/>
      <c r="D324" s="139" t="s">
        <v>141</v>
      </c>
      <c r="E324" s="152" t="s">
        <v>19</v>
      </c>
      <c r="F324" s="153" t="s">
        <v>505</v>
      </c>
      <c r="H324" s="154">
        <v>24</v>
      </c>
      <c r="I324" s="155"/>
      <c r="L324" s="151"/>
      <c r="M324" s="156"/>
      <c r="T324" s="157"/>
      <c r="AT324" s="152" t="s">
        <v>141</v>
      </c>
      <c r="AU324" s="152" t="s">
        <v>81</v>
      </c>
      <c r="AV324" s="13" t="s">
        <v>81</v>
      </c>
      <c r="AW324" s="13" t="s">
        <v>32</v>
      </c>
      <c r="AX324" s="13" t="s">
        <v>71</v>
      </c>
      <c r="AY324" s="152" t="s">
        <v>128</v>
      </c>
    </row>
    <row r="325" spans="2:65" s="1" customFormat="1" ht="30" customHeight="1">
      <c r="B325" s="31"/>
      <c r="C325" s="126" t="s">
        <v>506</v>
      </c>
      <c r="D325" s="126" t="s">
        <v>131</v>
      </c>
      <c r="E325" s="127" t="s">
        <v>507</v>
      </c>
      <c r="F325" s="128" t="s">
        <v>508</v>
      </c>
      <c r="G325" s="129" t="s">
        <v>209</v>
      </c>
      <c r="H325" s="130">
        <v>25.4</v>
      </c>
      <c r="I325" s="131"/>
      <c r="J325" s="132">
        <f>ROUND(I325*H325,2)</f>
        <v>0</v>
      </c>
      <c r="K325" s="128" t="s">
        <v>135</v>
      </c>
      <c r="L325" s="31"/>
      <c r="M325" s="133" t="s">
        <v>19</v>
      </c>
      <c r="N325" s="134" t="s">
        <v>42</v>
      </c>
      <c r="P325" s="135">
        <f>O325*H325</f>
        <v>0</v>
      </c>
      <c r="Q325" s="135">
        <v>0</v>
      </c>
      <c r="R325" s="135">
        <f>Q325*H325</f>
        <v>0</v>
      </c>
      <c r="S325" s="135">
        <v>0</v>
      </c>
      <c r="T325" s="136">
        <f>S325*H325</f>
        <v>0</v>
      </c>
      <c r="AR325" s="137" t="s">
        <v>243</v>
      </c>
      <c r="AT325" s="137" t="s">
        <v>131</v>
      </c>
      <c r="AU325" s="137" t="s">
        <v>81</v>
      </c>
      <c r="AY325" s="16" t="s">
        <v>128</v>
      </c>
      <c r="BE325" s="138">
        <f>IF(N325="základní",J325,0)</f>
        <v>0</v>
      </c>
      <c r="BF325" s="138">
        <f>IF(N325="snížená",J325,0)</f>
        <v>0</v>
      </c>
      <c r="BG325" s="138">
        <f>IF(N325="zákl. přenesená",J325,0)</f>
        <v>0</v>
      </c>
      <c r="BH325" s="138">
        <f>IF(N325="sníž. přenesená",J325,0)</f>
        <v>0</v>
      </c>
      <c r="BI325" s="138">
        <f>IF(N325="nulová",J325,0)</f>
        <v>0</v>
      </c>
      <c r="BJ325" s="16" t="s">
        <v>79</v>
      </c>
      <c r="BK325" s="138">
        <f>ROUND(I325*H325,2)</f>
        <v>0</v>
      </c>
      <c r="BL325" s="16" t="s">
        <v>243</v>
      </c>
      <c r="BM325" s="137" t="s">
        <v>509</v>
      </c>
    </row>
    <row r="326" spans="2:65" s="1" customFormat="1" ht="29.25">
      <c r="B326" s="31"/>
      <c r="D326" s="139" t="s">
        <v>137</v>
      </c>
      <c r="F326" s="140" t="s">
        <v>510</v>
      </c>
      <c r="I326" s="141"/>
      <c r="L326" s="31"/>
      <c r="M326" s="142"/>
      <c r="T326" s="52"/>
      <c r="AT326" s="16" t="s">
        <v>137</v>
      </c>
      <c r="AU326" s="16" t="s">
        <v>81</v>
      </c>
    </row>
    <row r="327" spans="2:65" s="1" customFormat="1" ht="11.25">
      <c r="B327" s="31"/>
      <c r="D327" s="143" t="s">
        <v>139</v>
      </c>
      <c r="F327" s="144" t="s">
        <v>511</v>
      </c>
      <c r="I327" s="141"/>
      <c r="L327" s="31"/>
      <c r="M327" s="142"/>
      <c r="T327" s="52"/>
      <c r="AT327" s="16" t="s">
        <v>139</v>
      </c>
      <c r="AU327" s="16" t="s">
        <v>81</v>
      </c>
    </row>
    <row r="328" spans="2:65" s="12" customFormat="1" ht="11.25">
      <c r="B328" s="145"/>
      <c r="D328" s="139" t="s">
        <v>141</v>
      </c>
      <c r="E328" s="146" t="s">
        <v>19</v>
      </c>
      <c r="F328" s="147" t="s">
        <v>358</v>
      </c>
      <c r="H328" s="146" t="s">
        <v>19</v>
      </c>
      <c r="I328" s="148"/>
      <c r="L328" s="145"/>
      <c r="M328" s="149"/>
      <c r="T328" s="150"/>
      <c r="AT328" s="146" t="s">
        <v>141</v>
      </c>
      <c r="AU328" s="146" t="s">
        <v>81</v>
      </c>
      <c r="AV328" s="12" t="s">
        <v>79</v>
      </c>
      <c r="AW328" s="12" t="s">
        <v>32</v>
      </c>
      <c r="AX328" s="12" t="s">
        <v>71</v>
      </c>
      <c r="AY328" s="146" t="s">
        <v>128</v>
      </c>
    </row>
    <row r="329" spans="2:65" s="13" customFormat="1" ht="11.25">
      <c r="B329" s="151"/>
      <c r="D329" s="139" t="s">
        <v>141</v>
      </c>
      <c r="E329" s="152" t="s">
        <v>19</v>
      </c>
      <c r="F329" s="153" t="s">
        <v>512</v>
      </c>
      <c r="H329" s="154">
        <v>9.9</v>
      </c>
      <c r="I329" s="155"/>
      <c r="L329" s="151"/>
      <c r="M329" s="156"/>
      <c r="T329" s="157"/>
      <c r="AT329" s="152" t="s">
        <v>141</v>
      </c>
      <c r="AU329" s="152" t="s">
        <v>81</v>
      </c>
      <c r="AV329" s="13" t="s">
        <v>81</v>
      </c>
      <c r="AW329" s="13" t="s">
        <v>32</v>
      </c>
      <c r="AX329" s="13" t="s">
        <v>71</v>
      </c>
      <c r="AY329" s="152" t="s">
        <v>128</v>
      </c>
    </row>
    <row r="330" spans="2:65" s="13" customFormat="1" ht="11.25">
      <c r="B330" s="151"/>
      <c r="D330" s="139" t="s">
        <v>141</v>
      </c>
      <c r="E330" s="152" t="s">
        <v>19</v>
      </c>
      <c r="F330" s="153" t="s">
        <v>513</v>
      </c>
      <c r="H330" s="154">
        <v>2.6</v>
      </c>
      <c r="I330" s="155"/>
      <c r="L330" s="151"/>
      <c r="M330" s="156"/>
      <c r="T330" s="157"/>
      <c r="AT330" s="152" t="s">
        <v>141</v>
      </c>
      <c r="AU330" s="152" t="s">
        <v>81</v>
      </c>
      <c r="AV330" s="13" t="s">
        <v>81</v>
      </c>
      <c r="AW330" s="13" t="s">
        <v>32</v>
      </c>
      <c r="AX330" s="13" t="s">
        <v>71</v>
      </c>
      <c r="AY330" s="152" t="s">
        <v>128</v>
      </c>
    </row>
    <row r="331" spans="2:65" s="13" customFormat="1" ht="11.25">
      <c r="B331" s="151"/>
      <c r="D331" s="139" t="s">
        <v>141</v>
      </c>
      <c r="E331" s="152" t="s">
        <v>19</v>
      </c>
      <c r="F331" s="153" t="s">
        <v>514</v>
      </c>
      <c r="H331" s="154">
        <v>10.5</v>
      </c>
      <c r="I331" s="155"/>
      <c r="L331" s="151"/>
      <c r="M331" s="156"/>
      <c r="T331" s="157"/>
      <c r="AT331" s="152" t="s">
        <v>141</v>
      </c>
      <c r="AU331" s="152" t="s">
        <v>81</v>
      </c>
      <c r="AV331" s="13" t="s">
        <v>81</v>
      </c>
      <c r="AW331" s="13" t="s">
        <v>32</v>
      </c>
      <c r="AX331" s="13" t="s">
        <v>71</v>
      </c>
      <c r="AY331" s="152" t="s">
        <v>128</v>
      </c>
    </row>
    <row r="332" spans="2:65" s="13" customFormat="1" ht="11.25">
      <c r="B332" s="151"/>
      <c r="D332" s="139" t="s">
        <v>141</v>
      </c>
      <c r="E332" s="152" t="s">
        <v>19</v>
      </c>
      <c r="F332" s="153" t="s">
        <v>515</v>
      </c>
      <c r="H332" s="154">
        <v>2.4</v>
      </c>
      <c r="I332" s="155"/>
      <c r="L332" s="151"/>
      <c r="M332" s="156"/>
      <c r="T332" s="157"/>
      <c r="AT332" s="152" t="s">
        <v>141</v>
      </c>
      <c r="AU332" s="152" t="s">
        <v>81</v>
      </c>
      <c r="AV332" s="13" t="s">
        <v>81</v>
      </c>
      <c r="AW332" s="13" t="s">
        <v>32</v>
      </c>
      <c r="AX332" s="13" t="s">
        <v>71</v>
      </c>
      <c r="AY332" s="152" t="s">
        <v>128</v>
      </c>
    </row>
    <row r="333" spans="2:65" s="1" customFormat="1" ht="19.899999999999999" customHeight="1">
      <c r="B333" s="31"/>
      <c r="C333" s="158" t="s">
        <v>516</v>
      </c>
      <c r="D333" s="158" t="s">
        <v>296</v>
      </c>
      <c r="E333" s="159" t="s">
        <v>517</v>
      </c>
      <c r="F333" s="160" t="s">
        <v>518</v>
      </c>
      <c r="G333" s="161" t="s">
        <v>354</v>
      </c>
      <c r="H333" s="162">
        <v>0.307</v>
      </c>
      <c r="I333" s="163"/>
      <c r="J333" s="164">
        <f>ROUND(I333*H333,2)</f>
        <v>0</v>
      </c>
      <c r="K333" s="160" t="s">
        <v>135</v>
      </c>
      <c r="L333" s="165"/>
      <c r="M333" s="166" t="s">
        <v>19</v>
      </c>
      <c r="N333" s="167" t="s">
        <v>42</v>
      </c>
      <c r="P333" s="135">
        <f>O333*H333</f>
        <v>0</v>
      </c>
      <c r="Q333" s="135">
        <v>0.55000000000000004</v>
      </c>
      <c r="R333" s="135">
        <f>Q333*H333</f>
        <v>0.16885</v>
      </c>
      <c r="S333" s="135">
        <v>0</v>
      </c>
      <c r="T333" s="136">
        <f>S333*H333</f>
        <v>0</v>
      </c>
      <c r="AR333" s="137" t="s">
        <v>299</v>
      </c>
      <c r="AT333" s="137" t="s">
        <v>296</v>
      </c>
      <c r="AU333" s="137" t="s">
        <v>81</v>
      </c>
      <c r="AY333" s="16" t="s">
        <v>128</v>
      </c>
      <c r="BE333" s="138">
        <f>IF(N333="základní",J333,0)</f>
        <v>0</v>
      </c>
      <c r="BF333" s="138">
        <f>IF(N333="snížená",J333,0)</f>
        <v>0</v>
      </c>
      <c r="BG333" s="138">
        <f>IF(N333="zákl. přenesená",J333,0)</f>
        <v>0</v>
      </c>
      <c r="BH333" s="138">
        <f>IF(N333="sníž. přenesená",J333,0)</f>
        <v>0</v>
      </c>
      <c r="BI333" s="138">
        <f>IF(N333="nulová",J333,0)</f>
        <v>0</v>
      </c>
      <c r="BJ333" s="16" t="s">
        <v>79</v>
      </c>
      <c r="BK333" s="138">
        <f>ROUND(I333*H333,2)</f>
        <v>0</v>
      </c>
      <c r="BL333" s="16" t="s">
        <v>243</v>
      </c>
      <c r="BM333" s="137" t="s">
        <v>519</v>
      </c>
    </row>
    <row r="334" spans="2:65" s="1" customFormat="1" ht="11.25">
      <c r="B334" s="31"/>
      <c r="D334" s="139" t="s">
        <v>137</v>
      </c>
      <c r="F334" s="140" t="s">
        <v>518</v>
      </c>
      <c r="I334" s="141"/>
      <c r="L334" s="31"/>
      <c r="M334" s="142"/>
      <c r="T334" s="52"/>
      <c r="AT334" s="16" t="s">
        <v>137</v>
      </c>
      <c r="AU334" s="16" t="s">
        <v>81</v>
      </c>
    </row>
    <row r="335" spans="2:65" s="12" customFormat="1" ht="11.25">
      <c r="B335" s="145"/>
      <c r="D335" s="139" t="s">
        <v>141</v>
      </c>
      <c r="E335" s="146" t="s">
        <v>19</v>
      </c>
      <c r="F335" s="147" t="s">
        <v>358</v>
      </c>
      <c r="H335" s="146" t="s">
        <v>19</v>
      </c>
      <c r="I335" s="148"/>
      <c r="L335" s="145"/>
      <c r="M335" s="149"/>
      <c r="T335" s="150"/>
      <c r="AT335" s="146" t="s">
        <v>141</v>
      </c>
      <c r="AU335" s="146" t="s">
        <v>81</v>
      </c>
      <c r="AV335" s="12" t="s">
        <v>79</v>
      </c>
      <c r="AW335" s="12" t="s">
        <v>32</v>
      </c>
      <c r="AX335" s="12" t="s">
        <v>71</v>
      </c>
      <c r="AY335" s="146" t="s">
        <v>128</v>
      </c>
    </row>
    <row r="336" spans="2:65" s="13" customFormat="1" ht="11.25">
      <c r="B336" s="151"/>
      <c r="D336" s="139" t="s">
        <v>141</v>
      </c>
      <c r="E336" s="152" t="s">
        <v>19</v>
      </c>
      <c r="F336" s="153" t="s">
        <v>359</v>
      </c>
      <c r="H336" s="154">
        <v>0.11899999999999999</v>
      </c>
      <c r="I336" s="155"/>
      <c r="L336" s="151"/>
      <c r="M336" s="156"/>
      <c r="T336" s="157"/>
      <c r="AT336" s="152" t="s">
        <v>141</v>
      </c>
      <c r="AU336" s="152" t="s">
        <v>81</v>
      </c>
      <c r="AV336" s="13" t="s">
        <v>81</v>
      </c>
      <c r="AW336" s="13" t="s">
        <v>32</v>
      </c>
      <c r="AX336" s="13" t="s">
        <v>71</v>
      </c>
      <c r="AY336" s="152" t="s">
        <v>128</v>
      </c>
    </row>
    <row r="337" spans="2:65" s="13" customFormat="1" ht="11.25">
      <c r="B337" s="151"/>
      <c r="D337" s="139" t="s">
        <v>141</v>
      </c>
      <c r="E337" s="152" t="s">
        <v>19</v>
      </c>
      <c r="F337" s="153" t="s">
        <v>360</v>
      </c>
      <c r="H337" s="154">
        <v>3.1E-2</v>
      </c>
      <c r="I337" s="155"/>
      <c r="L337" s="151"/>
      <c r="M337" s="156"/>
      <c r="T337" s="157"/>
      <c r="AT337" s="152" t="s">
        <v>141</v>
      </c>
      <c r="AU337" s="152" t="s">
        <v>81</v>
      </c>
      <c r="AV337" s="13" t="s">
        <v>81</v>
      </c>
      <c r="AW337" s="13" t="s">
        <v>32</v>
      </c>
      <c r="AX337" s="13" t="s">
        <v>71</v>
      </c>
      <c r="AY337" s="152" t="s">
        <v>128</v>
      </c>
    </row>
    <row r="338" spans="2:65" s="13" customFormat="1" ht="11.25">
      <c r="B338" s="151"/>
      <c r="D338" s="139" t="s">
        <v>141</v>
      </c>
      <c r="E338" s="152" t="s">
        <v>19</v>
      </c>
      <c r="F338" s="153" t="s">
        <v>361</v>
      </c>
      <c r="H338" s="154">
        <v>0.105</v>
      </c>
      <c r="I338" s="155"/>
      <c r="L338" s="151"/>
      <c r="M338" s="156"/>
      <c r="T338" s="157"/>
      <c r="AT338" s="152" t="s">
        <v>141</v>
      </c>
      <c r="AU338" s="152" t="s">
        <v>81</v>
      </c>
      <c r="AV338" s="13" t="s">
        <v>81</v>
      </c>
      <c r="AW338" s="13" t="s">
        <v>32</v>
      </c>
      <c r="AX338" s="13" t="s">
        <v>71</v>
      </c>
      <c r="AY338" s="152" t="s">
        <v>128</v>
      </c>
    </row>
    <row r="339" spans="2:65" s="13" customFormat="1" ht="11.25">
      <c r="B339" s="151"/>
      <c r="D339" s="139" t="s">
        <v>141</v>
      </c>
      <c r="E339" s="152" t="s">
        <v>19</v>
      </c>
      <c r="F339" s="153" t="s">
        <v>362</v>
      </c>
      <c r="H339" s="154">
        <v>2.4E-2</v>
      </c>
      <c r="I339" s="155"/>
      <c r="L339" s="151"/>
      <c r="M339" s="156"/>
      <c r="T339" s="157"/>
      <c r="AT339" s="152" t="s">
        <v>141</v>
      </c>
      <c r="AU339" s="152" t="s">
        <v>81</v>
      </c>
      <c r="AV339" s="13" t="s">
        <v>81</v>
      </c>
      <c r="AW339" s="13" t="s">
        <v>32</v>
      </c>
      <c r="AX339" s="13" t="s">
        <v>71</v>
      </c>
      <c r="AY339" s="152" t="s">
        <v>128</v>
      </c>
    </row>
    <row r="340" spans="2:65" s="13" customFormat="1" ht="11.25">
      <c r="B340" s="151"/>
      <c r="D340" s="139" t="s">
        <v>141</v>
      </c>
      <c r="F340" s="153" t="s">
        <v>520</v>
      </c>
      <c r="H340" s="154">
        <v>0.307</v>
      </c>
      <c r="I340" s="155"/>
      <c r="L340" s="151"/>
      <c r="M340" s="156"/>
      <c r="T340" s="157"/>
      <c r="AT340" s="152" t="s">
        <v>141</v>
      </c>
      <c r="AU340" s="152" t="s">
        <v>81</v>
      </c>
      <c r="AV340" s="13" t="s">
        <v>81</v>
      </c>
      <c r="AW340" s="13" t="s">
        <v>4</v>
      </c>
      <c r="AX340" s="13" t="s">
        <v>79</v>
      </c>
      <c r="AY340" s="152" t="s">
        <v>128</v>
      </c>
    </row>
    <row r="341" spans="2:65" s="1" customFormat="1" ht="30" customHeight="1">
      <c r="B341" s="31"/>
      <c r="C341" s="126" t="s">
        <v>521</v>
      </c>
      <c r="D341" s="126" t="s">
        <v>131</v>
      </c>
      <c r="E341" s="127" t="s">
        <v>522</v>
      </c>
      <c r="F341" s="128" t="s">
        <v>523</v>
      </c>
      <c r="G341" s="129" t="s">
        <v>148</v>
      </c>
      <c r="H341" s="130">
        <v>7.8380000000000001</v>
      </c>
      <c r="I341" s="131"/>
      <c r="J341" s="132">
        <f>ROUND(I341*H341,2)</f>
        <v>0</v>
      </c>
      <c r="K341" s="128" t="s">
        <v>135</v>
      </c>
      <c r="L341" s="31"/>
      <c r="M341" s="133" t="s">
        <v>19</v>
      </c>
      <c r="N341" s="134" t="s">
        <v>42</v>
      </c>
      <c r="P341" s="135">
        <f>O341*H341</f>
        <v>0</v>
      </c>
      <c r="Q341" s="135">
        <v>1.61E-2</v>
      </c>
      <c r="R341" s="135">
        <f>Q341*H341</f>
        <v>0.12619179999999999</v>
      </c>
      <c r="S341" s="135">
        <v>0</v>
      </c>
      <c r="T341" s="136">
        <f>S341*H341</f>
        <v>0</v>
      </c>
      <c r="AR341" s="137" t="s">
        <v>243</v>
      </c>
      <c r="AT341" s="137" t="s">
        <v>131</v>
      </c>
      <c r="AU341" s="137" t="s">
        <v>81</v>
      </c>
      <c r="AY341" s="16" t="s">
        <v>128</v>
      </c>
      <c r="BE341" s="138">
        <f>IF(N341="základní",J341,0)</f>
        <v>0</v>
      </c>
      <c r="BF341" s="138">
        <f>IF(N341="snížená",J341,0)</f>
        <v>0</v>
      </c>
      <c r="BG341" s="138">
        <f>IF(N341="zákl. přenesená",J341,0)</f>
        <v>0</v>
      </c>
      <c r="BH341" s="138">
        <f>IF(N341="sníž. přenesená",J341,0)</f>
        <v>0</v>
      </c>
      <c r="BI341" s="138">
        <f>IF(N341="nulová",J341,0)</f>
        <v>0</v>
      </c>
      <c r="BJ341" s="16" t="s">
        <v>79</v>
      </c>
      <c r="BK341" s="138">
        <f>ROUND(I341*H341,2)</f>
        <v>0</v>
      </c>
      <c r="BL341" s="16" t="s">
        <v>243</v>
      </c>
      <c r="BM341" s="137" t="s">
        <v>524</v>
      </c>
    </row>
    <row r="342" spans="2:65" s="1" customFormat="1" ht="29.25">
      <c r="B342" s="31"/>
      <c r="D342" s="139" t="s">
        <v>137</v>
      </c>
      <c r="F342" s="140" t="s">
        <v>525</v>
      </c>
      <c r="I342" s="141"/>
      <c r="L342" s="31"/>
      <c r="M342" s="142"/>
      <c r="T342" s="52"/>
      <c r="AT342" s="16" t="s">
        <v>137</v>
      </c>
      <c r="AU342" s="16" t="s">
        <v>81</v>
      </c>
    </row>
    <row r="343" spans="2:65" s="1" customFormat="1" ht="11.25">
      <c r="B343" s="31"/>
      <c r="D343" s="143" t="s">
        <v>139</v>
      </c>
      <c r="F343" s="144" t="s">
        <v>526</v>
      </c>
      <c r="I343" s="141"/>
      <c r="L343" s="31"/>
      <c r="M343" s="142"/>
      <c r="T343" s="52"/>
      <c r="AT343" s="16" t="s">
        <v>139</v>
      </c>
      <c r="AU343" s="16" t="s">
        <v>81</v>
      </c>
    </row>
    <row r="344" spans="2:65" s="12" customFormat="1" ht="11.25">
      <c r="B344" s="145"/>
      <c r="D344" s="139" t="s">
        <v>141</v>
      </c>
      <c r="E344" s="146" t="s">
        <v>19</v>
      </c>
      <c r="F344" s="147" t="s">
        <v>358</v>
      </c>
      <c r="H344" s="146" t="s">
        <v>19</v>
      </c>
      <c r="I344" s="148"/>
      <c r="L344" s="145"/>
      <c r="M344" s="149"/>
      <c r="T344" s="150"/>
      <c r="AT344" s="146" t="s">
        <v>141</v>
      </c>
      <c r="AU344" s="146" t="s">
        <v>81</v>
      </c>
      <c r="AV344" s="12" t="s">
        <v>79</v>
      </c>
      <c r="AW344" s="12" t="s">
        <v>32</v>
      </c>
      <c r="AX344" s="12" t="s">
        <v>71</v>
      </c>
      <c r="AY344" s="146" t="s">
        <v>128</v>
      </c>
    </row>
    <row r="345" spans="2:65" s="13" customFormat="1" ht="11.25">
      <c r="B345" s="151"/>
      <c r="D345" s="139" t="s">
        <v>141</v>
      </c>
      <c r="E345" s="152" t="s">
        <v>19</v>
      </c>
      <c r="F345" s="153" t="s">
        <v>527</v>
      </c>
      <c r="H345" s="154">
        <v>7.8380000000000001</v>
      </c>
      <c r="I345" s="155"/>
      <c r="L345" s="151"/>
      <c r="M345" s="156"/>
      <c r="T345" s="157"/>
      <c r="AT345" s="152" t="s">
        <v>141</v>
      </c>
      <c r="AU345" s="152" t="s">
        <v>81</v>
      </c>
      <c r="AV345" s="13" t="s">
        <v>81</v>
      </c>
      <c r="AW345" s="13" t="s">
        <v>32</v>
      </c>
      <c r="AX345" s="13" t="s">
        <v>71</v>
      </c>
      <c r="AY345" s="152" t="s">
        <v>128</v>
      </c>
    </row>
    <row r="346" spans="2:65" s="1" customFormat="1" ht="14.45" customHeight="1">
      <c r="B346" s="31"/>
      <c r="C346" s="126" t="s">
        <v>528</v>
      </c>
      <c r="D346" s="126" t="s">
        <v>131</v>
      </c>
      <c r="E346" s="127" t="s">
        <v>529</v>
      </c>
      <c r="F346" s="128" t="s">
        <v>530</v>
      </c>
      <c r="G346" s="129" t="s">
        <v>148</v>
      </c>
      <c r="H346" s="130">
        <v>423.18400000000003</v>
      </c>
      <c r="I346" s="131"/>
      <c r="J346" s="132">
        <f>ROUND(I346*H346,2)</f>
        <v>0</v>
      </c>
      <c r="K346" s="128" t="s">
        <v>135</v>
      </c>
      <c r="L346" s="31"/>
      <c r="M346" s="133" t="s">
        <v>19</v>
      </c>
      <c r="N346" s="134" t="s">
        <v>42</v>
      </c>
      <c r="P346" s="135">
        <f>O346*H346</f>
        <v>0</v>
      </c>
      <c r="Q346" s="135">
        <v>0</v>
      </c>
      <c r="R346" s="135">
        <f>Q346*H346</f>
        <v>0</v>
      </c>
      <c r="S346" s="135">
        <v>1.4999999999999999E-2</v>
      </c>
      <c r="T346" s="136">
        <f>S346*H346</f>
        <v>6.3477600000000001</v>
      </c>
      <c r="AR346" s="137" t="s">
        <v>243</v>
      </c>
      <c r="AT346" s="137" t="s">
        <v>131</v>
      </c>
      <c r="AU346" s="137" t="s">
        <v>81</v>
      </c>
      <c r="AY346" s="16" t="s">
        <v>128</v>
      </c>
      <c r="BE346" s="138">
        <f>IF(N346="základní",J346,0)</f>
        <v>0</v>
      </c>
      <c r="BF346" s="138">
        <f>IF(N346="snížená",J346,0)</f>
        <v>0</v>
      </c>
      <c r="BG346" s="138">
        <f>IF(N346="zákl. přenesená",J346,0)</f>
        <v>0</v>
      </c>
      <c r="BH346" s="138">
        <f>IF(N346="sníž. přenesená",J346,0)</f>
        <v>0</v>
      </c>
      <c r="BI346" s="138">
        <f>IF(N346="nulová",J346,0)</f>
        <v>0</v>
      </c>
      <c r="BJ346" s="16" t="s">
        <v>79</v>
      </c>
      <c r="BK346" s="138">
        <f>ROUND(I346*H346,2)</f>
        <v>0</v>
      </c>
      <c r="BL346" s="16" t="s">
        <v>243</v>
      </c>
      <c r="BM346" s="137" t="s">
        <v>531</v>
      </c>
    </row>
    <row r="347" spans="2:65" s="1" customFormat="1" ht="29.25">
      <c r="B347" s="31"/>
      <c r="D347" s="139" t="s">
        <v>137</v>
      </c>
      <c r="F347" s="140" t="s">
        <v>532</v>
      </c>
      <c r="I347" s="141"/>
      <c r="L347" s="31"/>
      <c r="M347" s="142"/>
      <c r="T347" s="52"/>
      <c r="AT347" s="16" t="s">
        <v>137</v>
      </c>
      <c r="AU347" s="16" t="s">
        <v>81</v>
      </c>
    </row>
    <row r="348" spans="2:65" s="1" customFormat="1" ht="11.25">
      <c r="B348" s="31"/>
      <c r="D348" s="143" t="s">
        <v>139</v>
      </c>
      <c r="F348" s="144" t="s">
        <v>533</v>
      </c>
      <c r="I348" s="141"/>
      <c r="L348" s="31"/>
      <c r="M348" s="142"/>
      <c r="T348" s="52"/>
      <c r="AT348" s="16" t="s">
        <v>139</v>
      </c>
      <c r="AU348" s="16" t="s">
        <v>81</v>
      </c>
    </row>
    <row r="349" spans="2:65" s="13" customFormat="1" ht="11.25">
      <c r="B349" s="151"/>
      <c r="D349" s="139" t="s">
        <v>141</v>
      </c>
      <c r="E349" s="152" t="s">
        <v>19</v>
      </c>
      <c r="F349" s="153" t="s">
        <v>534</v>
      </c>
      <c r="H349" s="154">
        <v>274</v>
      </c>
      <c r="I349" s="155"/>
      <c r="L349" s="151"/>
      <c r="M349" s="156"/>
      <c r="T349" s="157"/>
      <c r="AT349" s="152" t="s">
        <v>141</v>
      </c>
      <c r="AU349" s="152" t="s">
        <v>81</v>
      </c>
      <c r="AV349" s="13" t="s">
        <v>81</v>
      </c>
      <c r="AW349" s="13" t="s">
        <v>32</v>
      </c>
      <c r="AX349" s="13" t="s">
        <v>71</v>
      </c>
      <c r="AY349" s="152" t="s">
        <v>128</v>
      </c>
    </row>
    <row r="350" spans="2:65" s="13" customFormat="1" ht="11.25">
      <c r="B350" s="151"/>
      <c r="D350" s="139" t="s">
        <v>141</v>
      </c>
      <c r="E350" s="152" t="s">
        <v>19</v>
      </c>
      <c r="F350" s="153" t="s">
        <v>535</v>
      </c>
      <c r="H350" s="154">
        <v>9</v>
      </c>
      <c r="I350" s="155"/>
      <c r="L350" s="151"/>
      <c r="M350" s="156"/>
      <c r="T350" s="157"/>
      <c r="AT350" s="152" t="s">
        <v>141</v>
      </c>
      <c r="AU350" s="152" t="s">
        <v>81</v>
      </c>
      <c r="AV350" s="13" t="s">
        <v>81</v>
      </c>
      <c r="AW350" s="13" t="s">
        <v>32</v>
      </c>
      <c r="AX350" s="13" t="s">
        <v>71</v>
      </c>
      <c r="AY350" s="152" t="s">
        <v>128</v>
      </c>
    </row>
    <row r="351" spans="2:65" s="13" customFormat="1" ht="11.25">
      <c r="B351" s="151"/>
      <c r="D351" s="139" t="s">
        <v>141</v>
      </c>
      <c r="E351" s="152" t="s">
        <v>19</v>
      </c>
      <c r="F351" s="153" t="s">
        <v>536</v>
      </c>
      <c r="H351" s="154">
        <v>110.664</v>
      </c>
      <c r="I351" s="155"/>
      <c r="L351" s="151"/>
      <c r="M351" s="156"/>
      <c r="T351" s="157"/>
      <c r="AT351" s="152" t="s">
        <v>141</v>
      </c>
      <c r="AU351" s="152" t="s">
        <v>81</v>
      </c>
      <c r="AV351" s="13" t="s">
        <v>81</v>
      </c>
      <c r="AW351" s="13" t="s">
        <v>32</v>
      </c>
      <c r="AX351" s="13" t="s">
        <v>71</v>
      </c>
      <c r="AY351" s="152" t="s">
        <v>128</v>
      </c>
    </row>
    <row r="352" spans="2:65" s="13" customFormat="1" ht="11.25">
      <c r="B352" s="151"/>
      <c r="D352" s="139" t="s">
        <v>141</v>
      </c>
      <c r="E352" s="152" t="s">
        <v>19</v>
      </c>
      <c r="F352" s="153" t="s">
        <v>537</v>
      </c>
      <c r="H352" s="154">
        <v>29.52</v>
      </c>
      <c r="I352" s="155"/>
      <c r="L352" s="151"/>
      <c r="M352" s="156"/>
      <c r="T352" s="157"/>
      <c r="AT352" s="152" t="s">
        <v>141</v>
      </c>
      <c r="AU352" s="152" t="s">
        <v>81</v>
      </c>
      <c r="AV352" s="13" t="s">
        <v>81</v>
      </c>
      <c r="AW352" s="13" t="s">
        <v>32</v>
      </c>
      <c r="AX352" s="13" t="s">
        <v>71</v>
      </c>
      <c r="AY352" s="152" t="s">
        <v>128</v>
      </c>
    </row>
    <row r="353" spans="2:65" s="1" customFormat="1" ht="22.15" customHeight="1">
      <c r="B353" s="31"/>
      <c r="C353" s="126" t="s">
        <v>538</v>
      </c>
      <c r="D353" s="126" t="s">
        <v>131</v>
      </c>
      <c r="E353" s="127" t="s">
        <v>539</v>
      </c>
      <c r="F353" s="128" t="s">
        <v>540</v>
      </c>
      <c r="G353" s="129" t="s">
        <v>148</v>
      </c>
      <c r="H353" s="130">
        <v>1339.8309999999999</v>
      </c>
      <c r="I353" s="131"/>
      <c r="J353" s="132">
        <f>ROUND(I353*H353,2)</f>
        <v>0</v>
      </c>
      <c r="K353" s="128" t="s">
        <v>135</v>
      </c>
      <c r="L353" s="31"/>
      <c r="M353" s="133" t="s">
        <v>19</v>
      </c>
      <c r="N353" s="134" t="s">
        <v>42</v>
      </c>
      <c r="P353" s="135">
        <f>O353*H353</f>
        <v>0</v>
      </c>
      <c r="Q353" s="135">
        <v>0</v>
      </c>
      <c r="R353" s="135">
        <f>Q353*H353</f>
        <v>0</v>
      </c>
      <c r="S353" s="135">
        <v>0</v>
      </c>
      <c r="T353" s="136">
        <f>S353*H353</f>
        <v>0</v>
      </c>
      <c r="AR353" s="137" t="s">
        <v>243</v>
      </c>
      <c r="AT353" s="137" t="s">
        <v>131</v>
      </c>
      <c r="AU353" s="137" t="s">
        <v>81</v>
      </c>
      <c r="AY353" s="16" t="s">
        <v>128</v>
      </c>
      <c r="BE353" s="138">
        <f>IF(N353="základní",J353,0)</f>
        <v>0</v>
      </c>
      <c r="BF353" s="138">
        <f>IF(N353="snížená",J353,0)</f>
        <v>0</v>
      </c>
      <c r="BG353" s="138">
        <f>IF(N353="zákl. přenesená",J353,0)</f>
        <v>0</v>
      </c>
      <c r="BH353" s="138">
        <f>IF(N353="sníž. přenesená",J353,0)</f>
        <v>0</v>
      </c>
      <c r="BI353" s="138">
        <f>IF(N353="nulová",J353,0)</f>
        <v>0</v>
      </c>
      <c r="BJ353" s="16" t="s">
        <v>79</v>
      </c>
      <c r="BK353" s="138">
        <f>ROUND(I353*H353,2)</f>
        <v>0</v>
      </c>
      <c r="BL353" s="16" t="s">
        <v>243</v>
      </c>
      <c r="BM353" s="137" t="s">
        <v>541</v>
      </c>
    </row>
    <row r="354" spans="2:65" s="1" customFormat="1" ht="19.5">
      <c r="B354" s="31"/>
      <c r="D354" s="139" t="s">
        <v>137</v>
      </c>
      <c r="F354" s="140" t="s">
        <v>542</v>
      </c>
      <c r="I354" s="141"/>
      <c r="L354" s="31"/>
      <c r="M354" s="142"/>
      <c r="T354" s="52"/>
      <c r="AT354" s="16" t="s">
        <v>137</v>
      </c>
      <c r="AU354" s="16" t="s">
        <v>81</v>
      </c>
    </row>
    <row r="355" spans="2:65" s="1" customFormat="1" ht="11.25">
      <c r="B355" s="31"/>
      <c r="D355" s="143" t="s">
        <v>139</v>
      </c>
      <c r="F355" s="144" t="s">
        <v>543</v>
      </c>
      <c r="I355" s="141"/>
      <c r="L355" s="31"/>
      <c r="M355" s="142"/>
      <c r="T355" s="52"/>
      <c r="AT355" s="16" t="s">
        <v>139</v>
      </c>
      <c r="AU355" s="16" t="s">
        <v>81</v>
      </c>
    </row>
    <row r="356" spans="2:65" s="13" customFormat="1" ht="11.25">
      <c r="B356" s="151"/>
      <c r="D356" s="139" t="s">
        <v>141</v>
      </c>
      <c r="E356" s="152" t="s">
        <v>19</v>
      </c>
      <c r="F356" s="153" t="s">
        <v>544</v>
      </c>
      <c r="H356" s="154">
        <v>274</v>
      </c>
      <c r="I356" s="155"/>
      <c r="L356" s="151"/>
      <c r="M356" s="156"/>
      <c r="T356" s="157"/>
      <c r="AT356" s="152" t="s">
        <v>141</v>
      </c>
      <c r="AU356" s="152" t="s">
        <v>81</v>
      </c>
      <c r="AV356" s="13" t="s">
        <v>81</v>
      </c>
      <c r="AW356" s="13" t="s">
        <v>32</v>
      </c>
      <c r="AX356" s="13" t="s">
        <v>71</v>
      </c>
      <c r="AY356" s="152" t="s">
        <v>128</v>
      </c>
    </row>
    <row r="357" spans="2:65" s="13" customFormat="1" ht="11.25">
      <c r="B357" s="151"/>
      <c r="D357" s="139" t="s">
        <v>141</v>
      </c>
      <c r="E357" s="152" t="s">
        <v>19</v>
      </c>
      <c r="F357" s="153" t="s">
        <v>545</v>
      </c>
      <c r="H357" s="154">
        <v>9</v>
      </c>
      <c r="I357" s="155"/>
      <c r="L357" s="151"/>
      <c r="M357" s="156"/>
      <c r="T357" s="157"/>
      <c r="AT357" s="152" t="s">
        <v>141</v>
      </c>
      <c r="AU357" s="152" t="s">
        <v>81</v>
      </c>
      <c r="AV357" s="13" t="s">
        <v>81</v>
      </c>
      <c r="AW357" s="13" t="s">
        <v>32</v>
      </c>
      <c r="AX357" s="13" t="s">
        <v>71</v>
      </c>
      <c r="AY357" s="152" t="s">
        <v>128</v>
      </c>
    </row>
    <row r="358" spans="2:65" s="13" customFormat="1" ht="22.5">
      <c r="B358" s="151"/>
      <c r="D358" s="139" t="s">
        <v>141</v>
      </c>
      <c r="E358" s="152" t="s">
        <v>19</v>
      </c>
      <c r="F358" s="153" t="s">
        <v>546</v>
      </c>
      <c r="H358" s="154">
        <v>171.76400000000001</v>
      </c>
      <c r="I358" s="155"/>
      <c r="L358" s="151"/>
      <c r="M358" s="156"/>
      <c r="T358" s="157"/>
      <c r="AT358" s="152" t="s">
        <v>141</v>
      </c>
      <c r="AU358" s="152" t="s">
        <v>81</v>
      </c>
      <c r="AV358" s="13" t="s">
        <v>81</v>
      </c>
      <c r="AW358" s="13" t="s">
        <v>32</v>
      </c>
      <c r="AX358" s="13" t="s">
        <v>71</v>
      </c>
      <c r="AY358" s="152" t="s">
        <v>128</v>
      </c>
    </row>
    <row r="359" spans="2:65" s="13" customFormat="1" ht="11.25">
      <c r="B359" s="151"/>
      <c r="D359" s="139" t="s">
        <v>141</v>
      </c>
      <c r="E359" s="152" t="s">
        <v>19</v>
      </c>
      <c r="F359" s="153" t="s">
        <v>537</v>
      </c>
      <c r="H359" s="154">
        <v>29.52</v>
      </c>
      <c r="I359" s="155"/>
      <c r="L359" s="151"/>
      <c r="M359" s="156"/>
      <c r="T359" s="157"/>
      <c r="AT359" s="152" t="s">
        <v>141</v>
      </c>
      <c r="AU359" s="152" t="s">
        <v>81</v>
      </c>
      <c r="AV359" s="13" t="s">
        <v>81</v>
      </c>
      <c r="AW359" s="13" t="s">
        <v>32</v>
      </c>
      <c r="AX359" s="13" t="s">
        <v>71</v>
      </c>
      <c r="AY359" s="152" t="s">
        <v>128</v>
      </c>
    </row>
    <row r="360" spans="2:65" s="12" customFormat="1" ht="11.25">
      <c r="B360" s="145"/>
      <c r="D360" s="139" t="s">
        <v>141</v>
      </c>
      <c r="E360" s="146" t="s">
        <v>19</v>
      </c>
      <c r="F360" s="147" t="s">
        <v>547</v>
      </c>
      <c r="H360" s="146" t="s">
        <v>19</v>
      </c>
      <c r="I360" s="148"/>
      <c r="L360" s="145"/>
      <c r="M360" s="149"/>
      <c r="T360" s="150"/>
      <c r="AT360" s="146" t="s">
        <v>141</v>
      </c>
      <c r="AU360" s="146" t="s">
        <v>81</v>
      </c>
      <c r="AV360" s="12" t="s">
        <v>79</v>
      </c>
      <c r="AW360" s="12" t="s">
        <v>32</v>
      </c>
      <c r="AX360" s="12" t="s">
        <v>71</v>
      </c>
      <c r="AY360" s="146" t="s">
        <v>128</v>
      </c>
    </row>
    <row r="361" spans="2:65" s="13" customFormat="1" ht="11.25">
      <c r="B361" s="151"/>
      <c r="D361" s="139" t="s">
        <v>141</v>
      </c>
      <c r="E361" s="152" t="s">
        <v>19</v>
      </c>
      <c r="F361" s="153" t="s">
        <v>316</v>
      </c>
      <c r="H361" s="154">
        <v>855.54700000000003</v>
      </c>
      <c r="I361" s="155"/>
      <c r="L361" s="151"/>
      <c r="M361" s="156"/>
      <c r="T361" s="157"/>
      <c r="AT361" s="152" t="s">
        <v>141</v>
      </c>
      <c r="AU361" s="152" t="s">
        <v>81</v>
      </c>
      <c r="AV361" s="13" t="s">
        <v>81</v>
      </c>
      <c r="AW361" s="13" t="s">
        <v>32</v>
      </c>
      <c r="AX361" s="13" t="s">
        <v>71</v>
      </c>
      <c r="AY361" s="152" t="s">
        <v>128</v>
      </c>
    </row>
    <row r="362" spans="2:65" s="1" customFormat="1" ht="14.45" customHeight="1">
      <c r="B362" s="31"/>
      <c r="C362" s="158" t="s">
        <v>548</v>
      </c>
      <c r="D362" s="158" t="s">
        <v>296</v>
      </c>
      <c r="E362" s="159" t="s">
        <v>549</v>
      </c>
      <c r="F362" s="160" t="s">
        <v>550</v>
      </c>
      <c r="G362" s="161" t="s">
        <v>354</v>
      </c>
      <c r="H362" s="162">
        <v>35.371000000000002</v>
      </c>
      <c r="I362" s="163"/>
      <c r="J362" s="164">
        <f>ROUND(I362*H362,2)</f>
        <v>0</v>
      </c>
      <c r="K362" s="160" t="s">
        <v>135</v>
      </c>
      <c r="L362" s="165"/>
      <c r="M362" s="166" t="s">
        <v>19</v>
      </c>
      <c r="N362" s="167" t="s">
        <v>42</v>
      </c>
      <c r="P362" s="135">
        <f>O362*H362</f>
        <v>0</v>
      </c>
      <c r="Q362" s="135">
        <v>0.55000000000000004</v>
      </c>
      <c r="R362" s="135">
        <f>Q362*H362</f>
        <v>19.454050000000002</v>
      </c>
      <c r="S362" s="135">
        <v>0</v>
      </c>
      <c r="T362" s="136">
        <f>S362*H362</f>
        <v>0</v>
      </c>
      <c r="AR362" s="137" t="s">
        <v>299</v>
      </c>
      <c r="AT362" s="137" t="s">
        <v>296</v>
      </c>
      <c r="AU362" s="137" t="s">
        <v>81</v>
      </c>
      <c r="AY362" s="16" t="s">
        <v>128</v>
      </c>
      <c r="BE362" s="138">
        <f>IF(N362="základní",J362,0)</f>
        <v>0</v>
      </c>
      <c r="BF362" s="138">
        <f>IF(N362="snížená",J362,0)</f>
        <v>0</v>
      </c>
      <c r="BG362" s="138">
        <f>IF(N362="zákl. přenesená",J362,0)</f>
        <v>0</v>
      </c>
      <c r="BH362" s="138">
        <f>IF(N362="sníž. přenesená",J362,0)</f>
        <v>0</v>
      </c>
      <c r="BI362" s="138">
        <f>IF(N362="nulová",J362,0)</f>
        <v>0</v>
      </c>
      <c r="BJ362" s="16" t="s">
        <v>79</v>
      </c>
      <c r="BK362" s="138">
        <f>ROUND(I362*H362,2)</f>
        <v>0</v>
      </c>
      <c r="BL362" s="16" t="s">
        <v>243</v>
      </c>
      <c r="BM362" s="137" t="s">
        <v>551</v>
      </c>
    </row>
    <row r="363" spans="2:65" s="1" customFormat="1" ht="11.25">
      <c r="B363" s="31"/>
      <c r="D363" s="139" t="s">
        <v>137</v>
      </c>
      <c r="F363" s="140" t="s">
        <v>550</v>
      </c>
      <c r="I363" s="141"/>
      <c r="L363" s="31"/>
      <c r="M363" s="142"/>
      <c r="T363" s="52"/>
      <c r="AT363" s="16" t="s">
        <v>137</v>
      </c>
      <c r="AU363" s="16" t="s">
        <v>81</v>
      </c>
    </row>
    <row r="364" spans="2:65" s="13" customFormat="1" ht="11.25">
      <c r="B364" s="151"/>
      <c r="D364" s="139" t="s">
        <v>141</v>
      </c>
      <c r="E364" s="152" t="s">
        <v>19</v>
      </c>
      <c r="F364" s="153" t="s">
        <v>370</v>
      </c>
      <c r="H364" s="154">
        <v>6.5759999999999996</v>
      </c>
      <c r="I364" s="155"/>
      <c r="L364" s="151"/>
      <c r="M364" s="156"/>
      <c r="T364" s="157"/>
      <c r="AT364" s="152" t="s">
        <v>141</v>
      </c>
      <c r="AU364" s="152" t="s">
        <v>81</v>
      </c>
      <c r="AV364" s="13" t="s">
        <v>81</v>
      </c>
      <c r="AW364" s="13" t="s">
        <v>32</v>
      </c>
      <c r="AX364" s="13" t="s">
        <v>71</v>
      </c>
      <c r="AY364" s="152" t="s">
        <v>128</v>
      </c>
    </row>
    <row r="365" spans="2:65" s="13" customFormat="1" ht="11.25">
      <c r="B365" s="151"/>
      <c r="D365" s="139" t="s">
        <v>141</v>
      </c>
      <c r="E365" s="152" t="s">
        <v>19</v>
      </c>
      <c r="F365" s="153" t="s">
        <v>371</v>
      </c>
      <c r="H365" s="154">
        <v>0.216</v>
      </c>
      <c r="I365" s="155"/>
      <c r="L365" s="151"/>
      <c r="M365" s="156"/>
      <c r="T365" s="157"/>
      <c r="AT365" s="152" t="s">
        <v>141</v>
      </c>
      <c r="AU365" s="152" t="s">
        <v>81</v>
      </c>
      <c r="AV365" s="13" t="s">
        <v>81</v>
      </c>
      <c r="AW365" s="13" t="s">
        <v>32</v>
      </c>
      <c r="AX365" s="13" t="s">
        <v>71</v>
      </c>
      <c r="AY365" s="152" t="s">
        <v>128</v>
      </c>
    </row>
    <row r="366" spans="2:65" s="13" customFormat="1" ht="22.5">
      <c r="B366" s="151"/>
      <c r="D366" s="139" t="s">
        <v>141</v>
      </c>
      <c r="E366" s="152" t="s">
        <v>19</v>
      </c>
      <c r="F366" s="153" t="s">
        <v>372</v>
      </c>
      <c r="H366" s="154">
        <v>4.1219999999999999</v>
      </c>
      <c r="I366" s="155"/>
      <c r="L366" s="151"/>
      <c r="M366" s="156"/>
      <c r="T366" s="157"/>
      <c r="AT366" s="152" t="s">
        <v>141</v>
      </c>
      <c r="AU366" s="152" t="s">
        <v>81</v>
      </c>
      <c r="AV366" s="13" t="s">
        <v>81</v>
      </c>
      <c r="AW366" s="13" t="s">
        <v>32</v>
      </c>
      <c r="AX366" s="13" t="s">
        <v>71</v>
      </c>
      <c r="AY366" s="152" t="s">
        <v>128</v>
      </c>
    </row>
    <row r="367" spans="2:65" s="13" customFormat="1" ht="11.25">
      <c r="B367" s="151"/>
      <c r="D367" s="139" t="s">
        <v>141</v>
      </c>
      <c r="E367" s="152" t="s">
        <v>19</v>
      </c>
      <c r="F367" s="153" t="s">
        <v>373</v>
      </c>
      <c r="H367" s="154">
        <v>0.70799999999999996</v>
      </c>
      <c r="I367" s="155"/>
      <c r="L367" s="151"/>
      <c r="M367" s="156"/>
      <c r="T367" s="157"/>
      <c r="AT367" s="152" t="s">
        <v>141</v>
      </c>
      <c r="AU367" s="152" t="s">
        <v>81</v>
      </c>
      <c r="AV367" s="13" t="s">
        <v>81</v>
      </c>
      <c r="AW367" s="13" t="s">
        <v>32</v>
      </c>
      <c r="AX367" s="13" t="s">
        <v>71</v>
      </c>
      <c r="AY367" s="152" t="s">
        <v>128</v>
      </c>
    </row>
    <row r="368" spans="2:65" s="12" customFormat="1" ht="11.25">
      <c r="B368" s="145"/>
      <c r="D368" s="139" t="s">
        <v>141</v>
      </c>
      <c r="E368" s="146" t="s">
        <v>19</v>
      </c>
      <c r="F368" s="147" t="s">
        <v>547</v>
      </c>
      <c r="H368" s="146" t="s">
        <v>19</v>
      </c>
      <c r="I368" s="148"/>
      <c r="L368" s="145"/>
      <c r="M368" s="149"/>
      <c r="T368" s="150"/>
      <c r="AT368" s="146" t="s">
        <v>141</v>
      </c>
      <c r="AU368" s="146" t="s">
        <v>81</v>
      </c>
      <c r="AV368" s="12" t="s">
        <v>79</v>
      </c>
      <c r="AW368" s="12" t="s">
        <v>32</v>
      </c>
      <c r="AX368" s="12" t="s">
        <v>71</v>
      </c>
      <c r="AY368" s="146" t="s">
        <v>128</v>
      </c>
    </row>
    <row r="369" spans="2:65" s="13" customFormat="1" ht="11.25">
      <c r="B369" s="151"/>
      <c r="D369" s="139" t="s">
        <v>141</v>
      </c>
      <c r="E369" s="152" t="s">
        <v>19</v>
      </c>
      <c r="F369" s="153" t="s">
        <v>378</v>
      </c>
      <c r="H369" s="154">
        <v>20.533000000000001</v>
      </c>
      <c r="I369" s="155"/>
      <c r="L369" s="151"/>
      <c r="M369" s="156"/>
      <c r="T369" s="157"/>
      <c r="AT369" s="152" t="s">
        <v>141</v>
      </c>
      <c r="AU369" s="152" t="s">
        <v>81</v>
      </c>
      <c r="AV369" s="13" t="s">
        <v>81</v>
      </c>
      <c r="AW369" s="13" t="s">
        <v>32</v>
      </c>
      <c r="AX369" s="13" t="s">
        <v>71</v>
      </c>
      <c r="AY369" s="152" t="s">
        <v>128</v>
      </c>
    </row>
    <row r="370" spans="2:65" s="13" customFormat="1" ht="11.25">
      <c r="B370" s="151"/>
      <c r="D370" s="139" t="s">
        <v>141</v>
      </c>
      <c r="F370" s="153" t="s">
        <v>552</v>
      </c>
      <c r="H370" s="154">
        <v>35.371000000000002</v>
      </c>
      <c r="I370" s="155"/>
      <c r="L370" s="151"/>
      <c r="M370" s="156"/>
      <c r="T370" s="157"/>
      <c r="AT370" s="152" t="s">
        <v>141</v>
      </c>
      <c r="AU370" s="152" t="s">
        <v>81</v>
      </c>
      <c r="AV370" s="13" t="s">
        <v>81</v>
      </c>
      <c r="AW370" s="13" t="s">
        <v>4</v>
      </c>
      <c r="AX370" s="13" t="s">
        <v>79</v>
      </c>
      <c r="AY370" s="152" t="s">
        <v>128</v>
      </c>
    </row>
    <row r="371" spans="2:65" s="1" customFormat="1" ht="14.45" customHeight="1">
      <c r="B371" s="31"/>
      <c r="C371" s="126" t="s">
        <v>553</v>
      </c>
      <c r="D371" s="126" t="s">
        <v>131</v>
      </c>
      <c r="E371" s="127" t="s">
        <v>554</v>
      </c>
      <c r="F371" s="128" t="s">
        <v>555</v>
      </c>
      <c r="G371" s="129" t="s">
        <v>209</v>
      </c>
      <c r="H371" s="130">
        <v>1026.6559999999999</v>
      </c>
      <c r="I371" s="131"/>
      <c r="J371" s="132">
        <f>ROUND(I371*H371,2)</f>
        <v>0</v>
      </c>
      <c r="K371" s="128" t="s">
        <v>135</v>
      </c>
      <c r="L371" s="31"/>
      <c r="M371" s="133" t="s">
        <v>19</v>
      </c>
      <c r="N371" s="134" t="s">
        <v>42</v>
      </c>
      <c r="P371" s="135">
        <f>O371*H371</f>
        <v>0</v>
      </c>
      <c r="Q371" s="135">
        <v>2.0000000000000002E-5</v>
      </c>
      <c r="R371" s="135">
        <f>Q371*H371</f>
        <v>2.0533120000000002E-2</v>
      </c>
      <c r="S371" s="135">
        <v>0</v>
      </c>
      <c r="T371" s="136">
        <f>S371*H371</f>
        <v>0</v>
      </c>
      <c r="AR371" s="137" t="s">
        <v>243</v>
      </c>
      <c r="AT371" s="137" t="s">
        <v>131</v>
      </c>
      <c r="AU371" s="137" t="s">
        <v>81</v>
      </c>
      <c r="AY371" s="16" t="s">
        <v>128</v>
      </c>
      <c r="BE371" s="138">
        <f>IF(N371="základní",J371,0)</f>
        <v>0</v>
      </c>
      <c r="BF371" s="138">
        <f>IF(N371="snížená",J371,0)</f>
        <v>0</v>
      </c>
      <c r="BG371" s="138">
        <f>IF(N371="zákl. přenesená",J371,0)</f>
        <v>0</v>
      </c>
      <c r="BH371" s="138">
        <f>IF(N371="sníž. přenesená",J371,0)</f>
        <v>0</v>
      </c>
      <c r="BI371" s="138">
        <f>IF(N371="nulová",J371,0)</f>
        <v>0</v>
      </c>
      <c r="BJ371" s="16" t="s">
        <v>79</v>
      </c>
      <c r="BK371" s="138">
        <f>ROUND(I371*H371,2)</f>
        <v>0</v>
      </c>
      <c r="BL371" s="16" t="s">
        <v>243</v>
      </c>
      <c r="BM371" s="137" t="s">
        <v>556</v>
      </c>
    </row>
    <row r="372" spans="2:65" s="1" customFormat="1" ht="11.25">
      <c r="B372" s="31"/>
      <c r="D372" s="139" t="s">
        <v>137</v>
      </c>
      <c r="F372" s="140" t="s">
        <v>557</v>
      </c>
      <c r="I372" s="141"/>
      <c r="L372" s="31"/>
      <c r="M372" s="142"/>
      <c r="T372" s="52"/>
      <c r="AT372" s="16" t="s">
        <v>137</v>
      </c>
      <c r="AU372" s="16" t="s">
        <v>81</v>
      </c>
    </row>
    <row r="373" spans="2:65" s="1" customFormat="1" ht="11.25">
      <c r="B373" s="31"/>
      <c r="D373" s="143" t="s">
        <v>139</v>
      </c>
      <c r="F373" s="144" t="s">
        <v>558</v>
      </c>
      <c r="I373" s="141"/>
      <c r="L373" s="31"/>
      <c r="M373" s="142"/>
      <c r="T373" s="52"/>
      <c r="AT373" s="16" t="s">
        <v>139</v>
      </c>
      <c r="AU373" s="16" t="s">
        <v>81</v>
      </c>
    </row>
    <row r="374" spans="2:65" s="12" customFormat="1" ht="11.25">
      <c r="B374" s="145"/>
      <c r="D374" s="139" t="s">
        <v>141</v>
      </c>
      <c r="E374" s="146" t="s">
        <v>19</v>
      </c>
      <c r="F374" s="147" t="s">
        <v>559</v>
      </c>
      <c r="H374" s="146" t="s">
        <v>19</v>
      </c>
      <c r="I374" s="148"/>
      <c r="L374" s="145"/>
      <c r="M374" s="149"/>
      <c r="T374" s="150"/>
      <c r="AT374" s="146" t="s">
        <v>141</v>
      </c>
      <c r="AU374" s="146" t="s">
        <v>81</v>
      </c>
      <c r="AV374" s="12" t="s">
        <v>79</v>
      </c>
      <c r="AW374" s="12" t="s">
        <v>32</v>
      </c>
      <c r="AX374" s="12" t="s">
        <v>71</v>
      </c>
      <c r="AY374" s="146" t="s">
        <v>128</v>
      </c>
    </row>
    <row r="375" spans="2:65" s="13" customFormat="1" ht="11.25">
      <c r="B375" s="151"/>
      <c r="D375" s="139" t="s">
        <v>141</v>
      </c>
      <c r="E375" s="152" t="s">
        <v>19</v>
      </c>
      <c r="F375" s="153" t="s">
        <v>560</v>
      </c>
      <c r="H375" s="154">
        <v>1026.6559999999999</v>
      </c>
      <c r="I375" s="155"/>
      <c r="L375" s="151"/>
      <c r="M375" s="156"/>
      <c r="T375" s="157"/>
      <c r="AT375" s="152" t="s">
        <v>141</v>
      </c>
      <c r="AU375" s="152" t="s">
        <v>81</v>
      </c>
      <c r="AV375" s="13" t="s">
        <v>81</v>
      </c>
      <c r="AW375" s="13" t="s">
        <v>32</v>
      </c>
      <c r="AX375" s="13" t="s">
        <v>71</v>
      </c>
      <c r="AY375" s="152" t="s">
        <v>128</v>
      </c>
    </row>
    <row r="376" spans="2:65" s="1" customFormat="1" ht="14.45" customHeight="1">
      <c r="B376" s="31"/>
      <c r="C376" s="158" t="s">
        <v>561</v>
      </c>
      <c r="D376" s="158" t="s">
        <v>296</v>
      </c>
      <c r="E376" s="159" t="s">
        <v>562</v>
      </c>
      <c r="F376" s="160" t="s">
        <v>563</v>
      </c>
      <c r="G376" s="161" t="s">
        <v>354</v>
      </c>
      <c r="H376" s="162">
        <v>2.8239999999999998</v>
      </c>
      <c r="I376" s="163"/>
      <c r="J376" s="164">
        <f>ROUND(I376*H376,2)</f>
        <v>0</v>
      </c>
      <c r="K376" s="160" t="s">
        <v>135</v>
      </c>
      <c r="L376" s="165"/>
      <c r="M376" s="166" t="s">
        <v>19</v>
      </c>
      <c r="N376" s="167" t="s">
        <v>42</v>
      </c>
      <c r="P376" s="135">
        <f>O376*H376</f>
        <v>0</v>
      </c>
      <c r="Q376" s="135">
        <v>0.55000000000000004</v>
      </c>
      <c r="R376" s="135">
        <f>Q376*H376</f>
        <v>1.5532000000000001</v>
      </c>
      <c r="S376" s="135">
        <v>0</v>
      </c>
      <c r="T376" s="136">
        <f>S376*H376</f>
        <v>0</v>
      </c>
      <c r="AR376" s="137" t="s">
        <v>299</v>
      </c>
      <c r="AT376" s="137" t="s">
        <v>296</v>
      </c>
      <c r="AU376" s="137" t="s">
        <v>81</v>
      </c>
      <c r="AY376" s="16" t="s">
        <v>128</v>
      </c>
      <c r="BE376" s="138">
        <f>IF(N376="základní",J376,0)</f>
        <v>0</v>
      </c>
      <c r="BF376" s="138">
        <f>IF(N376="snížená",J376,0)</f>
        <v>0</v>
      </c>
      <c r="BG376" s="138">
        <f>IF(N376="zákl. přenesená",J376,0)</f>
        <v>0</v>
      </c>
      <c r="BH376" s="138">
        <f>IF(N376="sníž. přenesená",J376,0)</f>
        <v>0</v>
      </c>
      <c r="BI376" s="138">
        <f>IF(N376="nulová",J376,0)</f>
        <v>0</v>
      </c>
      <c r="BJ376" s="16" t="s">
        <v>79</v>
      </c>
      <c r="BK376" s="138">
        <f>ROUND(I376*H376,2)</f>
        <v>0</v>
      </c>
      <c r="BL376" s="16" t="s">
        <v>243</v>
      </c>
      <c r="BM376" s="137" t="s">
        <v>564</v>
      </c>
    </row>
    <row r="377" spans="2:65" s="1" customFormat="1" ht="11.25">
      <c r="B377" s="31"/>
      <c r="D377" s="139" t="s">
        <v>137</v>
      </c>
      <c r="F377" s="140" t="s">
        <v>563</v>
      </c>
      <c r="I377" s="141"/>
      <c r="L377" s="31"/>
      <c r="M377" s="142"/>
      <c r="T377" s="52"/>
      <c r="AT377" s="16" t="s">
        <v>137</v>
      </c>
      <c r="AU377" s="16" t="s">
        <v>81</v>
      </c>
    </row>
    <row r="378" spans="2:65" s="12" customFormat="1" ht="11.25">
      <c r="B378" s="145"/>
      <c r="D378" s="139" t="s">
        <v>141</v>
      </c>
      <c r="E378" s="146" t="s">
        <v>19</v>
      </c>
      <c r="F378" s="147" t="s">
        <v>565</v>
      </c>
      <c r="H378" s="146" t="s">
        <v>19</v>
      </c>
      <c r="I378" s="148"/>
      <c r="L378" s="145"/>
      <c r="M378" s="149"/>
      <c r="T378" s="150"/>
      <c r="AT378" s="146" t="s">
        <v>141</v>
      </c>
      <c r="AU378" s="146" t="s">
        <v>81</v>
      </c>
      <c r="AV378" s="12" t="s">
        <v>79</v>
      </c>
      <c r="AW378" s="12" t="s">
        <v>32</v>
      </c>
      <c r="AX378" s="12" t="s">
        <v>71</v>
      </c>
      <c r="AY378" s="146" t="s">
        <v>128</v>
      </c>
    </row>
    <row r="379" spans="2:65" s="13" customFormat="1" ht="11.25">
      <c r="B379" s="151"/>
      <c r="D379" s="139" t="s">
        <v>141</v>
      </c>
      <c r="E379" s="152" t="s">
        <v>19</v>
      </c>
      <c r="F379" s="153" t="s">
        <v>566</v>
      </c>
      <c r="H379" s="154">
        <v>2.5670000000000002</v>
      </c>
      <c r="I379" s="155"/>
      <c r="L379" s="151"/>
      <c r="M379" s="156"/>
      <c r="T379" s="157"/>
      <c r="AT379" s="152" t="s">
        <v>141</v>
      </c>
      <c r="AU379" s="152" t="s">
        <v>81</v>
      </c>
      <c r="AV379" s="13" t="s">
        <v>81</v>
      </c>
      <c r="AW379" s="13" t="s">
        <v>32</v>
      </c>
      <c r="AX379" s="13" t="s">
        <v>71</v>
      </c>
      <c r="AY379" s="152" t="s">
        <v>128</v>
      </c>
    </row>
    <row r="380" spans="2:65" s="13" customFormat="1" ht="11.25">
      <c r="B380" s="151"/>
      <c r="D380" s="139" t="s">
        <v>141</v>
      </c>
      <c r="F380" s="153" t="s">
        <v>567</v>
      </c>
      <c r="H380" s="154">
        <v>2.8239999999999998</v>
      </c>
      <c r="I380" s="155"/>
      <c r="L380" s="151"/>
      <c r="M380" s="156"/>
      <c r="T380" s="157"/>
      <c r="AT380" s="152" t="s">
        <v>141</v>
      </c>
      <c r="AU380" s="152" t="s">
        <v>81</v>
      </c>
      <c r="AV380" s="13" t="s">
        <v>81</v>
      </c>
      <c r="AW380" s="13" t="s">
        <v>4</v>
      </c>
      <c r="AX380" s="13" t="s">
        <v>79</v>
      </c>
      <c r="AY380" s="152" t="s">
        <v>128</v>
      </c>
    </row>
    <row r="381" spans="2:65" s="1" customFormat="1" ht="22.15" customHeight="1">
      <c r="B381" s="31"/>
      <c r="C381" s="126" t="s">
        <v>568</v>
      </c>
      <c r="D381" s="126" t="s">
        <v>131</v>
      </c>
      <c r="E381" s="127" t="s">
        <v>569</v>
      </c>
      <c r="F381" s="128" t="s">
        <v>570</v>
      </c>
      <c r="G381" s="129" t="s">
        <v>354</v>
      </c>
      <c r="H381" s="130">
        <v>36.027000000000001</v>
      </c>
      <c r="I381" s="131"/>
      <c r="J381" s="132">
        <f>ROUND(I381*H381,2)</f>
        <v>0</v>
      </c>
      <c r="K381" s="128" t="s">
        <v>135</v>
      </c>
      <c r="L381" s="31"/>
      <c r="M381" s="133" t="s">
        <v>19</v>
      </c>
      <c r="N381" s="134" t="s">
        <v>42</v>
      </c>
      <c r="P381" s="135">
        <f>O381*H381</f>
        <v>0</v>
      </c>
      <c r="Q381" s="135">
        <v>2.3300000000000001E-2</v>
      </c>
      <c r="R381" s="135">
        <f>Q381*H381</f>
        <v>0.83942910000000004</v>
      </c>
      <c r="S381" s="135">
        <v>0</v>
      </c>
      <c r="T381" s="136">
        <f>S381*H381</f>
        <v>0</v>
      </c>
      <c r="AR381" s="137" t="s">
        <v>243</v>
      </c>
      <c r="AT381" s="137" t="s">
        <v>131</v>
      </c>
      <c r="AU381" s="137" t="s">
        <v>81</v>
      </c>
      <c r="AY381" s="16" t="s">
        <v>128</v>
      </c>
      <c r="BE381" s="138">
        <f>IF(N381="základní",J381,0)</f>
        <v>0</v>
      </c>
      <c r="BF381" s="138">
        <f>IF(N381="snížená",J381,0)</f>
        <v>0</v>
      </c>
      <c r="BG381" s="138">
        <f>IF(N381="zákl. přenesená",J381,0)</f>
        <v>0</v>
      </c>
      <c r="BH381" s="138">
        <f>IF(N381="sníž. přenesená",J381,0)</f>
        <v>0</v>
      </c>
      <c r="BI381" s="138">
        <f>IF(N381="nulová",J381,0)</f>
        <v>0</v>
      </c>
      <c r="BJ381" s="16" t="s">
        <v>79</v>
      </c>
      <c r="BK381" s="138">
        <f>ROUND(I381*H381,2)</f>
        <v>0</v>
      </c>
      <c r="BL381" s="16" t="s">
        <v>243</v>
      </c>
      <c r="BM381" s="137" t="s">
        <v>571</v>
      </c>
    </row>
    <row r="382" spans="2:65" s="1" customFormat="1" ht="19.5">
      <c r="B382" s="31"/>
      <c r="D382" s="139" t="s">
        <v>137</v>
      </c>
      <c r="F382" s="140" t="s">
        <v>572</v>
      </c>
      <c r="I382" s="141"/>
      <c r="L382" s="31"/>
      <c r="M382" s="142"/>
      <c r="T382" s="52"/>
      <c r="AT382" s="16" t="s">
        <v>137</v>
      </c>
      <c r="AU382" s="16" t="s">
        <v>81</v>
      </c>
    </row>
    <row r="383" spans="2:65" s="1" customFormat="1" ht="11.25">
      <c r="B383" s="31"/>
      <c r="D383" s="143" t="s">
        <v>139</v>
      </c>
      <c r="F383" s="144" t="s">
        <v>573</v>
      </c>
      <c r="I383" s="141"/>
      <c r="L383" s="31"/>
      <c r="M383" s="142"/>
      <c r="T383" s="52"/>
      <c r="AT383" s="16" t="s">
        <v>139</v>
      </c>
      <c r="AU383" s="16" t="s">
        <v>81</v>
      </c>
    </row>
    <row r="384" spans="2:65" s="12" customFormat="1" ht="11.25">
      <c r="B384" s="145"/>
      <c r="D384" s="139" t="s">
        <v>141</v>
      </c>
      <c r="E384" s="146" t="s">
        <v>19</v>
      </c>
      <c r="F384" s="147" t="s">
        <v>358</v>
      </c>
      <c r="H384" s="146" t="s">
        <v>19</v>
      </c>
      <c r="I384" s="148"/>
      <c r="L384" s="145"/>
      <c r="M384" s="149"/>
      <c r="T384" s="150"/>
      <c r="AT384" s="146" t="s">
        <v>141</v>
      </c>
      <c r="AU384" s="146" t="s">
        <v>81</v>
      </c>
      <c r="AV384" s="12" t="s">
        <v>79</v>
      </c>
      <c r="AW384" s="12" t="s">
        <v>32</v>
      </c>
      <c r="AX384" s="12" t="s">
        <v>71</v>
      </c>
      <c r="AY384" s="146" t="s">
        <v>128</v>
      </c>
    </row>
    <row r="385" spans="2:65" s="13" customFormat="1" ht="11.25">
      <c r="B385" s="151"/>
      <c r="D385" s="139" t="s">
        <v>141</v>
      </c>
      <c r="E385" s="152" t="s">
        <v>19</v>
      </c>
      <c r="F385" s="153" t="s">
        <v>359</v>
      </c>
      <c r="H385" s="154">
        <v>0.11899999999999999</v>
      </c>
      <c r="I385" s="155"/>
      <c r="L385" s="151"/>
      <c r="M385" s="156"/>
      <c r="T385" s="157"/>
      <c r="AT385" s="152" t="s">
        <v>141</v>
      </c>
      <c r="AU385" s="152" t="s">
        <v>81</v>
      </c>
      <c r="AV385" s="13" t="s">
        <v>81</v>
      </c>
      <c r="AW385" s="13" t="s">
        <v>32</v>
      </c>
      <c r="AX385" s="13" t="s">
        <v>71</v>
      </c>
      <c r="AY385" s="152" t="s">
        <v>128</v>
      </c>
    </row>
    <row r="386" spans="2:65" s="13" customFormat="1" ht="11.25">
      <c r="B386" s="151"/>
      <c r="D386" s="139" t="s">
        <v>141</v>
      </c>
      <c r="E386" s="152" t="s">
        <v>19</v>
      </c>
      <c r="F386" s="153" t="s">
        <v>360</v>
      </c>
      <c r="H386" s="154">
        <v>3.1E-2</v>
      </c>
      <c r="I386" s="155"/>
      <c r="L386" s="151"/>
      <c r="M386" s="156"/>
      <c r="T386" s="157"/>
      <c r="AT386" s="152" t="s">
        <v>141</v>
      </c>
      <c r="AU386" s="152" t="s">
        <v>81</v>
      </c>
      <c r="AV386" s="13" t="s">
        <v>81</v>
      </c>
      <c r="AW386" s="13" t="s">
        <v>32</v>
      </c>
      <c r="AX386" s="13" t="s">
        <v>71</v>
      </c>
      <c r="AY386" s="152" t="s">
        <v>128</v>
      </c>
    </row>
    <row r="387" spans="2:65" s="13" customFormat="1" ht="11.25">
      <c r="B387" s="151"/>
      <c r="D387" s="139" t="s">
        <v>141</v>
      </c>
      <c r="E387" s="152" t="s">
        <v>19</v>
      </c>
      <c r="F387" s="153" t="s">
        <v>361</v>
      </c>
      <c r="H387" s="154">
        <v>0.105</v>
      </c>
      <c r="I387" s="155"/>
      <c r="L387" s="151"/>
      <c r="M387" s="156"/>
      <c r="T387" s="157"/>
      <c r="AT387" s="152" t="s">
        <v>141</v>
      </c>
      <c r="AU387" s="152" t="s">
        <v>81</v>
      </c>
      <c r="AV387" s="13" t="s">
        <v>81</v>
      </c>
      <c r="AW387" s="13" t="s">
        <v>32</v>
      </c>
      <c r="AX387" s="13" t="s">
        <v>71</v>
      </c>
      <c r="AY387" s="152" t="s">
        <v>128</v>
      </c>
    </row>
    <row r="388" spans="2:65" s="13" customFormat="1" ht="11.25">
      <c r="B388" s="151"/>
      <c r="D388" s="139" t="s">
        <v>141</v>
      </c>
      <c r="E388" s="152" t="s">
        <v>19</v>
      </c>
      <c r="F388" s="153" t="s">
        <v>362</v>
      </c>
      <c r="H388" s="154">
        <v>2.4E-2</v>
      </c>
      <c r="I388" s="155"/>
      <c r="L388" s="151"/>
      <c r="M388" s="156"/>
      <c r="T388" s="157"/>
      <c r="AT388" s="152" t="s">
        <v>141</v>
      </c>
      <c r="AU388" s="152" t="s">
        <v>81</v>
      </c>
      <c r="AV388" s="13" t="s">
        <v>81</v>
      </c>
      <c r="AW388" s="13" t="s">
        <v>32</v>
      </c>
      <c r="AX388" s="13" t="s">
        <v>71</v>
      </c>
      <c r="AY388" s="152" t="s">
        <v>128</v>
      </c>
    </row>
    <row r="389" spans="2:65" s="13" customFormat="1" ht="11.25">
      <c r="B389" s="151"/>
      <c r="D389" s="139" t="s">
        <v>141</v>
      </c>
      <c r="E389" s="152" t="s">
        <v>19</v>
      </c>
      <c r="F389" s="153" t="s">
        <v>370</v>
      </c>
      <c r="H389" s="154">
        <v>6.5759999999999996</v>
      </c>
      <c r="I389" s="155"/>
      <c r="L389" s="151"/>
      <c r="M389" s="156"/>
      <c r="T389" s="157"/>
      <c r="AT389" s="152" t="s">
        <v>141</v>
      </c>
      <c r="AU389" s="152" t="s">
        <v>81</v>
      </c>
      <c r="AV389" s="13" t="s">
        <v>81</v>
      </c>
      <c r="AW389" s="13" t="s">
        <v>32</v>
      </c>
      <c r="AX389" s="13" t="s">
        <v>71</v>
      </c>
      <c r="AY389" s="152" t="s">
        <v>128</v>
      </c>
    </row>
    <row r="390" spans="2:65" s="13" customFormat="1" ht="11.25">
      <c r="B390" s="151"/>
      <c r="D390" s="139" t="s">
        <v>141</v>
      </c>
      <c r="E390" s="152" t="s">
        <v>19</v>
      </c>
      <c r="F390" s="153" t="s">
        <v>371</v>
      </c>
      <c r="H390" s="154">
        <v>0.216</v>
      </c>
      <c r="I390" s="155"/>
      <c r="L390" s="151"/>
      <c r="M390" s="156"/>
      <c r="T390" s="157"/>
      <c r="AT390" s="152" t="s">
        <v>141</v>
      </c>
      <c r="AU390" s="152" t="s">
        <v>81</v>
      </c>
      <c r="AV390" s="13" t="s">
        <v>81</v>
      </c>
      <c r="AW390" s="13" t="s">
        <v>32</v>
      </c>
      <c r="AX390" s="13" t="s">
        <v>71</v>
      </c>
      <c r="AY390" s="152" t="s">
        <v>128</v>
      </c>
    </row>
    <row r="391" spans="2:65" s="13" customFormat="1" ht="22.5">
      <c r="B391" s="151"/>
      <c r="D391" s="139" t="s">
        <v>141</v>
      </c>
      <c r="E391" s="152" t="s">
        <v>19</v>
      </c>
      <c r="F391" s="153" t="s">
        <v>372</v>
      </c>
      <c r="H391" s="154">
        <v>4.1219999999999999</v>
      </c>
      <c r="I391" s="155"/>
      <c r="L391" s="151"/>
      <c r="M391" s="156"/>
      <c r="T391" s="157"/>
      <c r="AT391" s="152" t="s">
        <v>141</v>
      </c>
      <c r="AU391" s="152" t="s">
        <v>81</v>
      </c>
      <c r="AV391" s="13" t="s">
        <v>81</v>
      </c>
      <c r="AW391" s="13" t="s">
        <v>32</v>
      </c>
      <c r="AX391" s="13" t="s">
        <v>71</v>
      </c>
      <c r="AY391" s="152" t="s">
        <v>128</v>
      </c>
    </row>
    <row r="392" spans="2:65" s="13" customFormat="1" ht="11.25">
      <c r="B392" s="151"/>
      <c r="D392" s="139" t="s">
        <v>141</v>
      </c>
      <c r="E392" s="152" t="s">
        <v>19</v>
      </c>
      <c r="F392" s="153" t="s">
        <v>373</v>
      </c>
      <c r="H392" s="154">
        <v>0.70799999999999996</v>
      </c>
      <c r="I392" s="155"/>
      <c r="L392" s="151"/>
      <c r="M392" s="156"/>
      <c r="T392" s="157"/>
      <c r="AT392" s="152" t="s">
        <v>141</v>
      </c>
      <c r="AU392" s="152" t="s">
        <v>81</v>
      </c>
      <c r="AV392" s="13" t="s">
        <v>81</v>
      </c>
      <c r="AW392" s="13" t="s">
        <v>32</v>
      </c>
      <c r="AX392" s="13" t="s">
        <v>71</v>
      </c>
      <c r="AY392" s="152" t="s">
        <v>128</v>
      </c>
    </row>
    <row r="393" spans="2:65" s="12" customFormat="1" ht="11.25">
      <c r="B393" s="145"/>
      <c r="D393" s="139" t="s">
        <v>141</v>
      </c>
      <c r="E393" s="146" t="s">
        <v>19</v>
      </c>
      <c r="F393" s="147" t="s">
        <v>565</v>
      </c>
      <c r="H393" s="146" t="s">
        <v>19</v>
      </c>
      <c r="I393" s="148"/>
      <c r="L393" s="145"/>
      <c r="M393" s="149"/>
      <c r="T393" s="150"/>
      <c r="AT393" s="146" t="s">
        <v>141</v>
      </c>
      <c r="AU393" s="146" t="s">
        <v>81</v>
      </c>
      <c r="AV393" s="12" t="s">
        <v>79</v>
      </c>
      <c r="AW393" s="12" t="s">
        <v>32</v>
      </c>
      <c r="AX393" s="12" t="s">
        <v>71</v>
      </c>
      <c r="AY393" s="146" t="s">
        <v>128</v>
      </c>
    </row>
    <row r="394" spans="2:65" s="13" customFormat="1" ht="11.25">
      <c r="B394" s="151"/>
      <c r="D394" s="139" t="s">
        <v>141</v>
      </c>
      <c r="E394" s="152" t="s">
        <v>19</v>
      </c>
      <c r="F394" s="153" t="s">
        <v>574</v>
      </c>
      <c r="H394" s="154">
        <v>3.593</v>
      </c>
      <c r="I394" s="155"/>
      <c r="L394" s="151"/>
      <c r="M394" s="156"/>
      <c r="T394" s="157"/>
      <c r="AT394" s="152" t="s">
        <v>141</v>
      </c>
      <c r="AU394" s="152" t="s">
        <v>81</v>
      </c>
      <c r="AV394" s="13" t="s">
        <v>81</v>
      </c>
      <c r="AW394" s="13" t="s">
        <v>32</v>
      </c>
      <c r="AX394" s="13" t="s">
        <v>71</v>
      </c>
      <c r="AY394" s="152" t="s">
        <v>128</v>
      </c>
    </row>
    <row r="395" spans="2:65" s="12" customFormat="1" ht="11.25">
      <c r="B395" s="145"/>
      <c r="D395" s="139" t="s">
        <v>141</v>
      </c>
      <c r="E395" s="146" t="s">
        <v>19</v>
      </c>
      <c r="F395" s="147" t="s">
        <v>547</v>
      </c>
      <c r="H395" s="146" t="s">
        <v>19</v>
      </c>
      <c r="I395" s="148"/>
      <c r="L395" s="145"/>
      <c r="M395" s="149"/>
      <c r="T395" s="150"/>
      <c r="AT395" s="146" t="s">
        <v>141</v>
      </c>
      <c r="AU395" s="146" t="s">
        <v>81</v>
      </c>
      <c r="AV395" s="12" t="s">
        <v>79</v>
      </c>
      <c r="AW395" s="12" t="s">
        <v>32</v>
      </c>
      <c r="AX395" s="12" t="s">
        <v>71</v>
      </c>
      <c r="AY395" s="146" t="s">
        <v>128</v>
      </c>
    </row>
    <row r="396" spans="2:65" s="13" customFormat="1" ht="11.25">
      <c r="B396" s="151"/>
      <c r="D396" s="139" t="s">
        <v>141</v>
      </c>
      <c r="E396" s="152" t="s">
        <v>19</v>
      </c>
      <c r="F396" s="153" t="s">
        <v>378</v>
      </c>
      <c r="H396" s="154">
        <v>20.533000000000001</v>
      </c>
      <c r="I396" s="155"/>
      <c r="L396" s="151"/>
      <c r="M396" s="156"/>
      <c r="T396" s="157"/>
      <c r="AT396" s="152" t="s">
        <v>141</v>
      </c>
      <c r="AU396" s="152" t="s">
        <v>81</v>
      </c>
      <c r="AV396" s="13" t="s">
        <v>81</v>
      </c>
      <c r="AW396" s="13" t="s">
        <v>32</v>
      </c>
      <c r="AX396" s="13" t="s">
        <v>71</v>
      </c>
      <c r="AY396" s="152" t="s">
        <v>128</v>
      </c>
    </row>
    <row r="397" spans="2:65" s="1" customFormat="1" ht="22.15" customHeight="1">
      <c r="B397" s="31"/>
      <c r="C397" s="126" t="s">
        <v>575</v>
      </c>
      <c r="D397" s="126" t="s">
        <v>131</v>
      </c>
      <c r="E397" s="127" t="s">
        <v>576</v>
      </c>
      <c r="F397" s="128" t="s">
        <v>577</v>
      </c>
      <c r="G397" s="129" t="s">
        <v>209</v>
      </c>
      <c r="H397" s="130">
        <v>4</v>
      </c>
      <c r="I397" s="131"/>
      <c r="J397" s="132">
        <f>ROUND(I397*H397,2)</f>
        <v>0</v>
      </c>
      <c r="K397" s="128" t="s">
        <v>135</v>
      </c>
      <c r="L397" s="31"/>
      <c r="M397" s="133" t="s">
        <v>19</v>
      </c>
      <c r="N397" s="134" t="s">
        <v>42</v>
      </c>
      <c r="P397" s="135">
        <f>O397*H397</f>
        <v>0</v>
      </c>
      <c r="Q397" s="135">
        <v>0</v>
      </c>
      <c r="R397" s="135">
        <f>Q397*H397</f>
        <v>0</v>
      </c>
      <c r="S397" s="135">
        <v>4.4000000000000003E-3</v>
      </c>
      <c r="T397" s="136">
        <f>S397*H397</f>
        <v>1.7600000000000001E-2</v>
      </c>
      <c r="AR397" s="137" t="s">
        <v>243</v>
      </c>
      <c r="AT397" s="137" t="s">
        <v>131</v>
      </c>
      <c r="AU397" s="137" t="s">
        <v>81</v>
      </c>
      <c r="AY397" s="16" t="s">
        <v>128</v>
      </c>
      <c r="BE397" s="138">
        <f>IF(N397="základní",J397,0)</f>
        <v>0</v>
      </c>
      <c r="BF397" s="138">
        <f>IF(N397="snížená",J397,0)</f>
        <v>0</v>
      </c>
      <c r="BG397" s="138">
        <f>IF(N397="zákl. přenesená",J397,0)</f>
        <v>0</v>
      </c>
      <c r="BH397" s="138">
        <f>IF(N397="sníž. přenesená",J397,0)</f>
        <v>0</v>
      </c>
      <c r="BI397" s="138">
        <f>IF(N397="nulová",J397,0)</f>
        <v>0</v>
      </c>
      <c r="BJ397" s="16" t="s">
        <v>79</v>
      </c>
      <c r="BK397" s="138">
        <f>ROUND(I397*H397,2)</f>
        <v>0</v>
      </c>
      <c r="BL397" s="16" t="s">
        <v>243</v>
      </c>
      <c r="BM397" s="137" t="s">
        <v>578</v>
      </c>
    </row>
    <row r="398" spans="2:65" s="1" customFormat="1" ht="19.5">
      <c r="B398" s="31"/>
      <c r="D398" s="139" t="s">
        <v>137</v>
      </c>
      <c r="F398" s="140" t="s">
        <v>579</v>
      </c>
      <c r="I398" s="141"/>
      <c r="L398" s="31"/>
      <c r="M398" s="142"/>
      <c r="T398" s="52"/>
      <c r="AT398" s="16" t="s">
        <v>137</v>
      </c>
      <c r="AU398" s="16" t="s">
        <v>81</v>
      </c>
    </row>
    <row r="399" spans="2:65" s="1" customFormat="1" ht="11.25">
      <c r="B399" s="31"/>
      <c r="D399" s="143" t="s">
        <v>139</v>
      </c>
      <c r="F399" s="144" t="s">
        <v>580</v>
      </c>
      <c r="I399" s="141"/>
      <c r="L399" s="31"/>
      <c r="M399" s="142"/>
      <c r="T399" s="52"/>
      <c r="AT399" s="16" t="s">
        <v>139</v>
      </c>
      <c r="AU399" s="16" t="s">
        <v>81</v>
      </c>
    </row>
    <row r="400" spans="2:65" s="13" customFormat="1" ht="11.25">
      <c r="B400" s="151"/>
      <c r="D400" s="139" t="s">
        <v>141</v>
      </c>
      <c r="E400" s="152" t="s">
        <v>19</v>
      </c>
      <c r="F400" s="153" t="s">
        <v>581</v>
      </c>
      <c r="H400" s="154">
        <v>4</v>
      </c>
      <c r="I400" s="155"/>
      <c r="L400" s="151"/>
      <c r="M400" s="156"/>
      <c r="T400" s="157"/>
      <c r="AT400" s="152" t="s">
        <v>141</v>
      </c>
      <c r="AU400" s="152" t="s">
        <v>81</v>
      </c>
      <c r="AV400" s="13" t="s">
        <v>81</v>
      </c>
      <c r="AW400" s="13" t="s">
        <v>32</v>
      </c>
      <c r="AX400" s="13" t="s">
        <v>71</v>
      </c>
      <c r="AY400" s="152" t="s">
        <v>128</v>
      </c>
    </row>
    <row r="401" spans="2:65" s="1" customFormat="1" ht="22.15" customHeight="1">
      <c r="B401" s="31"/>
      <c r="C401" s="126" t="s">
        <v>582</v>
      </c>
      <c r="D401" s="126" t="s">
        <v>131</v>
      </c>
      <c r="E401" s="127" t="s">
        <v>583</v>
      </c>
      <c r="F401" s="128" t="s">
        <v>584</v>
      </c>
      <c r="G401" s="129" t="s">
        <v>209</v>
      </c>
      <c r="H401" s="130">
        <v>62</v>
      </c>
      <c r="I401" s="131"/>
      <c r="J401" s="132">
        <f>ROUND(I401*H401,2)</f>
        <v>0</v>
      </c>
      <c r="K401" s="128" t="s">
        <v>135</v>
      </c>
      <c r="L401" s="31"/>
      <c r="M401" s="133" t="s">
        <v>19</v>
      </c>
      <c r="N401" s="134" t="s">
        <v>42</v>
      </c>
      <c r="P401" s="135">
        <f>O401*H401</f>
        <v>0</v>
      </c>
      <c r="Q401" s="135">
        <v>0</v>
      </c>
      <c r="R401" s="135">
        <f>Q401*H401</f>
        <v>0</v>
      </c>
      <c r="S401" s="135">
        <v>8.8000000000000005E-3</v>
      </c>
      <c r="T401" s="136">
        <f>S401*H401</f>
        <v>0.54560000000000008</v>
      </c>
      <c r="AR401" s="137" t="s">
        <v>243</v>
      </c>
      <c r="AT401" s="137" t="s">
        <v>131</v>
      </c>
      <c r="AU401" s="137" t="s">
        <v>81</v>
      </c>
      <c r="AY401" s="16" t="s">
        <v>128</v>
      </c>
      <c r="BE401" s="138">
        <f>IF(N401="základní",J401,0)</f>
        <v>0</v>
      </c>
      <c r="BF401" s="138">
        <f>IF(N401="snížená",J401,0)</f>
        <v>0</v>
      </c>
      <c r="BG401" s="138">
        <f>IF(N401="zákl. přenesená",J401,0)</f>
        <v>0</v>
      </c>
      <c r="BH401" s="138">
        <f>IF(N401="sníž. přenesená",J401,0)</f>
        <v>0</v>
      </c>
      <c r="BI401" s="138">
        <f>IF(N401="nulová",J401,0)</f>
        <v>0</v>
      </c>
      <c r="BJ401" s="16" t="s">
        <v>79</v>
      </c>
      <c r="BK401" s="138">
        <f>ROUND(I401*H401,2)</f>
        <v>0</v>
      </c>
      <c r="BL401" s="16" t="s">
        <v>243</v>
      </c>
      <c r="BM401" s="137" t="s">
        <v>585</v>
      </c>
    </row>
    <row r="402" spans="2:65" s="1" customFormat="1" ht="19.5">
      <c r="B402" s="31"/>
      <c r="D402" s="139" t="s">
        <v>137</v>
      </c>
      <c r="F402" s="140" t="s">
        <v>586</v>
      </c>
      <c r="I402" s="141"/>
      <c r="L402" s="31"/>
      <c r="M402" s="142"/>
      <c r="T402" s="52"/>
      <c r="AT402" s="16" t="s">
        <v>137</v>
      </c>
      <c r="AU402" s="16" t="s">
        <v>81</v>
      </c>
    </row>
    <row r="403" spans="2:65" s="1" customFormat="1" ht="11.25">
      <c r="B403" s="31"/>
      <c r="D403" s="143" t="s">
        <v>139</v>
      </c>
      <c r="F403" s="144" t="s">
        <v>587</v>
      </c>
      <c r="I403" s="141"/>
      <c r="L403" s="31"/>
      <c r="M403" s="142"/>
      <c r="T403" s="52"/>
      <c r="AT403" s="16" t="s">
        <v>139</v>
      </c>
      <c r="AU403" s="16" t="s">
        <v>81</v>
      </c>
    </row>
    <row r="404" spans="2:65" s="13" customFormat="1" ht="22.5">
      <c r="B404" s="151"/>
      <c r="D404" s="139" t="s">
        <v>141</v>
      </c>
      <c r="E404" s="152" t="s">
        <v>19</v>
      </c>
      <c r="F404" s="153" t="s">
        <v>588</v>
      </c>
      <c r="H404" s="154">
        <v>62</v>
      </c>
      <c r="I404" s="155"/>
      <c r="L404" s="151"/>
      <c r="M404" s="156"/>
      <c r="T404" s="157"/>
      <c r="AT404" s="152" t="s">
        <v>141</v>
      </c>
      <c r="AU404" s="152" t="s">
        <v>81</v>
      </c>
      <c r="AV404" s="13" t="s">
        <v>81</v>
      </c>
      <c r="AW404" s="13" t="s">
        <v>32</v>
      </c>
      <c r="AX404" s="13" t="s">
        <v>71</v>
      </c>
      <c r="AY404" s="152" t="s">
        <v>128</v>
      </c>
    </row>
    <row r="405" spans="2:65" s="1" customFormat="1" ht="22.15" customHeight="1">
      <c r="B405" s="31"/>
      <c r="C405" s="126" t="s">
        <v>589</v>
      </c>
      <c r="D405" s="126" t="s">
        <v>131</v>
      </c>
      <c r="E405" s="127" t="s">
        <v>590</v>
      </c>
      <c r="F405" s="128" t="s">
        <v>591</v>
      </c>
      <c r="G405" s="129" t="s">
        <v>209</v>
      </c>
      <c r="H405" s="130">
        <v>35</v>
      </c>
      <c r="I405" s="131"/>
      <c r="J405" s="132">
        <f>ROUND(I405*H405,2)</f>
        <v>0</v>
      </c>
      <c r="K405" s="128" t="s">
        <v>135</v>
      </c>
      <c r="L405" s="31"/>
      <c r="M405" s="133" t="s">
        <v>19</v>
      </c>
      <c r="N405" s="134" t="s">
        <v>42</v>
      </c>
      <c r="P405" s="135">
        <f>O405*H405</f>
        <v>0</v>
      </c>
      <c r="Q405" s="135">
        <v>0</v>
      </c>
      <c r="R405" s="135">
        <f>Q405*H405</f>
        <v>0</v>
      </c>
      <c r="S405" s="135">
        <v>1.1730000000000001E-2</v>
      </c>
      <c r="T405" s="136">
        <f>S405*H405</f>
        <v>0.41055000000000003</v>
      </c>
      <c r="AR405" s="137" t="s">
        <v>243</v>
      </c>
      <c r="AT405" s="137" t="s">
        <v>131</v>
      </c>
      <c r="AU405" s="137" t="s">
        <v>81</v>
      </c>
      <c r="AY405" s="16" t="s">
        <v>128</v>
      </c>
      <c r="BE405" s="138">
        <f>IF(N405="základní",J405,0)</f>
        <v>0</v>
      </c>
      <c r="BF405" s="138">
        <f>IF(N405="snížená",J405,0)</f>
        <v>0</v>
      </c>
      <c r="BG405" s="138">
        <f>IF(N405="zákl. přenesená",J405,0)</f>
        <v>0</v>
      </c>
      <c r="BH405" s="138">
        <f>IF(N405="sníž. přenesená",J405,0)</f>
        <v>0</v>
      </c>
      <c r="BI405" s="138">
        <f>IF(N405="nulová",J405,0)</f>
        <v>0</v>
      </c>
      <c r="BJ405" s="16" t="s">
        <v>79</v>
      </c>
      <c r="BK405" s="138">
        <f>ROUND(I405*H405,2)</f>
        <v>0</v>
      </c>
      <c r="BL405" s="16" t="s">
        <v>243</v>
      </c>
      <c r="BM405" s="137" t="s">
        <v>592</v>
      </c>
    </row>
    <row r="406" spans="2:65" s="1" customFormat="1" ht="19.5">
      <c r="B406" s="31"/>
      <c r="D406" s="139" t="s">
        <v>137</v>
      </c>
      <c r="F406" s="140" t="s">
        <v>593</v>
      </c>
      <c r="I406" s="141"/>
      <c r="L406" s="31"/>
      <c r="M406" s="142"/>
      <c r="T406" s="52"/>
      <c r="AT406" s="16" t="s">
        <v>137</v>
      </c>
      <c r="AU406" s="16" t="s">
        <v>81</v>
      </c>
    </row>
    <row r="407" spans="2:65" s="1" customFormat="1" ht="11.25">
      <c r="B407" s="31"/>
      <c r="D407" s="143" t="s">
        <v>139</v>
      </c>
      <c r="F407" s="144" t="s">
        <v>594</v>
      </c>
      <c r="I407" s="141"/>
      <c r="L407" s="31"/>
      <c r="M407" s="142"/>
      <c r="T407" s="52"/>
      <c r="AT407" s="16" t="s">
        <v>139</v>
      </c>
      <c r="AU407" s="16" t="s">
        <v>81</v>
      </c>
    </row>
    <row r="408" spans="2:65" s="13" customFormat="1" ht="11.25">
      <c r="B408" s="151"/>
      <c r="D408" s="139" t="s">
        <v>141</v>
      </c>
      <c r="E408" s="152" t="s">
        <v>19</v>
      </c>
      <c r="F408" s="153" t="s">
        <v>595</v>
      </c>
      <c r="H408" s="154">
        <v>35</v>
      </c>
      <c r="I408" s="155"/>
      <c r="L408" s="151"/>
      <c r="M408" s="156"/>
      <c r="T408" s="157"/>
      <c r="AT408" s="152" t="s">
        <v>141</v>
      </c>
      <c r="AU408" s="152" t="s">
        <v>81</v>
      </c>
      <c r="AV408" s="13" t="s">
        <v>81</v>
      </c>
      <c r="AW408" s="13" t="s">
        <v>32</v>
      </c>
      <c r="AX408" s="13" t="s">
        <v>71</v>
      </c>
      <c r="AY408" s="152" t="s">
        <v>128</v>
      </c>
    </row>
    <row r="409" spans="2:65" s="1" customFormat="1" ht="22.15" customHeight="1">
      <c r="B409" s="31"/>
      <c r="C409" s="126" t="s">
        <v>596</v>
      </c>
      <c r="D409" s="126" t="s">
        <v>131</v>
      </c>
      <c r="E409" s="127" t="s">
        <v>597</v>
      </c>
      <c r="F409" s="128" t="s">
        <v>598</v>
      </c>
      <c r="G409" s="129" t="s">
        <v>148</v>
      </c>
      <c r="H409" s="130">
        <v>1</v>
      </c>
      <c r="I409" s="131"/>
      <c r="J409" s="132">
        <f>ROUND(I409*H409,2)</f>
        <v>0</v>
      </c>
      <c r="K409" s="128" t="s">
        <v>135</v>
      </c>
      <c r="L409" s="31"/>
      <c r="M409" s="133" t="s">
        <v>19</v>
      </c>
      <c r="N409" s="134" t="s">
        <v>42</v>
      </c>
      <c r="P409" s="135">
        <f>O409*H409</f>
        <v>0</v>
      </c>
      <c r="Q409" s="135">
        <v>1.9460000000000002E-2</v>
      </c>
      <c r="R409" s="135">
        <f>Q409*H409</f>
        <v>1.9460000000000002E-2</v>
      </c>
      <c r="S409" s="135">
        <v>0</v>
      </c>
      <c r="T409" s="136">
        <f>S409*H409</f>
        <v>0</v>
      </c>
      <c r="AR409" s="137" t="s">
        <v>243</v>
      </c>
      <c r="AT409" s="137" t="s">
        <v>131</v>
      </c>
      <c r="AU409" s="137" t="s">
        <v>81</v>
      </c>
      <c r="AY409" s="16" t="s">
        <v>128</v>
      </c>
      <c r="BE409" s="138">
        <f>IF(N409="základní",J409,0)</f>
        <v>0</v>
      </c>
      <c r="BF409" s="138">
        <f>IF(N409="snížená",J409,0)</f>
        <v>0</v>
      </c>
      <c r="BG409" s="138">
        <f>IF(N409="zákl. přenesená",J409,0)</f>
        <v>0</v>
      </c>
      <c r="BH409" s="138">
        <f>IF(N409="sníž. přenesená",J409,0)</f>
        <v>0</v>
      </c>
      <c r="BI409" s="138">
        <f>IF(N409="nulová",J409,0)</f>
        <v>0</v>
      </c>
      <c r="BJ409" s="16" t="s">
        <v>79</v>
      </c>
      <c r="BK409" s="138">
        <f>ROUND(I409*H409,2)</f>
        <v>0</v>
      </c>
      <c r="BL409" s="16" t="s">
        <v>243</v>
      </c>
      <c r="BM409" s="137" t="s">
        <v>599</v>
      </c>
    </row>
    <row r="410" spans="2:65" s="1" customFormat="1" ht="19.5">
      <c r="B410" s="31"/>
      <c r="D410" s="139" t="s">
        <v>137</v>
      </c>
      <c r="F410" s="140" t="s">
        <v>600</v>
      </c>
      <c r="I410" s="141"/>
      <c r="L410" s="31"/>
      <c r="M410" s="142"/>
      <c r="T410" s="52"/>
      <c r="AT410" s="16" t="s">
        <v>137</v>
      </c>
      <c r="AU410" s="16" t="s">
        <v>81</v>
      </c>
    </row>
    <row r="411" spans="2:65" s="1" customFormat="1" ht="11.25">
      <c r="B411" s="31"/>
      <c r="D411" s="143" t="s">
        <v>139</v>
      </c>
      <c r="F411" s="144" t="s">
        <v>601</v>
      </c>
      <c r="I411" s="141"/>
      <c r="L411" s="31"/>
      <c r="M411" s="142"/>
      <c r="T411" s="52"/>
      <c r="AT411" s="16" t="s">
        <v>139</v>
      </c>
      <c r="AU411" s="16" t="s">
        <v>81</v>
      </c>
    </row>
    <row r="412" spans="2:65" s="13" customFormat="1" ht="11.25">
      <c r="B412" s="151"/>
      <c r="D412" s="139" t="s">
        <v>141</v>
      </c>
      <c r="E412" s="152" t="s">
        <v>19</v>
      </c>
      <c r="F412" s="153" t="s">
        <v>602</v>
      </c>
      <c r="H412" s="154">
        <v>1</v>
      </c>
      <c r="I412" s="155"/>
      <c r="L412" s="151"/>
      <c r="M412" s="156"/>
      <c r="T412" s="157"/>
      <c r="AT412" s="152" t="s">
        <v>141</v>
      </c>
      <c r="AU412" s="152" t="s">
        <v>81</v>
      </c>
      <c r="AV412" s="13" t="s">
        <v>81</v>
      </c>
      <c r="AW412" s="13" t="s">
        <v>32</v>
      </c>
      <c r="AX412" s="13" t="s">
        <v>71</v>
      </c>
      <c r="AY412" s="152" t="s">
        <v>128</v>
      </c>
    </row>
    <row r="413" spans="2:65" s="1" customFormat="1" ht="22.15" customHeight="1">
      <c r="B413" s="31"/>
      <c r="C413" s="126" t="s">
        <v>603</v>
      </c>
      <c r="D413" s="126" t="s">
        <v>131</v>
      </c>
      <c r="E413" s="127" t="s">
        <v>604</v>
      </c>
      <c r="F413" s="128" t="s">
        <v>605</v>
      </c>
      <c r="G413" s="129" t="s">
        <v>148</v>
      </c>
      <c r="H413" s="130">
        <v>23</v>
      </c>
      <c r="I413" s="131"/>
      <c r="J413" s="132">
        <f>ROUND(I413*H413,2)</f>
        <v>0</v>
      </c>
      <c r="K413" s="128" t="s">
        <v>135</v>
      </c>
      <c r="L413" s="31"/>
      <c r="M413" s="133" t="s">
        <v>19</v>
      </c>
      <c r="N413" s="134" t="s">
        <v>42</v>
      </c>
      <c r="P413" s="135">
        <f>O413*H413</f>
        <v>0</v>
      </c>
      <c r="Q413" s="135">
        <v>1.9460000000000002E-2</v>
      </c>
      <c r="R413" s="135">
        <f>Q413*H413</f>
        <v>0.44758000000000003</v>
      </c>
      <c r="S413" s="135">
        <v>0</v>
      </c>
      <c r="T413" s="136">
        <f>S413*H413</f>
        <v>0</v>
      </c>
      <c r="AR413" s="137" t="s">
        <v>243</v>
      </c>
      <c r="AT413" s="137" t="s">
        <v>131</v>
      </c>
      <c r="AU413" s="137" t="s">
        <v>81</v>
      </c>
      <c r="AY413" s="16" t="s">
        <v>128</v>
      </c>
      <c r="BE413" s="138">
        <f>IF(N413="základní",J413,0)</f>
        <v>0</v>
      </c>
      <c r="BF413" s="138">
        <f>IF(N413="snížená",J413,0)</f>
        <v>0</v>
      </c>
      <c r="BG413" s="138">
        <f>IF(N413="zákl. přenesená",J413,0)</f>
        <v>0</v>
      </c>
      <c r="BH413" s="138">
        <f>IF(N413="sníž. přenesená",J413,0)</f>
        <v>0</v>
      </c>
      <c r="BI413" s="138">
        <f>IF(N413="nulová",J413,0)</f>
        <v>0</v>
      </c>
      <c r="BJ413" s="16" t="s">
        <v>79</v>
      </c>
      <c r="BK413" s="138">
        <f>ROUND(I413*H413,2)</f>
        <v>0</v>
      </c>
      <c r="BL413" s="16" t="s">
        <v>243</v>
      </c>
      <c r="BM413" s="137" t="s">
        <v>606</v>
      </c>
    </row>
    <row r="414" spans="2:65" s="1" customFormat="1" ht="19.5">
      <c r="B414" s="31"/>
      <c r="D414" s="139" t="s">
        <v>137</v>
      </c>
      <c r="F414" s="140" t="s">
        <v>607</v>
      </c>
      <c r="I414" s="141"/>
      <c r="L414" s="31"/>
      <c r="M414" s="142"/>
      <c r="T414" s="52"/>
      <c r="AT414" s="16" t="s">
        <v>137</v>
      </c>
      <c r="AU414" s="16" t="s">
        <v>81</v>
      </c>
    </row>
    <row r="415" spans="2:65" s="1" customFormat="1" ht="11.25">
      <c r="B415" s="31"/>
      <c r="D415" s="143" t="s">
        <v>139</v>
      </c>
      <c r="F415" s="144" t="s">
        <v>608</v>
      </c>
      <c r="I415" s="141"/>
      <c r="L415" s="31"/>
      <c r="M415" s="142"/>
      <c r="T415" s="52"/>
      <c r="AT415" s="16" t="s">
        <v>139</v>
      </c>
      <c r="AU415" s="16" t="s">
        <v>81</v>
      </c>
    </row>
    <row r="416" spans="2:65" s="13" customFormat="1" ht="11.25">
      <c r="B416" s="151"/>
      <c r="D416" s="139" t="s">
        <v>141</v>
      </c>
      <c r="E416" s="152" t="s">
        <v>19</v>
      </c>
      <c r="F416" s="153" t="s">
        <v>609</v>
      </c>
      <c r="H416" s="154">
        <v>23</v>
      </c>
      <c r="I416" s="155"/>
      <c r="L416" s="151"/>
      <c r="M416" s="156"/>
      <c r="T416" s="157"/>
      <c r="AT416" s="152" t="s">
        <v>141</v>
      </c>
      <c r="AU416" s="152" t="s">
        <v>81</v>
      </c>
      <c r="AV416" s="13" t="s">
        <v>81</v>
      </c>
      <c r="AW416" s="13" t="s">
        <v>32</v>
      </c>
      <c r="AX416" s="13" t="s">
        <v>71</v>
      </c>
      <c r="AY416" s="152" t="s">
        <v>128</v>
      </c>
    </row>
    <row r="417" spans="2:65" s="1" customFormat="1" ht="22.15" customHeight="1">
      <c r="B417" s="31"/>
      <c r="C417" s="126" t="s">
        <v>610</v>
      </c>
      <c r="D417" s="126" t="s">
        <v>131</v>
      </c>
      <c r="E417" s="127" t="s">
        <v>611</v>
      </c>
      <c r="F417" s="128" t="s">
        <v>612</v>
      </c>
      <c r="G417" s="129" t="s">
        <v>148</v>
      </c>
      <c r="H417" s="130">
        <v>28.5</v>
      </c>
      <c r="I417" s="131"/>
      <c r="J417" s="132">
        <f>ROUND(I417*H417,2)</f>
        <v>0</v>
      </c>
      <c r="K417" s="128" t="s">
        <v>135</v>
      </c>
      <c r="L417" s="31"/>
      <c r="M417" s="133" t="s">
        <v>19</v>
      </c>
      <c r="N417" s="134" t="s">
        <v>42</v>
      </c>
      <c r="P417" s="135">
        <f>O417*H417</f>
        <v>0</v>
      </c>
      <c r="Q417" s="135">
        <v>1.9460000000000002E-2</v>
      </c>
      <c r="R417" s="135">
        <f>Q417*H417</f>
        <v>0.55461000000000005</v>
      </c>
      <c r="S417" s="135">
        <v>0</v>
      </c>
      <c r="T417" s="136">
        <f>S417*H417</f>
        <v>0</v>
      </c>
      <c r="AR417" s="137" t="s">
        <v>243</v>
      </c>
      <c r="AT417" s="137" t="s">
        <v>131</v>
      </c>
      <c r="AU417" s="137" t="s">
        <v>81</v>
      </c>
      <c r="AY417" s="16" t="s">
        <v>128</v>
      </c>
      <c r="BE417" s="138">
        <f>IF(N417="základní",J417,0)</f>
        <v>0</v>
      </c>
      <c r="BF417" s="138">
        <f>IF(N417="snížená",J417,0)</f>
        <v>0</v>
      </c>
      <c r="BG417" s="138">
        <f>IF(N417="zákl. přenesená",J417,0)</f>
        <v>0</v>
      </c>
      <c r="BH417" s="138">
        <f>IF(N417="sníž. přenesená",J417,0)</f>
        <v>0</v>
      </c>
      <c r="BI417" s="138">
        <f>IF(N417="nulová",J417,0)</f>
        <v>0</v>
      </c>
      <c r="BJ417" s="16" t="s">
        <v>79</v>
      </c>
      <c r="BK417" s="138">
        <f>ROUND(I417*H417,2)</f>
        <v>0</v>
      </c>
      <c r="BL417" s="16" t="s">
        <v>243</v>
      </c>
      <c r="BM417" s="137" t="s">
        <v>613</v>
      </c>
    </row>
    <row r="418" spans="2:65" s="1" customFormat="1" ht="19.5">
      <c r="B418" s="31"/>
      <c r="D418" s="139" t="s">
        <v>137</v>
      </c>
      <c r="F418" s="140" t="s">
        <v>614</v>
      </c>
      <c r="I418" s="141"/>
      <c r="L418" s="31"/>
      <c r="M418" s="142"/>
      <c r="T418" s="52"/>
      <c r="AT418" s="16" t="s">
        <v>137</v>
      </c>
      <c r="AU418" s="16" t="s">
        <v>81</v>
      </c>
    </row>
    <row r="419" spans="2:65" s="1" customFormat="1" ht="11.25">
      <c r="B419" s="31"/>
      <c r="D419" s="143" t="s">
        <v>139</v>
      </c>
      <c r="F419" s="144" t="s">
        <v>615</v>
      </c>
      <c r="I419" s="141"/>
      <c r="L419" s="31"/>
      <c r="M419" s="142"/>
      <c r="T419" s="52"/>
      <c r="AT419" s="16" t="s">
        <v>139</v>
      </c>
      <c r="AU419" s="16" t="s">
        <v>81</v>
      </c>
    </row>
    <row r="420" spans="2:65" s="13" customFormat="1" ht="11.25">
      <c r="B420" s="151"/>
      <c r="D420" s="139" t="s">
        <v>141</v>
      </c>
      <c r="E420" s="152" t="s">
        <v>19</v>
      </c>
      <c r="F420" s="153" t="s">
        <v>616</v>
      </c>
      <c r="H420" s="154">
        <v>28.5</v>
      </c>
      <c r="I420" s="155"/>
      <c r="L420" s="151"/>
      <c r="M420" s="156"/>
      <c r="T420" s="157"/>
      <c r="AT420" s="152" t="s">
        <v>141</v>
      </c>
      <c r="AU420" s="152" t="s">
        <v>81</v>
      </c>
      <c r="AV420" s="13" t="s">
        <v>81</v>
      </c>
      <c r="AW420" s="13" t="s">
        <v>32</v>
      </c>
      <c r="AX420" s="13" t="s">
        <v>71</v>
      </c>
      <c r="AY420" s="152" t="s">
        <v>128</v>
      </c>
    </row>
    <row r="421" spans="2:65" s="1" customFormat="1" ht="22.15" customHeight="1">
      <c r="B421" s="31"/>
      <c r="C421" s="126" t="s">
        <v>617</v>
      </c>
      <c r="D421" s="126" t="s">
        <v>131</v>
      </c>
      <c r="E421" s="127" t="s">
        <v>618</v>
      </c>
      <c r="F421" s="128" t="s">
        <v>619</v>
      </c>
      <c r="G421" s="129" t="s">
        <v>148</v>
      </c>
      <c r="H421" s="130">
        <v>6.74</v>
      </c>
      <c r="I421" s="131"/>
      <c r="J421" s="132">
        <f>ROUND(I421*H421,2)</f>
        <v>0</v>
      </c>
      <c r="K421" s="128" t="s">
        <v>135</v>
      </c>
      <c r="L421" s="31"/>
      <c r="M421" s="133" t="s">
        <v>19</v>
      </c>
      <c r="N421" s="134" t="s">
        <v>42</v>
      </c>
      <c r="P421" s="135">
        <f>O421*H421</f>
        <v>0</v>
      </c>
      <c r="Q421" s="135">
        <v>1.4200000000000001E-2</v>
      </c>
      <c r="R421" s="135">
        <f>Q421*H421</f>
        <v>9.5708000000000015E-2</v>
      </c>
      <c r="S421" s="135">
        <v>0</v>
      </c>
      <c r="T421" s="136">
        <f>S421*H421</f>
        <v>0</v>
      </c>
      <c r="AR421" s="137" t="s">
        <v>243</v>
      </c>
      <c r="AT421" s="137" t="s">
        <v>131</v>
      </c>
      <c r="AU421" s="137" t="s">
        <v>81</v>
      </c>
      <c r="AY421" s="16" t="s">
        <v>128</v>
      </c>
      <c r="BE421" s="138">
        <f>IF(N421="základní",J421,0)</f>
        <v>0</v>
      </c>
      <c r="BF421" s="138">
        <f>IF(N421="snížená",J421,0)</f>
        <v>0</v>
      </c>
      <c r="BG421" s="138">
        <f>IF(N421="zákl. přenesená",J421,0)</f>
        <v>0</v>
      </c>
      <c r="BH421" s="138">
        <f>IF(N421="sníž. přenesená",J421,0)</f>
        <v>0</v>
      </c>
      <c r="BI421" s="138">
        <f>IF(N421="nulová",J421,0)</f>
        <v>0</v>
      </c>
      <c r="BJ421" s="16" t="s">
        <v>79</v>
      </c>
      <c r="BK421" s="138">
        <f>ROUND(I421*H421,2)</f>
        <v>0</v>
      </c>
      <c r="BL421" s="16" t="s">
        <v>243</v>
      </c>
      <c r="BM421" s="137" t="s">
        <v>620</v>
      </c>
    </row>
    <row r="422" spans="2:65" s="1" customFormat="1" ht="19.5">
      <c r="B422" s="31"/>
      <c r="D422" s="139" t="s">
        <v>137</v>
      </c>
      <c r="F422" s="140" t="s">
        <v>621</v>
      </c>
      <c r="I422" s="141"/>
      <c r="L422" s="31"/>
      <c r="M422" s="142"/>
      <c r="T422" s="52"/>
      <c r="AT422" s="16" t="s">
        <v>137</v>
      </c>
      <c r="AU422" s="16" t="s">
        <v>81</v>
      </c>
    </row>
    <row r="423" spans="2:65" s="1" customFormat="1" ht="11.25">
      <c r="B423" s="31"/>
      <c r="D423" s="143" t="s">
        <v>139</v>
      </c>
      <c r="F423" s="144" t="s">
        <v>622</v>
      </c>
      <c r="I423" s="141"/>
      <c r="L423" s="31"/>
      <c r="M423" s="142"/>
      <c r="T423" s="52"/>
      <c r="AT423" s="16" t="s">
        <v>139</v>
      </c>
      <c r="AU423" s="16" t="s">
        <v>81</v>
      </c>
    </row>
    <row r="424" spans="2:65" s="12" customFormat="1" ht="11.25">
      <c r="B424" s="145"/>
      <c r="D424" s="139" t="s">
        <v>141</v>
      </c>
      <c r="E424" s="146" t="s">
        <v>19</v>
      </c>
      <c r="F424" s="147" t="s">
        <v>358</v>
      </c>
      <c r="H424" s="146" t="s">
        <v>19</v>
      </c>
      <c r="I424" s="148"/>
      <c r="L424" s="145"/>
      <c r="M424" s="149"/>
      <c r="T424" s="150"/>
      <c r="AT424" s="146" t="s">
        <v>141</v>
      </c>
      <c r="AU424" s="146" t="s">
        <v>81</v>
      </c>
      <c r="AV424" s="12" t="s">
        <v>79</v>
      </c>
      <c r="AW424" s="12" t="s">
        <v>32</v>
      </c>
      <c r="AX424" s="12" t="s">
        <v>71</v>
      </c>
      <c r="AY424" s="146" t="s">
        <v>128</v>
      </c>
    </row>
    <row r="425" spans="2:65" s="13" customFormat="1" ht="11.25">
      <c r="B425" s="151"/>
      <c r="D425" s="139" t="s">
        <v>141</v>
      </c>
      <c r="E425" s="152" t="s">
        <v>19</v>
      </c>
      <c r="F425" s="153" t="s">
        <v>623</v>
      </c>
      <c r="H425" s="154">
        <v>6.74</v>
      </c>
      <c r="I425" s="155"/>
      <c r="L425" s="151"/>
      <c r="M425" s="156"/>
      <c r="T425" s="157"/>
      <c r="AT425" s="152" t="s">
        <v>141</v>
      </c>
      <c r="AU425" s="152" t="s">
        <v>81</v>
      </c>
      <c r="AV425" s="13" t="s">
        <v>81</v>
      </c>
      <c r="AW425" s="13" t="s">
        <v>32</v>
      </c>
      <c r="AX425" s="13" t="s">
        <v>71</v>
      </c>
      <c r="AY425" s="152" t="s">
        <v>128</v>
      </c>
    </row>
    <row r="426" spans="2:65" s="1" customFormat="1" ht="22.15" customHeight="1">
      <c r="B426" s="31"/>
      <c r="C426" s="126" t="s">
        <v>624</v>
      </c>
      <c r="D426" s="126" t="s">
        <v>131</v>
      </c>
      <c r="E426" s="127" t="s">
        <v>625</v>
      </c>
      <c r="F426" s="128" t="s">
        <v>626</v>
      </c>
      <c r="G426" s="129" t="s">
        <v>227</v>
      </c>
      <c r="H426" s="130">
        <v>28.699000000000002</v>
      </c>
      <c r="I426" s="131"/>
      <c r="J426" s="132">
        <f>ROUND(I426*H426,2)</f>
        <v>0</v>
      </c>
      <c r="K426" s="128" t="s">
        <v>135</v>
      </c>
      <c r="L426" s="31"/>
      <c r="M426" s="133" t="s">
        <v>19</v>
      </c>
      <c r="N426" s="134" t="s">
        <v>42</v>
      </c>
      <c r="P426" s="135">
        <f>O426*H426</f>
        <v>0</v>
      </c>
      <c r="Q426" s="135">
        <v>0</v>
      </c>
      <c r="R426" s="135">
        <f>Q426*H426</f>
        <v>0</v>
      </c>
      <c r="S426" s="135">
        <v>0</v>
      </c>
      <c r="T426" s="136">
        <f>S426*H426</f>
        <v>0</v>
      </c>
      <c r="AR426" s="137" t="s">
        <v>243</v>
      </c>
      <c r="AT426" s="137" t="s">
        <v>131</v>
      </c>
      <c r="AU426" s="137" t="s">
        <v>81</v>
      </c>
      <c r="AY426" s="16" t="s">
        <v>128</v>
      </c>
      <c r="BE426" s="138">
        <f>IF(N426="základní",J426,0)</f>
        <v>0</v>
      </c>
      <c r="BF426" s="138">
        <f>IF(N426="snížená",J426,0)</f>
        <v>0</v>
      </c>
      <c r="BG426" s="138">
        <f>IF(N426="zákl. přenesená",J426,0)</f>
        <v>0</v>
      </c>
      <c r="BH426" s="138">
        <f>IF(N426="sníž. přenesená",J426,0)</f>
        <v>0</v>
      </c>
      <c r="BI426" s="138">
        <f>IF(N426="nulová",J426,0)</f>
        <v>0</v>
      </c>
      <c r="BJ426" s="16" t="s">
        <v>79</v>
      </c>
      <c r="BK426" s="138">
        <f>ROUND(I426*H426,2)</f>
        <v>0</v>
      </c>
      <c r="BL426" s="16" t="s">
        <v>243</v>
      </c>
      <c r="BM426" s="137" t="s">
        <v>627</v>
      </c>
    </row>
    <row r="427" spans="2:65" s="1" customFormat="1" ht="29.25">
      <c r="B427" s="31"/>
      <c r="D427" s="139" t="s">
        <v>137</v>
      </c>
      <c r="F427" s="140" t="s">
        <v>628</v>
      </c>
      <c r="I427" s="141"/>
      <c r="L427" s="31"/>
      <c r="M427" s="142"/>
      <c r="T427" s="52"/>
      <c r="AT427" s="16" t="s">
        <v>137</v>
      </c>
      <c r="AU427" s="16" t="s">
        <v>81</v>
      </c>
    </row>
    <row r="428" spans="2:65" s="1" customFormat="1" ht="11.25">
      <c r="B428" s="31"/>
      <c r="D428" s="143" t="s">
        <v>139</v>
      </c>
      <c r="F428" s="144" t="s">
        <v>629</v>
      </c>
      <c r="I428" s="141"/>
      <c r="L428" s="31"/>
      <c r="M428" s="142"/>
      <c r="T428" s="52"/>
      <c r="AT428" s="16" t="s">
        <v>139</v>
      </c>
      <c r="AU428" s="16" t="s">
        <v>81</v>
      </c>
    </row>
    <row r="429" spans="2:65" s="11" customFormat="1" ht="22.9" customHeight="1">
      <c r="B429" s="114"/>
      <c r="D429" s="115" t="s">
        <v>70</v>
      </c>
      <c r="E429" s="124" t="s">
        <v>630</v>
      </c>
      <c r="F429" s="124" t="s">
        <v>631</v>
      </c>
      <c r="I429" s="117"/>
      <c r="J429" s="125">
        <f>BK429</f>
        <v>0</v>
      </c>
      <c r="L429" s="114"/>
      <c r="M429" s="119"/>
      <c r="P429" s="120">
        <f>SUM(P430:P678)</f>
        <v>0</v>
      </c>
      <c r="R429" s="120">
        <f>SUM(R430:R678)</f>
        <v>13.29338967</v>
      </c>
      <c r="T429" s="121">
        <f>SUM(T430:T678)</f>
        <v>3.1493820000000001</v>
      </c>
      <c r="AR429" s="115" t="s">
        <v>81</v>
      </c>
      <c r="AT429" s="122" t="s">
        <v>70</v>
      </c>
      <c r="AU429" s="122" t="s">
        <v>79</v>
      </c>
      <c r="AY429" s="115" t="s">
        <v>128</v>
      </c>
      <c r="BK429" s="123">
        <f>SUM(BK430:BK678)</f>
        <v>0</v>
      </c>
    </row>
    <row r="430" spans="2:65" s="1" customFormat="1" ht="14.45" customHeight="1">
      <c r="B430" s="31"/>
      <c r="C430" s="126" t="s">
        <v>632</v>
      </c>
      <c r="D430" s="126" t="s">
        <v>131</v>
      </c>
      <c r="E430" s="127" t="s">
        <v>633</v>
      </c>
      <c r="F430" s="128" t="s">
        <v>634</v>
      </c>
      <c r="G430" s="129" t="s">
        <v>209</v>
      </c>
      <c r="H430" s="130">
        <v>149</v>
      </c>
      <c r="I430" s="131"/>
      <c r="J430" s="132">
        <f>ROUND(I430*H430,2)</f>
        <v>0</v>
      </c>
      <c r="K430" s="128" t="s">
        <v>135</v>
      </c>
      <c r="L430" s="31"/>
      <c r="M430" s="133" t="s">
        <v>19</v>
      </c>
      <c r="N430" s="134" t="s">
        <v>42</v>
      </c>
      <c r="P430" s="135">
        <f>O430*H430</f>
        <v>0</v>
      </c>
      <c r="Q430" s="135">
        <v>0</v>
      </c>
      <c r="R430" s="135">
        <f>Q430*H430</f>
        <v>0</v>
      </c>
      <c r="S430" s="135">
        <v>1.7600000000000001E-3</v>
      </c>
      <c r="T430" s="136">
        <f>S430*H430</f>
        <v>0.26224000000000003</v>
      </c>
      <c r="AR430" s="137" t="s">
        <v>243</v>
      </c>
      <c r="AT430" s="137" t="s">
        <v>131</v>
      </c>
      <c r="AU430" s="137" t="s">
        <v>81</v>
      </c>
      <c r="AY430" s="16" t="s">
        <v>128</v>
      </c>
      <c r="BE430" s="138">
        <f>IF(N430="základní",J430,0)</f>
        <v>0</v>
      </c>
      <c r="BF430" s="138">
        <f>IF(N430="snížená",J430,0)</f>
        <v>0</v>
      </c>
      <c r="BG430" s="138">
        <f>IF(N430="zákl. přenesená",J430,0)</f>
        <v>0</v>
      </c>
      <c r="BH430" s="138">
        <f>IF(N430="sníž. přenesená",J430,0)</f>
        <v>0</v>
      </c>
      <c r="BI430" s="138">
        <f>IF(N430="nulová",J430,0)</f>
        <v>0</v>
      </c>
      <c r="BJ430" s="16" t="s">
        <v>79</v>
      </c>
      <c r="BK430" s="138">
        <f>ROUND(I430*H430,2)</f>
        <v>0</v>
      </c>
      <c r="BL430" s="16" t="s">
        <v>243</v>
      </c>
      <c r="BM430" s="137" t="s">
        <v>635</v>
      </c>
    </row>
    <row r="431" spans="2:65" s="1" customFormat="1" ht="11.25">
      <c r="B431" s="31"/>
      <c r="D431" s="139" t="s">
        <v>137</v>
      </c>
      <c r="F431" s="140" t="s">
        <v>636</v>
      </c>
      <c r="I431" s="141"/>
      <c r="L431" s="31"/>
      <c r="M431" s="142"/>
      <c r="T431" s="52"/>
      <c r="AT431" s="16" t="s">
        <v>137</v>
      </c>
      <c r="AU431" s="16" t="s">
        <v>81</v>
      </c>
    </row>
    <row r="432" spans="2:65" s="1" customFormat="1" ht="11.25">
      <c r="B432" s="31"/>
      <c r="D432" s="143" t="s">
        <v>139</v>
      </c>
      <c r="F432" s="144" t="s">
        <v>637</v>
      </c>
      <c r="I432" s="141"/>
      <c r="L432" s="31"/>
      <c r="M432" s="142"/>
      <c r="T432" s="52"/>
      <c r="AT432" s="16" t="s">
        <v>139</v>
      </c>
      <c r="AU432" s="16" t="s">
        <v>81</v>
      </c>
    </row>
    <row r="433" spans="2:65" s="13" customFormat="1" ht="11.25">
      <c r="B433" s="151"/>
      <c r="D433" s="139" t="s">
        <v>141</v>
      </c>
      <c r="E433" s="152" t="s">
        <v>19</v>
      </c>
      <c r="F433" s="153" t="s">
        <v>638</v>
      </c>
      <c r="H433" s="154">
        <v>149</v>
      </c>
      <c r="I433" s="155"/>
      <c r="L433" s="151"/>
      <c r="M433" s="156"/>
      <c r="T433" s="157"/>
      <c r="AT433" s="152" t="s">
        <v>141</v>
      </c>
      <c r="AU433" s="152" t="s">
        <v>81</v>
      </c>
      <c r="AV433" s="13" t="s">
        <v>81</v>
      </c>
      <c r="AW433" s="13" t="s">
        <v>32</v>
      </c>
      <c r="AX433" s="13" t="s">
        <v>71</v>
      </c>
      <c r="AY433" s="152" t="s">
        <v>128</v>
      </c>
    </row>
    <row r="434" spans="2:65" s="1" customFormat="1" ht="14.45" customHeight="1">
      <c r="B434" s="31"/>
      <c r="C434" s="126" t="s">
        <v>639</v>
      </c>
      <c r="D434" s="126" t="s">
        <v>131</v>
      </c>
      <c r="E434" s="127" t="s">
        <v>640</v>
      </c>
      <c r="F434" s="128" t="s">
        <v>641</v>
      </c>
      <c r="G434" s="129" t="s">
        <v>148</v>
      </c>
      <c r="H434" s="130">
        <v>8</v>
      </c>
      <c r="I434" s="131"/>
      <c r="J434" s="132">
        <f>ROUND(I434*H434,2)</f>
        <v>0</v>
      </c>
      <c r="K434" s="128" t="s">
        <v>135</v>
      </c>
      <c r="L434" s="31"/>
      <c r="M434" s="133" t="s">
        <v>19</v>
      </c>
      <c r="N434" s="134" t="s">
        <v>42</v>
      </c>
      <c r="P434" s="135">
        <f>O434*H434</f>
        <v>0</v>
      </c>
      <c r="Q434" s="135">
        <v>0</v>
      </c>
      <c r="R434" s="135">
        <f>Q434*H434</f>
        <v>0</v>
      </c>
      <c r="S434" s="135">
        <v>5.94E-3</v>
      </c>
      <c r="T434" s="136">
        <f>S434*H434</f>
        <v>4.752E-2</v>
      </c>
      <c r="AR434" s="137" t="s">
        <v>243</v>
      </c>
      <c r="AT434" s="137" t="s">
        <v>131</v>
      </c>
      <c r="AU434" s="137" t="s">
        <v>81</v>
      </c>
      <c r="AY434" s="16" t="s">
        <v>128</v>
      </c>
      <c r="BE434" s="138">
        <f>IF(N434="základní",J434,0)</f>
        <v>0</v>
      </c>
      <c r="BF434" s="138">
        <f>IF(N434="snížená",J434,0)</f>
        <v>0</v>
      </c>
      <c r="BG434" s="138">
        <f>IF(N434="zákl. přenesená",J434,0)</f>
        <v>0</v>
      </c>
      <c r="BH434" s="138">
        <f>IF(N434="sníž. přenesená",J434,0)</f>
        <v>0</v>
      </c>
      <c r="BI434" s="138">
        <f>IF(N434="nulová",J434,0)</f>
        <v>0</v>
      </c>
      <c r="BJ434" s="16" t="s">
        <v>79</v>
      </c>
      <c r="BK434" s="138">
        <f>ROUND(I434*H434,2)</f>
        <v>0</v>
      </c>
      <c r="BL434" s="16" t="s">
        <v>243</v>
      </c>
      <c r="BM434" s="137" t="s">
        <v>642</v>
      </c>
    </row>
    <row r="435" spans="2:65" s="1" customFormat="1" ht="11.25">
      <c r="B435" s="31"/>
      <c r="D435" s="139" t="s">
        <v>137</v>
      </c>
      <c r="F435" s="140" t="s">
        <v>643</v>
      </c>
      <c r="I435" s="141"/>
      <c r="L435" s="31"/>
      <c r="M435" s="142"/>
      <c r="T435" s="52"/>
      <c r="AT435" s="16" t="s">
        <v>137</v>
      </c>
      <c r="AU435" s="16" t="s">
        <v>81</v>
      </c>
    </row>
    <row r="436" spans="2:65" s="1" customFormat="1" ht="11.25">
      <c r="B436" s="31"/>
      <c r="D436" s="143" t="s">
        <v>139</v>
      </c>
      <c r="F436" s="144" t="s">
        <v>644</v>
      </c>
      <c r="I436" s="141"/>
      <c r="L436" s="31"/>
      <c r="M436" s="142"/>
      <c r="T436" s="52"/>
      <c r="AT436" s="16" t="s">
        <v>139</v>
      </c>
      <c r="AU436" s="16" t="s">
        <v>81</v>
      </c>
    </row>
    <row r="437" spans="2:65" s="13" customFormat="1" ht="11.25">
      <c r="B437" s="151"/>
      <c r="D437" s="139" t="s">
        <v>141</v>
      </c>
      <c r="E437" s="152" t="s">
        <v>19</v>
      </c>
      <c r="F437" s="153" t="s">
        <v>318</v>
      </c>
      <c r="H437" s="154">
        <v>8</v>
      </c>
      <c r="I437" s="155"/>
      <c r="L437" s="151"/>
      <c r="M437" s="156"/>
      <c r="T437" s="157"/>
      <c r="AT437" s="152" t="s">
        <v>141</v>
      </c>
      <c r="AU437" s="152" t="s">
        <v>81</v>
      </c>
      <c r="AV437" s="13" t="s">
        <v>81</v>
      </c>
      <c r="AW437" s="13" t="s">
        <v>32</v>
      </c>
      <c r="AX437" s="13" t="s">
        <v>71</v>
      </c>
      <c r="AY437" s="152" t="s">
        <v>128</v>
      </c>
    </row>
    <row r="438" spans="2:65" s="1" customFormat="1" ht="22.15" customHeight="1">
      <c r="B438" s="31"/>
      <c r="C438" s="126" t="s">
        <v>645</v>
      </c>
      <c r="D438" s="126" t="s">
        <v>131</v>
      </c>
      <c r="E438" s="127" t="s">
        <v>646</v>
      </c>
      <c r="F438" s="128" t="s">
        <v>647</v>
      </c>
      <c r="G438" s="129" t="s">
        <v>209</v>
      </c>
      <c r="H438" s="130">
        <v>36.85</v>
      </c>
      <c r="I438" s="131"/>
      <c r="J438" s="132">
        <f>ROUND(I438*H438,2)</f>
        <v>0</v>
      </c>
      <c r="K438" s="128" t="s">
        <v>135</v>
      </c>
      <c r="L438" s="31"/>
      <c r="M438" s="133" t="s">
        <v>19</v>
      </c>
      <c r="N438" s="134" t="s">
        <v>42</v>
      </c>
      <c r="P438" s="135">
        <f>O438*H438</f>
        <v>0</v>
      </c>
      <c r="Q438" s="135">
        <v>0</v>
      </c>
      <c r="R438" s="135">
        <f>Q438*H438</f>
        <v>0</v>
      </c>
      <c r="S438" s="135">
        <v>3.3800000000000002E-3</v>
      </c>
      <c r="T438" s="136">
        <f>S438*H438</f>
        <v>0.12455300000000001</v>
      </c>
      <c r="AR438" s="137" t="s">
        <v>243</v>
      </c>
      <c r="AT438" s="137" t="s">
        <v>131</v>
      </c>
      <c r="AU438" s="137" t="s">
        <v>81</v>
      </c>
      <c r="AY438" s="16" t="s">
        <v>128</v>
      </c>
      <c r="BE438" s="138">
        <f>IF(N438="základní",J438,0)</f>
        <v>0</v>
      </c>
      <c r="BF438" s="138">
        <f>IF(N438="snížená",J438,0)</f>
        <v>0</v>
      </c>
      <c r="BG438" s="138">
        <f>IF(N438="zákl. přenesená",J438,0)</f>
        <v>0</v>
      </c>
      <c r="BH438" s="138">
        <f>IF(N438="sníž. přenesená",J438,0)</f>
        <v>0</v>
      </c>
      <c r="BI438" s="138">
        <f>IF(N438="nulová",J438,0)</f>
        <v>0</v>
      </c>
      <c r="BJ438" s="16" t="s">
        <v>79</v>
      </c>
      <c r="BK438" s="138">
        <f>ROUND(I438*H438,2)</f>
        <v>0</v>
      </c>
      <c r="BL438" s="16" t="s">
        <v>243</v>
      </c>
      <c r="BM438" s="137" t="s">
        <v>648</v>
      </c>
    </row>
    <row r="439" spans="2:65" s="1" customFormat="1" ht="19.5">
      <c r="B439" s="31"/>
      <c r="D439" s="139" t="s">
        <v>137</v>
      </c>
      <c r="F439" s="140" t="s">
        <v>649</v>
      </c>
      <c r="I439" s="141"/>
      <c r="L439" s="31"/>
      <c r="M439" s="142"/>
      <c r="T439" s="52"/>
      <c r="AT439" s="16" t="s">
        <v>137</v>
      </c>
      <c r="AU439" s="16" t="s">
        <v>81</v>
      </c>
    </row>
    <row r="440" spans="2:65" s="1" customFormat="1" ht="11.25">
      <c r="B440" s="31"/>
      <c r="D440" s="143" t="s">
        <v>139</v>
      </c>
      <c r="F440" s="144" t="s">
        <v>650</v>
      </c>
      <c r="I440" s="141"/>
      <c r="L440" s="31"/>
      <c r="M440" s="142"/>
      <c r="T440" s="52"/>
      <c r="AT440" s="16" t="s">
        <v>139</v>
      </c>
      <c r="AU440" s="16" t="s">
        <v>81</v>
      </c>
    </row>
    <row r="441" spans="2:65" s="13" customFormat="1" ht="11.25">
      <c r="B441" s="151"/>
      <c r="D441" s="139" t="s">
        <v>141</v>
      </c>
      <c r="E441" s="152" t="s">
        <v>19</v>
      </c>
      <c r="F441" s="153" t="s">
        <v>651</v>
      </c>
      <c r="H441" s="154">
        <v>36.85</v>
      </c>
      <c r="I441" s="155"/>
      <c r="L441" s="151"/>
      <c r="M441" s="156"/>
      <c r="T441" s="157"/>
      <c r="AT441" s="152" t="s">
        <v>141</v>
      </c>
      <c r="AU441" s="152" t="s">
        <v>81</v>
      </c>
      <c r="AV441" s="13" t="s">
        <v>81</v>
      </c>
      <c r="AW441" s="13" t="s">
        <v>32</v>
      </c>
      <c r="AX441" s="13" t="s">
        <v>71</v>
      </c>
      <c r="AY441" s="152" t="s">
        <v>128</v>
      </c>
    </row>
    <row r="442" spans="2:65" s="1" customFormat="1" ht="22.15" customHeight="1">
      <c r="B442" s="31"/>
      <c r="C442" s="126" t="s">
        <v>652</v>
      </c>
      <c r="D442" s="126" t="s">
        <v>131</v>
      </c>
      <c r="E442" s="127" t="s">
        <v>653</v>
      </c>
      <c r="F442" s="128" t="s">
        <v>654</v>
      </c>
      <c r="G442" s="129" t="s">
        <v>209</v>
      </c>
      <c r="H442" s="130">
        <v>115</v>
      </c>
      <c r="I442" s="131"/>
      <c r="J442" s="132">
        <f>ROUND(I442*H442,2)</f>
        <v>0</v>
      </c>
      <c r="K442" s="128" t="s">
        <v>135</v>
      </c>
      <c r="L442" s="31"/>
      <c r="M442" s="133" t="s">
        <v>19</v>
      </c>
      <c r="N442" s="134" t="s">
        <v>42</v>
      </c>
      <c r="P442" s="135">
        <f>O442*H442</f>
        <v>0</v>
      </c>
      <c r="Q442" s="135">
        <v>0</v>
      </c>
      <c r="R442" s="135">
        <f>Q442*H442</f>
        <v>0</v>
      </c>
      <c r="S442" s="135">
        <v>3.3800000000000002E-3</v>
      </c>
      <c r="T442" s="136">
        <f>S442*H442</f>
        <v>0.38870000000000005</v>
      </c>
      <c r="AR442" s="137" t="s">
        <v>243</v>
      </c>
      <c r="AT442" s="137" t="s">
        <v>131</v>
      </c>
      <c r="AU442" s="137" t="s">
        <v>81</v>
      </c>
      <c r="AY442" s="16" t="s">
        <v>128</v>
      </c>
      <c r="BE442" s="138">
        <f>IF(N442="základní",J442,0)</f>
        <v>0</v>
      </c>
      <c r="BF442" s="138">
        <f>IF(N442="snížená",J442,0)</f>
        <v>0</v>
      </c>
      <c r="BG442" s="138">
        <f>IF(N442="zákl. přenesená",J442,0)</f>
        <v>0</v>
      </c>
      <c r="BH442" s="138">
        <f>IF(N442="sníž. přenesená",J442,0)</f>
        <v>0</v>
      </c>
      <c r="BI442" s="138">
        <f>IF(N442="nulová",J442,0)</f>
        <v>0</v>
      </c>
      <c r="BJ442" s="16" t="s">
        <v>79</v>
      </c>
      <c r="BK442" s="138">
        <f>ROUND(I442*H442,2)</f>
        <v>0</v>
      </c>
      <c r="BL442" s="16" t="s">
        <v>243</v>
      </c>
      <c r="BM442" s="137" t="s">
        <v>655</v>
      </c>
    </row>
    <row r="443" spans="2:65" s="1" customFormat="1" ht="19.5">
      <c r="B443" s="31"/>
      <c r="D443" s="139" t="s">
        <v>137</v>
      </c>
      <c r="F443" s="140" t="s">
        <v>656</v>
      </c>
      <c r="I443" s="141"/>
      <c r="L443" s="31"/>
      <c r="M443" s="142"/>
      <c r="T443" s="52"/>
      <c r="AT443" s="16" t="s">
        <v>137</v>
      </c>
      <c r="AU443" s="16" t="s">
        <v>81</v>
      </c>
    </row>
    <row r="444" spans="2:65" s="1" customFormat="1" ht="11.25">
      <c r="B444" s="31"/>
      <c r="D444" s="143" t="s">
        <v>139</v>
      </c>
      <c r="F444" s="144" t="s">
        <v>657</v>
      </c>
      <c r="I444" s="141"/>
      <c r="L444" s="31"/>
      <c r="M444" s="142"/>
      <c r="T444" s="52"/>
      <c r="AT444" s="16" t="s">
        <v>139</v>
      </c>
      <c r="AU444" s="16" t="s">
        <v>81</v>
      </c>
    </row>
    <row r="445" spans="2:65" s="13" customFormat="1" ht="11.25">
      <c r="B445" s="151"/>
      <c r="D445" s="139" t="s">
        <v>141</v>
      </c>
      <c r="E445" s="152" t="s">
        <v>19</v>
      </c>
      <c r="F445" s="153" t="s">
        <v>658</v>
      </c>
      <c r="H445" s="154">
        <v>80.2</v>
      </c>
      <c r="I445" s="155"/>
      <c r="L445" s="151"/>
      <c r="M445" s="156"/>
      <c r="T445" s="157"/>
      <c r="AT445" s="152" t="s">
        <v>141</v>
      </c>
      <c r="AU445" s="152" t="s">
        <v>81</v>
      </c>
      <c r="AV445" s="13" t="s">
        <v>81</v>
      </c>
      <c r="AW445" s="13" t="s">
        <v>32</v>
      </c>
      <c r="AX445" s="13" t="s">
        <v>71</v>
      </c>
      <c r="AY445" s="152" t="s">
        <v>128</v>
      </c>
    </row>
    <row r="446" spans="2:65" s="13" customFormat="1" ht="11.25">
      <c r="B446" s="151"/>
      <c r="D446" s="139" t="s">
        <v>141</v>
      </c>
      <c r="E446" s="152" t="s">
        <v>19</v>
      </c>
      <c r="F446" s="153" t="s">
        <v>659</v>
      </c>
      <c r="H446" s="154">
        <v>34.799999999999997</v>
      </c>
      <c r="I446" s="155"/>
      <c r="L446" s="151"/>
      <c r="M446" s="156"/>
      <c r="T446" s="157"/>
      <c r="AT446" s="152" t="s">
        <v>141</v>
      </c>
      <c r="AU446" s="152" t="s">
        <v>81</v>
      </c>
      <c r="AV446" s="13" t="s">
        <v>81</v>
      </c>
      <c r="AW446" s="13" t="s">
        <v>32</v>
      </c>
      <c r="AX446" s="13" t="s">
        <v>71</v>
      </c>
      <c r="AY446" s="152" t="s">
        <v>128</v>
      </c>
    </row>
    <row r="447" spans="2:65" s="1" customFormat="1" ht="14.45" customHeight="1">
      <c r="B447" s="31"/>
      <c r="C447" s="126" t="s">
        <v>660</v>
      </c>
      <c r="D447" s="126" t="s">
        <v>131</v>
      </c>
      <c r="E447" s="127" t="s">
        <v>661</v>
      </c>
      <c r="F447" s="128" t="s">
        <v>662</v>
      </c>
      <c r="G447" s="129" t="s">
        <v>209</v>
      </c>
      <c r="H447" s="130">
        <v>55.6</v>
      </c>
      <c r="I447" s="131"/>
      <c r="J447" s="132">
        <f>ROUND(I447*H447,2)</f>
        <v>0</v>
      </c>
      <c r="K447" s="128" t="s">
        <v>135</v>
      </c>
      <c r="L447" s="31"/>
      <c r="M447" s="133" t="s">
        <v>19</v>
      </c>
      <c r="N447" s="134" t="s">
        <v>42</v>
      </c>
      <c r="P447" s="135">
        <f>O447*H447</f>
        <v>0</v>
      </c>
      <c r="Q447" s="135">
        <v>0</v>
      </c>
      <c r="R447" s="135">
        <f>Q447*H447</f>
        <v>0</v>
      </c>
      <c r="S447" s="135">
        <v>3.48E-3</v>
      </c>
      <c r="T447" s="136">
        <f>S447*H447</f>
        <v>0.19348799999999999</v>
      </c>
      <c r="AR447" s="137" t="s">
        <v>243</v>
      </c>
      <c r="AT447" s="137" t="s">
        <v>131</v>
      </c>
      <c r="AU447" s="137" t="s">
        <v>81</v>
      </c>
      <c r="AY447" s="16" t="s">
        <v>128</v>
      </c>
      <c r="BE447" s="138">
        <f>IF(N447="základní",J447,0)</f>
        <v>0</v>
      </c>
      <c r="BF447" s="138">
        <f>IF(N447="snížená",J447,0)</f>
        <v>0</v>
      </c>
      <c r="BG447" s="138">
        <f>IF(N447="zákl. přenesená",J447,0)</f>
        <v>0</v>
      </c>
      <c r="BH447" s="138">
        <f>IF(N447="sníž. přenesená",J447,0)</f>
        <v>0</v>
      </c>
      <c r="BI447" s="138">
        <f>IF(N447="nulová",J447,0)</f>
        <v>0</v>
      </c>
      <c r="BJ447" s="16" t="s">
        <v>79</v>
      </c>
      <c r="BK447" s="138">
        <f>ROUND(I447*H447,2)</f>
        <v>0</v>
      </c>
      <c r="BL447" s="16" t="s">
        <v>243</v>
      </c>
      <c r="BM447" s="137" t="s">
        <v>663</v>
      </c>
    </row>
    <row r="448" spans="2:65" s="1" customFormat="1" ht="11.25">
      <c r="B448" s="31"/>
      <c r="D448" s="139" t="s">
        <v>137</v>
      </c>
      <c r="F448" s="140" t="s">
        <v>664</v>
      </c>
      <c r="I448" s="141"/>
      <c r="L448" s="31"/>
      <c r="M448" s="142"/>
      <c r="T448" s="52"/>
      <c r="AT448" s="16" t="s">
        <v>137</v>
      </c>
      <c r="AU448" s="16" t="s">
        <v>81</v>
      </c>
    </row>
    <row r="449" spans="2:65" s="1" customFormat="1" ht="11.25">
      <c r="B449" s="31"/>
      <c r="D449" s="143" t="s">
        <v>139</v>
      </c>
      <c r="F449" s="144" t="s">
        <v>665</v>
      </c>
      <c r="I449" s="141"/>
      <c r="L449" s="31"/>
      <c r="M449" s="142"/>
      <c r="T449" s="52"/>
      <c r="AT449" s="16" t="s">
        <v>139</v>
      </c>
      <c r="AU449" s="16" t="s">
        <v>81</v>
      </c>
    </row>
    <row r="450" spans="2:65" s="13" customFormat="1" ht="11.25">
      <c r="B450" s="151"/>
      <c r="D450" s="139" t="s">
        <v>141</v>
      </c>
      <c r="E450" s="152" t="s">
        <v>19</v>
      </c>
      <c r="F450" s="153" t="s">
        <v>666</v>
      </c>
      <c r="H450" s="154">
        <v>55.6</v>
      </c>
      <c r="I450" s="155"/>
      <c r="L450" s="151"/>
      <c r="M450" s="156"/>
      <c r="T450" s="157"/>
      <c r="AT450" s="152" t="s">
        <v>141</v>
      </c>
      <c r="AU450" s="152" t="s">
        <v>81</v>
      </c>
      <c r="AV450" s="13" t="s">
        <v>81</v>
      </c>
      <c r="AW450" s="13" t="s">
        <v>32</v>
      </c>
      <c r="AX450" s="13" t="s">
        <v>71</v>
      </c>
      <c r="AY450" s="152" t="s">
        <v>128</v>
      </c>
    </row>
    <row r="451" spans="2:65" s="1" customFormat="1" ht="19.899999999999999" customHeight="1">
      <c r="B451" s="31"/>
      <c r="C451" s="126" t="s">
        <v>667</v>
      </c>
      <c r="D451" s="126" t="s">
        <v>131</v>
      </c>
      <c r="E451" s="127" t="s">
        <v>668</v>
      </c>
      <c r="F451" s="128" t="s">
        <v>669</v>
      </c>
      <c r="G451" s="129" t="s">
        <v>209</v>
      </c>
      <c r="H451" s="130">
        <v>149</v>
      </c>
      <c r="I451" s="131"/>
      <c r="J451" s="132">
        <f>ROUND(I451*H451,2)</f>
        <v>0</v>
      </c>
      <c r="K451" s="128" t="s">
        <v>135</v>
      </c>
      <c r="L451" s="31"/>
      <c r="M451" s="133" t="s">
        <v>19</v>
      </c>
      <c r="N451" s="134" t="s">
        <v>42</v>
      </c>
      <c r="P451" s="135">
        <f>O451*H451</f>
        <v>0</v>
      </c>
      <c r="Q451" s="135">
        <v>0</v>
      </c>
      <c r="R451" s="135">
        <f>Q451*H451</f>
        <v>0</v>
      </c>
      <c r="S451" s="135">
        <v>1.7700000000000001E-3</v>
      </c>
      <c r="T451" s="136">
        <f>S451*H451</f>
        <v>0.26373000000000002</v>
      </c>
      <c r="AR451" s="137" t="s">
        <v>243</v>
      </c>
      <c r="AT451" s="137" t="s">
        <v>131</v>
      </c>
      <c r="AU451" s="137" t="s">
        <v>81</v>
      </c>
      <c r="AY451" s="16" t="s">
        <v>128</v>
      </c>
      <c r="BE451" s="138">
        <f>IF(N451="základní",J451,0)</f>
        <v>0</v>
      </c>
      <c r="BF451" s="138">
        <f>IF(N451="snížená",J451,0)</f>
        <v>0</v>
      </c>
      <c r="BG451" s="138">
        <f>IF(N451="zákl. přenesená",J451,0)</f>
        <v>0</v>
      </c>
      <c r="BH451" s="138">
        <f>IF(N451="sníž. přenesená",J451,0)</f>
        <v>0</v>
      </c>
      <c r="BI451" s="138">
        <f>IF(N451="nulová",J451,0)</f>
        <v>0</v>
      </c>
      <c r="BJ451" s="16" t="s">
        <v>79</v>
      </c>
      <c r="BK451" s="138">
        <f>ROUND(I451*H451,2)</f>
        <v>0</v>
      </c>
      <c r="BL451" s="16" t="s">
        <v>243</v>
      </c>
      <c r="BM451" s="137" t="s">
        <v>670</v>
      </c>
    </row>
    <row r="452" spans="2:65" s="1" customFormat="1" ht="19.5">
      <c r="B452" s="31"/>
      <c r="D452" s="139" t="s">
        <v>137</v>
      </c>
      <c r="F452" s="140" t="s">
        <v>671</v>
      </c>
      <c r="I452" s="141"/>
      <c r="L452" s="31"/>
      <c r="M452" s="142"/>
      <c r="T452" s="52"/>
      <c r="AT452" s="16" t="s">
        <v>137</v>
      </c>
      <c r="AU452" s="16" t="s">
        <v>81</v>
      </c>
    </row>
    <row r="453" spans="2:65" s="1" customFormat="1" ht="11.25">
      <c r="B453" s="31"/>
      <c r="D453" s="143" t="s">
        <v>139</v>
      </c>
      <c r="F453" s="144" t="s">
        <v>672</v>
      </c>
      <c r="I453" s="141"/>
      <c r="L453" s="31"/>
      <c r="M453" s="142"/>
      <c r="T453" s="52"/>
      <c r="AT453" s="16" t="s">
        <v>139</v>
      </c>
      <c r="AU453" s="16" t="s">
        <v>81</v>
      </c>
    </row>
    <row r="454" spans="2:65" s="13" customFormat="1" ht="11.25">
      <c r="B454" s="151"/>
      <c r="D454" s="139" t="s">
        <v>141</v>
      </c>
      <c r="E454" s="152" t="s">
        <v>19</v>
      </c>
      <c r="F454" s="153" t="s">
        <v>673</v>
      </c>
      <c r="H454" s="154">
        <v>149</v>
      </c>
      <c r="I454" s="155"/>
      <c r="L454" s="151"/>
      <c r="M454" s="156"/>
      <c r="T454" s="157"/>
      <c r="AT454" s="152" t="s">
        <v>141</v>
      </c>
      <c r="AU454" s="152" t="s">
        <v>81</v>
      </c>
      <c r="AV454" s="13" t="s">
        <v>81</v>
      </c>
      <c r="AW454" s="13" t="s">
        <v>32</v>
      </c>
      <c r="AX454" s="13" t="s">
        <v>71</v>
      </c>
      <c r="AY454" s="152" t="s">
        <v>128</v>
      </c>
    </row>
    <row r="455" spans="2:65" s="1" customFormat="1" ht="14.45" customHeight="1">
      <c r="B455" s="31"/>
      <c r="C455" s="126" t="s">
        <v>674</v>
      </c>
      <c r="D455" s="126" t="s">
        <v>131</v>
      </c>
      <c r="E455" s="127" t="s">
        <v>675</v>
      </c>
      <c r="F455" s="128" t="s">
        <v>676</v>
      </c>
      <c r="G455" s="129" t="s">
        <v>134</v>
      </c>
      <c r="H455" s="130">
        <v>2</v>
      </c>
      <c r="I455" s="131"/>
      <c r="J455" s="132">
        <f>ROUND(I455*H455,2)</f>
        <v>0</v>
      </c>
      <c r="K455" s="128" t="s">
        <v>135</v>
      </c>
      <c r="L455" s="31"/>
      <c r="M455" s="133" t="s">
        <v>19</v>
      </c>
      <c r="N455" s="134" t="s">
        <v>42</v>
      </c>
      <c r="P455" s="135">
        <f>O455*H455</f>
        <v>0</v>
      </c>
      <c r="Q455" s="135">
        <v>0</v>
      </c>
      <c r="R455" s="135">
        <f>Q455*H455</f>
        <v>0</v>
      </c>
      <c r="S455" s="135">
        <v>1.4999999999999999E-2</v>
      </c>
      <c r="T455" s="136">
        <f>S455*H455</f>
        <v>0.03</v>
      </c>
      <c r="AR455" s="137" t="s">
        <v>243</v>
      </c>
      <c r="AT455" s="137" t="s">
        <v>131</v>
      </c>
      <c r="AU455" s="137" t="s">
        <v>81</v>
      </c>
      <c r="AY455" s="16" t="s">
        <v>128</v>
      </c>
      <c r="BE455" s="138">
        <f>IF(N455="základní",J455,0)</f>
        <v>0</v>
      </c>
      <c r="BF455" s="138">
        <f>IF(N455="snížená",J455,0)</f>
        <v>0</v>
      </c>
      <c r="BG455" s="138">
        <f>IF(N455="zákl. přenesená",J455,0)</f>
        <v>0</v>
      </c>
      <c r="BH455" s="138">
        <f>IF(N455="sníž. přenesená",J455,0)</f>
        <v>0</v>
      </c>
      <c r="BI455" s="138">
        <f>IF(N455="nulová",J455,0)</f>
        <v>0</v>
      </c>
      <c r="BJ455" s="16" t="s">
        <v>79</v>
      </c>
      <c r="BK455" s="138">
        <f>ROUND(I455*H455,2)</f>
        <v>0</v>
      </c>
      <c r="BL455" s="16" t="s">
        <v>243</v>
      </c>
      <c r="BM455" s="137" t="s">
        <v>677</v>
      </c>
    </row>
    <row r="456" spans="2:65" s="1" customFormat="1" ht="11.25">
      <c r="B456" s="31"/>
      <c r="D456" s="139" t="s">
        <v>137</v>
      </c>
      <c r="F456" s="140" t="s">
        <v>678</v>
      </c>
      <c r="I456" s="141"/>
      <c r="L456" s="31"/>
      <c r="M456" s="142"/>
      <c r="T456" s="52"/>
      <c r="AT456" s="16" t="s">
        <v>137</v>
      </c>
      <c r="AU456" s="16" t="s">
        <v>81</v>
      </c>
    </row>
    <row r="457" spans="2:65" s="1" customFormat="1" ht="11.25">
      <c r="B457" s="31"/>
      <c r="D457" s="143" t="s">
        <v>139</v>
      </c>
      <c r="F457" s="144" t="s">
        <v>679</v>
      </c>
      <c r="I457" s="141"/>
      <c r="L457" s="31"/>
      <c r="M457" s="142"/>
      <c r="T457" s="52"/>
      <c r="AT457" s="16" t="s">
        <v>139</v>
      </c>
      <c r="AU457" s="16" t="s">
        <v>81</v>
      </c>
    </row>
    <row r="458" spans="2:65" s="1" customFormat="1" ht="19.899999999999999" customHeight="1">
      <c r="B458" s="31"/>
      <c r="C458" s="126" t="s">
        <v>680</v>
      </c>
      <c r="D458" s="126" t="s">
        <v>131</v>
      </c>
      <c r="E458" s="127" t="s">
        <v>681</v>
      </c>
      <c r="F458" s="128" t="s">
        <v>682</v>
      </c>
      <c r="G458" s="129" t="s">
        <v>134</v>
      </c>
      <c r="H458" s="130">
        <v>150</v>
      </c>
      <c r="I458" s="131"/>
      <c r="J458" s="132">
        <f>ROUND(I458*H458,2)</f>
        <v>0</v>
      </c>
      <c r="K458" s="128" t="s">
        <v>135</v>
      </c>
      <c r="L458" s="31"/>
      <c r="M458" s="133" t="s">
        <v>19</v>
      </c>
      <c r="N458" s="134" t="s">
        <v>42</v>
      </c>
      <c r="P458" s="135">
        <f>O458*H458</f>
        <v>0</v>
      </c>
      <c r="Q458" s="135">
        <v>0</v>
      </c>
      <c r="R458" s="135">
        <f>Q458*H458</f>
        <v>0</v>
      </c>
      <c r="S458" s="135">
        <v>2.2000000000000001E-4</v>
      </c>
      <c r="T458" s="136">
        <f>S458*H458</f>
        <v>3.3000000000000002E-2</v>
      </c>
      <c r="AR458" s="137" t="s">
        <v>243</v>
      </c>
      <c r="AT458" s="137" t="s">
        <v>131</v>
      </c>
      <c r="AU458" s="137" t="s">
        <v>81</v>
      </c>
      <c r="AY458" s="16" t="s">
        <v>128</v>
      </c>
      <c r="BE458" s="138">
        <f>IF(N458="základní",J458,0)</f>
        <v>0</v>
      </c>
      <c r="BF458" s="138">
        <f>IF(N458="snížená",J458,0)</f>
        <v>0</v>
      </c>
      <c r="BG458" s="138">
        <f>IF(N458="zákl. přenesená",J458,0)</f>
        <v>0</v>
      </c>
      <c r="BH458" s="138">
        <f>IF(N458="sníž. přenesená",J458,0)</f>
        <v>0</v>
      </c>
      <c r="BI458" s="138">
        <f>IF(N458="nulová",J458,0)</f>
        <v>0</v>
      </c>
      <c r="BJ458" s="16" t="s">
        <v>79</v>
      </c>
      <c r="BK458" s="138">
        <f>ROUND(I458*H458,2)</f>
        <v>0</v>
      </c>
      <c r="BL458" s="16" t="s">
        <v>243</v>
      </c>
      <c r="BM458" s="137" t="s">
        <v>683</v>
      </c>
    </row>
    <row r="459" spans="2:65" s="1" customFormat="1" ht="19.5">
      <c r="B459" s="31"/>
      <c r="D459" s="139" t="s">
        <v>137</v>
      </c>
      <c r="F459" s="140" t="s">
        <v>684</v>
      </c>
      <c r="I459" s="141"/>
      <c r="L459" s="31"/>
      <c r="M459" s="142"/>
      <c r="T459" s="52"/>
      <c r="AT459" s="16" t="s">
        <v>137</v>
      </c>
      <c r="AU459" s="16" t="s">
        <v>81</v>
      </c>
    </row>
    <row r="460" spans="2:65" s="1" customFormat="1" ht="11.25">
      <c r="B460" s="31"/>
      <c r="D460" s="143" t="s">
        <v>139</v>
      </c>
      <c r="F460" s="144" t="s">
        <v>685</v>
      </c>
      <c r="I460" s="141"/>
      <c r="L460" s="31"/>
      <c r="M460" s="142"/>
      <c r="T460" s="52"/>
      <c r="AT460" s="16" t="s">
        <v>139</v>
      </c>
      <c r="AU460" s="16" t="s">
        <v>81</v>
      </c>
    </row>
    <row r="461" spans="2:65" s="1" customFormat="1" ht="22.15" customHeight="1">
      <c r="B461" s="31"/>
      <c r="C461" s="126" t="s">
        <v>686</v>
      </c>
      <c r="D461" s="126" t="s">
        <v>131</v>
      </c>
      <c r="E461" s="127" t="s">
        <v>687</v>
      </c>
      <c r="F461" s="128" t="s">
        <v>688</v>
      </c>
      <c r="G461" s="129" t="s">
        <v>209</v>
      </c>
      <c r="H461" s="130">
        <v>15.5</v>
      </c>
      <c r="I461" s="131"/>
      <c r="J461" s="132">
        <f>ROUND(I461*H461,2)</f>
        <v>0</v>
      </c>
      <c r="K461" s="128" t="s">
        <v>135</v>
      </c>
      <c r="L461" s="31"/>
      <c r="M461" s="133" t="s">
        <v>19</v>
      </c>
      <c r="N461" s="134" t="s">
        <v>42</v>
      </c>
      <c r="P461" s="135">
        <f>O461*H461</f>
        <v>0</v>
      </c>
      <c r="Q461" s="135">
        <v>0</v>
      </c>
      <c r="R461" s="135">
        <f>Q461*H461</f>
        <v>0</v>
      </c>
      <c r="S461" s="135">
        <v>1.91E-3</v>
      </c>
      <c r="T461" s="136">
        <f>S461*H461</f>
        <v>2.9604999999999999E-2</v>
      </c>
      <c r="AR461" s="137" t="s">
        <v>243</v>
      </c>
      <c r="AT461" s="137" t="s">
        <v>131</v>
      </c>
      <c r="AU461" s="137" t="s">
        <v>81</v>
      </c>
      <c r="AY461" s="16" t="s">
        <v>128</v>
      </c>
      <c r="BE461" s="138">
        <f>IF(N461="základní",J461,0)</f>
        <v>0</v>
      </c>
      <c r="BF461" s="138">
        <f>IF(N461="snížená",J461,0)</f>
        <v>0</v>
      </c>
      <c r="BG461" s="138">
        <f>IF(N461="zákl. přenesená",J461,0)</f>
        <v>0</v>
      </c>
      <c r="BH461" s="138">
        <f>IF(N461="sníž. přenesená",J461,0)</f>
        <v>0</v>
      </c>
      <c r="BI461" s="138">
        <f>IF(N461="nulová",J461,0)</f>
        <v>0</v>
      </c>
      <c r="BJ461" s="16" t="s">
        <v>79</v>
      </c>
      <c r="BK461" s="138">
        <f>ROUND(I461*H461,2)</f>
        <v>0</v>
      </c>
      <c r="BL461" s="16" t="s">
        <v>243</v>
      </c>
      <c r="BM461" s="137" t="s">
        <v>689</v>
      </c>
    </row>
    <row r="462" spans="2:65" s="1" customFormat="1" ht="19.5">
      <c r="B462" s="31"/>
      <c r="D462" s="139" t="s">
        <v>137</v>
      </c>
      <c r="F462" s="140" t="s">
        <v>690</v>
      </c>
      <c r="I462" s="141"/>
      <c r="L462" s="31"/>
      <c r="M462" s="142"/>
      <c r="T462" s="52"/>
      <c r="AT462" s="16" t="s">
        <v>137</v>
      </c>
      <c r="AU462" s="16" t="s">
        <v>81</v>
      </c>
    </row>
    <row r="463" spans="2:65" s="1" customFormat="1" ht="11.25">
      <c r="B463" s="31"/>
      <c r="D463" s="143" t="s">
        <v>139</v>
      </c>
      <c r="F463" s="144" t="s">
        <v>691</v>
      </c>
      <c r="I463" s="141"/>
      <c r="L463" s="31"/>
      <c r="M463" s="142"/>
      <c r="T463" s="52"/>
      <c r="AT463" s="16" t="s">
        <v>139</v>
      </c>
      <c r="AU463" s="16" t="s">
        <v>81</v>
      </c>
    </row>
    <row r="464" spans="2:65" s="13" customFormat="1" ht="11.25">
      <c r="B464" s="151"/>
      <c r="D464" s="139" t="s">
        <v>141</v>
      </c>
      <c r="E464" s="152" t="s">
        <v>19</v>
      </c>
      <c r="F464" s="153" t="s">
        <v>692</v>
      </c>
      <c r="H464" s="154">
        <v>15.5</v>
      </c>
      <c r="I464" s="155"/>
      <c r="L464" s="151"/>
      <c r="M464" s="156"/>
      <c r="T464" s="157"/>
      <c r="AT464" s="152" t="s">
        <v>141</v>
      </c>
      <c r="AU464" s="152" t="s">
        <v>81</v>
      </c>
      <c r="AV464" s="13" t="s">
        <v>81</v>
      </c>
      <c r="AW464" s="13" t="s">
        <v>32</v>
      </c>
      <c r="AX464" s="13" t="s">
        <v>71</v>
      </c>
      <c r="AY464" s="152" t="s">
        <v>128</v>
      </c>
    </row>
    <row r="465" spans="2:65" s="1" customFormat="1" ht="14.45" customHeight="1">
      <c r="B465" s="31"/>
      <c r="C465" s="126" t="s">
        <v>693</v>
      </c>
      <c r="D465" s="126" t="s">
        <v>131</v>
      </c>
      <c r="E465" s="127" t="s">
        <v>694</v>
      </c>
      <c r="F465" s="128" t="s">
        <v>695</v>
      </c>
      <c r="G465" s="129" t="s">
        <v>209</v>
      </c>
      <c r="H465" s="130">
        <v>44.4</v>
      </c>
      <c r="I465" s="131"/>
      <c r="J465" s="132">
        <f>ROUND(I465*H465,2)</f>
        <v>0</v>
      </c>
      <c r="K465" s="128" t="s">
        <v>135</v>
      </c>
      <c r="L465" s="31"/>
      <c r="M465" s="133" t="s">
        <v>19</v>
      </c>
      <c r="N465" s="134" t="s">
        <v>42</v>
      </c>
      <c r="P465" s="135">
        <f>O465*H465</f>
        <v>0</v>
      </c>
      <c r="Q465" s="135">
        <v>0</v>
      </c>
      <c r="R465" s="135">
        <f>Q465*H465</f>
        <v>0</v>
      </c>
      <c r="S465" s="135">
        <v>1.75E-3</v>
      </c>
      <c r="T465" s="136">
        <f>S465*H465</f>
        <v>7.7700000000000005E-2</v>
      </c>
      <c r="AR465" s="137" t="s">
        <v>243</v>
      </c>
      <c r="AT465" s="137" t="s">
        <v>131</v>
      </c>
      <c r="AU465" s="137" t="s">
        <v>81</v>
      </c>
      <c r="AY465" s="16" t="s">
        <v>128</v>
      </c>
      <c r="BE465" s="138">
        <f>IF(N465="základní",J465,0)</f>
        <v>0</v>
      </c>
      <c r="BF465" s="138">
        <f>IF(N465="snížená",J465,0)</f>
        <v>0</v>
      </c>
      <c r="BG465" s="138">
        <f>IF(N465="zákl. přenesená",J465,0)</f>
        <v>0</v>
      </c>
      <c r="BH465" s="138">
        <f>IF(N465="sníž. přenesená",J465,0)</f>
        <v>0</v>
      </c>
      <c r="BI465" s="138">
        <f>IF(N465="nulová",J465,0)</f>
        <v>0</v>
      </c>
      <c r="BJ465" s="16" t="s">
        <v>79</v>
      </c>
      <c r="BK465" s="138">
        <f>ROUND(I465*H465,2)</f>
        <v>0</v>
      </c>
      <c r="BL465" s="16" t="s">
        <v>243</v>
      </c>
      <c r="BM465" s="137" t="s">
        <v>696</v>
      </c>
    </row>
    <row r="466" spans="2:65" s="1" customFormat="1" ht="11.25">
      <c r="B466" s="31"/>
      <c r="D466" s="139" t="s">
        <v>137</v>
      </c>
      <c r="F466" s="140" t="s">
        <v>697</v>
      </c>
      <c r="I466" s="141"/>
      <c r="L466" s="31"/>
      <c r="M466" s="142"/>
      <c r="T466" s="52"/>
      <c r="AT466" s="16" t="s">
        <v>137</v>
      </c>
      <c r="AU466" s="16" t="s">
        <v>81</v>
      </c>
    </row>
    <row r="467" spans="2:65" s="1" customFormat="1" ht="11.25">
      <c r="B467" s="31"/>
      <c r="D467" s="143" t="s">
        <v>139</v>
      </c>
      <c r="F467" s="144" t="s">
        <v>698</v>
      </c>
      <c r="I467" s="141"/>
      <c r="L467" s="31"/>
      <c r="M467" s="142"/>
      <c r="T467" s="52"/>
      <c r="AT467" s="16" t="s">
        <v>139</v>
      </c>
      <c r="AU467" s="16" t="s">
        <v>81</v>
      </c>
    </row>
    <row r="468" spans="2:65" s="13" customFormat="1" ht="11.25">
      <c r="B468" s="151"/>
      <c r="D468" s="139" t="s">
        <v>141</v>
      </c>
      <c r="E468" s="152" t="s">
        <v>19</v>
      </c>
      <c r="F468" s="153" t="s">
        <v>699</v>
      </c>
      <c r="H468" s="154">
        <v>44.4</v>
      </c>
      <c r="I468" s="155"/>
      <c r="L468" s="151"/>
      <c r="M468" s="156"/>
      <c r="T468" s="157"/>
      <c r="AT468" s="152" t="s">
        <v>141</v>
      </c>
      <c r="AU468" s="152" t="s">
        <v>81</v>
      </c>
      <c r="AV468" s="13" t="s">
        <v>81</v>
      </c>
      <c r="AW468" s="13" t="s">
        <v>32</v>
      </c>
      <c r="AX468" s="13" t="s">
        <v>71</v>
      </c>
      <c r="AY468" s="152" t="s">
        <v>128</v>
      </c>
    </row>
    <row r="469" spans="2:65" s="1" customFormat="1" ht="14.45" customHeight="1">
      <c r="B469" s="31"/>
      <c r="C469" s="126" t="s">
        <v>700</v>
      </c>
      <c r="D469" s="126" t="s">
        <v>131</v>
      </c>
      <c r="E469" s="127" t="s">
        <v>701</v>
      </c>
      <c r="F469" s="128" t="s">
        <v>702</v>
      </c>
      <c r="G469" s="129" t="s">
        <v>148</v>
      </c>
      <c r="H469" s="130">
        <v>3.15</v>
      </c>
      <c r="I469" s="131"/>
      <c r="J469" s="132">
        <f>ROUND(I469*H469,2)</f>
        <v>0</v>
      </c>
      <c r="K469" s="128" t="s">
        <v>135</v>
      </c>
      <c r="L469" s="31"/>
      <c r="M469" s="133" t="s">
        <v>19</v>
      </c>
      <c r="N469" s="134" t="s">
        <v>42</v>
      </c>
      <c r="P469" s="135">
        <f>O469*H469</f>
        <v>0</v>
      </c>
      <c r="Q469" s="135">
        <v>0</v>
      </c>
      <c r="R469" s="135">
        <f>Q469*H469</f>
        <v>0</v>
      </c>
      <c r="S469" s="135">
        <v>5.8399999999999997E-3</v>
      </c>
      <c r="T469" s="136">
        <f>S469*H469</f>
        <v>1.8395999999999999E-2</v>
      </c>
      <c r="AR469" s="137" t="s">
        <v>243</v>
      </c>
      <c r="AT469" s="137" t="s">
        <v>131</v>
      </c>
      <c r="AU469" s="137" t="s">
        <v>81</v>
      </c>
      <c r="AY469" s="16" t="s">
        <v>128</v>
      </c>
      <c r="BE469" s="138">
        <f>IF(N469="základní",J469,0)</f>
        <v>0</v>
      </c>
      <c r="BF469" s="138">
        <f>IF(N469="snížená",J469,0)</f>
        <v>0</v>
      </c>
      <c r="BG469" s="138">
        <f>IF(N469="zákl. přenesená",J469,0)</f>
        <v>0</v>
      </c>
      <c r="BH469" s="138">
        <f>IF(N469="sníž. přenesená",J469,0)</f>
        <v>0</v>
      </c>
      <c r="BI469" s="138">
        <f>IF(N469="nulová",J469,0)</f>
        <v>0</v>
      </c>
      <c r="BJ469" s="16" t="s">
        <v>79</v>
      </c>
      <c r="BK469" s="138">
        <f>ROUND(I469*H469,2)</f>
        <v>0</v>
      </c>
      <c r="BL469" s="16" t="s">
        <v>243</v>
      </c>
      <c r="BM469" s="137" t="s">
        <v>703</v>
      </c>
    </row>
    <row r="470" spans="2:65" s="1" customFormat="1" ht="11.25">
      <c r="B470" s="31"/>
      <c r="D470" s="139" t="s">
        <v>137</v>
      </c>
      <c r="F470" s="140" t="s">
        <v>704</v>
      </c>
      <c r="I470" s="141"/>
      <c r="L470" s="31"/>
      <c r="M470" s="142"/>
      <c r="T470" s="52"/>
      <c r="AT470" s="16" t="s">
        <v>137</v>
      </c>
      <c r="AU470" s="16" t="s">
        <v>81</v>
      </c>
    </row>
    <row r="471" spans="2:65" s="1" customFormat="1" ht="11.25">
      <c r="B471" s="31"/>
      <c r="D471" s="143" t="s">
        <v>139</v>
      </c>
      <c r="F471" s="144" t="s">
        <v>705</v>
      </c>
      <c r="I471" s="141"/>
      <c r="L471" s="31"/>
      <c r="M471" s="142"/>
      <c r="T471" s="52"/>
      <c r="AT471" s="16" t="s">
        <v>139</v>
      </c>
      <c r="AU471" s="16" t="s">
        <v>81</v>
      </c>
    </row>
    <row r="472" spans="2:65" s="13" customFormat="1" ht="11.25">
      <c r="B472" s="151"/>
      <c r="D472" s="139" t="s">
        <v>141</v>
      </c>
      <c r="E472" s="152" t="s">
        <v>19</v>
      </c>
      <c r="F472" s="153" t="s">
        <v>706</v>
      </c>
      <c r="H472" s="154">
        <v>3.15</v>
      </c>
      <c r="I472" s="155"/>
      <c r="L472" s="151"/>
      <c r="M472" s="156"/>
      <c r="T472" s="157"/>
      <c r="AT472" s="152" t="s">
        <v>141</v>
      </c>
      <c r="AU472" s="152" t="s">
        <v>81</v>
      </c>
      <c r="AV472" s="13" t="s">
        <v>81</v>
      </c>
      <c r="AW472" s="13" t="s">
        <v>32</v>
      </c>
      <c r="AX472" s="13" t="s">
        <v>71</v>
      </c>
      <c r="AY472" s="152" t="s">
        <v>128</v>
      </c>
    </row>
    <row r="473" spans="2:65" s="1" customFormat="1" ht="30" customHeight="1">
      <c r="B473" s="31"/>
      <c r="C473" s="126" t="s">
        <v>707</v>
      </c>
      <c r="D473" s="126" t="s">
        <v>131</v>
      </c>
      <c r="E473" s="127" t="s">
        <v>708</v>
      </c>
      <c r="F473" s="128" t="s">
        <v>709</v>
      </c>
      <c r="G473" s="129" t="s">
        <v>134</v>
      </c>
      <c r="H473" s="130">
        <v>11</v>
      </c>
      <c r="I473" s="131"/>
      <c r="J473" s="132">
        <f>ROUND(I473*H473,2)</f>
        <v>0</v>
      </c>
      <c r="K473" s="128" t="s">
        <v>135</v>
      </c>
      <c r="L473" s="31"/>
      <c r="M473" s="133" t="s">
        <v>19</v>
      </c>
      <c r="N473" s="134" t="s">
        <v>42</v>
      </c>
      <c r="P473" s="135">
        <f>O473*H473</f>
        <v>0</v>
      </c>
      <c r="Q473" s="135">
        <v>0</v>
      </c>
      <c r="R473" s="135">
        <f>Q473*H473</f>
        <v>0</v>
      </c>
      <c r="S473" s="135">
        <v>1.8799999999999999E-3</v>
      </c>
      <c r="T473" s="136">
        <f>S473*H473</f>
        <v>2.068E-2</v>
      </c>
      <c r="AR473" s="137" t="s">
        <v>243</v>
      </c>
      <c r="AT473" s="137" t="s">
        <v>131</v>
      </c>
      <c r="AU473" s="137" t="s">
        <v>81</v>
      </c>
      <c r="AY473" s="16" t="s">
        <v>128</v>
      </c>
      <c r="BE473" s="138">
        <f>IF(N473="základní",J473,0)</f>
        <v>0</v>
      </c>
      <c r="BF473" s="138">
        <f>IF(N473="snížená",J473,0)</f>
        <v>0</v>
      </c>
      <c r="BG473" s="138">
        <f>IF(N473="zákl. přenesená",J473,0)</f>
        <v>0</v>
      </c>
      <c r="BH473" s="138">
        <f>IF(N473="sníž. přenesená",J473,0)</f>
        <v>0</v>
      </c>
      <c r="BI473" s="138">
        <f>IF(N473="nulová",J473,0)</f>
        <v>0</v>
      </c>
      <c r="BJ473" s="16" t="s">
        <v>79</v>
      </c>
      <c r="BK473" s="138">
        <f>ROUND(I473*H473,2)</f>
        <v>0</v>
      </c>
      <c r="BL473" s="16" t="s">
        <v>243</v>
      </c>
      <c r="BM473" s="137" t="s">
        <v>710</v>
      </c>
    </row>
    <row r="474" spans="2:65" s="1" customFormat="1" ht="19.5">
      <c r="B474" s="31"/>
      <c r="D474" s="139" t="s">
        <v>137</v>
      </c>
      <c r="F474" s="140" t="s">
        <v>711</v>
      </c>
      <c r="I474" s="141"/>
      <c r="L474" s="31"/>
      <c r="M474" s="142"/>
      <c r="T474" s="52"/>
      <c r="AT474" s="16" t="s">
        <v>137</v>
      </c>
      <c r="AU474" s="16" t="s">
        <v>81</v>
      </c>
    </row>
    <row r="475" spans="2:65" s="1" customFormat="1" ht="11.25">
      <c r="B475" s="31"/>
      <c r="D475" s="143" t="s">
        <v>139</v>
      </c>
      <c r="F475" s="144" t="s">
        <v>712</v>
      </c>
      <c r="I475" s="141"/>
      <c r="L475" s="31"/>
      <c r="M475" s="142"/>
      <c r="T475" s="52"/>
      <c r="AT475" s="16" t="s">
        <v>139</v>
      </c>
      <c r="AU475" s="16" t="s">
        <v>81</v>
      </c>
    </row>
    <row r="476" spans="2:65" s="13" customFormat="1" ht="11.25">
      <c r="B476" s="151"/>
      <c r="D476" s="139" t="s">
        <v>141</v>
      </c>
      <c r="E476" s="152" t="s">
        <v>19</v>
      </c>
      <c r="F476" s="153" t="s">
        <v>713</v>
      </c>
      <c r="H476" s="154">
        <v>10</v>
      </c>
      <c r="I476" s="155"/>
      <c r="L476" s="151"/>
      <c r="M476" s="156"/>
      <c r="T476" s="157"/>
      <c r="AT476" s="152" t="s">
        <v>141</v>
      </c>
      <c r="AU476" s="152" t="s">
        <v>81</v>
      </c>
      <c r="AV476" s="13" t="s">
        <v>81</v>
      </c>
      <c r="AW476" s="13" t="s">
        <v>32</v>
      </c>
      <c r="AX476" s="13" t="s">
        <v>71</v>
      </c>
      <c r="AY476" s="152" t="s">
        <v>128</v>
      </c>
    </row>
    <row r="477" spans="2:65" s="13" customFormat="1" ht="11.25">
      <c r="B477" s="151"/>
      <c r="D477" s="139" t="s">
        <v>141</v>
      </c>
      <c r="E477" s="152" t="s">
        <v>19</v>
      </c>
      <c r="F477" s="153" t="s">
        <v>714</v>
      </c>
      <c r="H477" s="154">
        <v>1</v>
      </c>
      <c r="I477" s="155"/>
      <c r="L477" s="151"/>
      <c r="M477" s="156"/>
      <c r="T477" s="157"/>
      <c r="AT477" s="152" t="s">
        <v>141</v>
      </c>
      <c r="AU477" s="152" t="s">
        <v>81</v>
      </c>
      <c r="AV477" s="13" t="s">
        <v>81</v>
      </c>
      <c r="AW477" s="13" t="s">
        <v>32</v>
      </c>
      <c r="AX477" s="13" t="s">
        <v>71</v>
      </c>
      <c r="AY477" s="152" t="s">
        <v>128</v>
      </c>
    </row>
    <row r="478" spans="2:65" s="1" customFormat="1" ht="14.45" customHeight="1">
      <c r="B478" s="31"/>
      <c r="C478" s="126" t="s">
        <v>715</v>
      </c>
      <c r="D478" s="126" t="s">
        <v>131</v>
      </c>
      <c r="E478" s="127" t="s">
        <v>716</v>
      </c>
      <c r="F478" s="128" t="s">
        <v>717</v>
      </c>
      <c r="G478" s="129" t="s">
        <v>209</v>
      </c>
      <c r="H478" s="130">
        <v>134</v>
      </c>
      <c r="I478" s="131"/>
      <c r="J478" s="132">
        <f>ROUND(I478*H478,2)</f>
        <v>0</v>
      </c>
      <c r="K478" s="128" t="s">
        <v>135</v>
      </c>
      <c r="L478" s="31"/>
      <c r="M478" s="133" t="s">
        <v>19</v>
      </c>
      <c r="N478" s="134" t="s">
        <v>42</v>
      </c>
      <c r="P478" s="135">
        <f>O478*H478</f>
        <v>0</v>
      </c>
      <c r="Q478" s="135">
        <v>0</v>
      </c>
      <c r="R478" s="135">
        <f>Q478*H478</f>
        <v>0</v>
      </c>
      <c r="S478" s="135">
        <v>6.0499999999999998E-3</v>
      </c>
      <c r="T478" s="136">
        <f>S478*H478</f>
        <v>0.81069999999999998</v>
      </c>
      <c r="AR478" s="137" t="s">
        <v>243</v>
      </c>
      <c r="AT478" s="137" t="s">
        <v>131</v>
      </c>
      <c r="AU478" s="137" t="s">
        <v>81</v>
      </c>
      <c r="AY478" s="16" t="s">
        <v>128</v>
      </c>
      <c r="BE478" s="138">
        <f>IF(N478="základní",J478,0)</f>
        <v>0</v>
      </c>
      <c r="BF478" s="138">
        <f>IF(N478="snížená",J478,0)</f>
        <v>0</v>
      </c>
      <c r="BG478" s="138">
        <f>IF(N478="zákl. přenesená",J478,0)</f>
        <v>0</v>
      </c>
      <c r="BH478" s="138">
        <f>IF(N478="sníž. přenesená",J478,0)</f>
        <v>0</v>
      </c>
      <c r="BI478" s="138">
        <f>IF(N478="nulová",J478,0)</f>
        <v>0</v>
      </c>
      <c r="BJ478" s="16" t="s">
        <v>79</v>
      </c>
      <c r="BK478" s="138">
        <f>ROUND(I478*H478,2)</f>
        <v>0</v>
      </c>
      <c r="BL478" s="16" t="s">
        <v>243</v>
      </c>
      <c r="BM478" s="137" t="s">
        <v>718</v>
      </c>
    </row>
    <row r="479" spans="2:65" s="1" customFormat="1" ht="11.25">
      <c r="B479" s="31"/>
      <c r="D479" s="139" t="s">
        <v>137</v>
      </c>
      <c r="F479" s="140" t="s">
        <v>719</v>
      </c>
      <c r="I479" s="141"/>
      <c r="L479" s="31"/>
      <c r="M479" s="142"/>
      <c r="T479" s="52"/>
      <c r="AT479" s="16" t="s">
        <v>137</v>
      </c>
      <c r="AU479" s="16" t="s">
        <v>81</v>
      </c>
    </row>
    <row r="480" spans="2:65" s="1" customFormat="1" ht="11.25">
      <c r="B480" s="31"/>
      <c r="D480" s="143" t="s">
        <v>139</v>
      </c>
      <c r="F480" s="144" t="s">
        <v>720</v>
      </c>
      <c r="I480" s="141"/>
      <c r="L480" s="31"/>
      <c r="M480" s="142"/>
      <c r="T480" s="52"/>
      <c r="AT480" s="16" t="s">
        <v>139</v>
      </c>
      <c r="AU480" s="16" t="s">
        <v>81</v>
      </c>
    </row>
    <row r="481" spans="2:65" s="13" customFormat="1" ht="11.25">
      <c r="B481" s="151"/>
      <c r="D481" s="139" t="s">
        <v>141</v>
      </c>
      <c r="E481" s="152" t="s">
        <v>19</v>
      </c>
      <c r="F481" s="153" t="s">
        <v>721</v>
      </c>
      <c r="H481" s="154">
        <v>134</v>
      </c>
      <c r="I481" s="155"/>
      <c r="L481" s="151"/>
      <c r="M481" s="156"/>
      <c r="T481" s="157"/>
      <c r="AT481" s="152" t="s">
        <v>141</v>
      </c>
      <c r="AU481" s="152" t="s">
        <v>81</v>
      </c>
      <c r="AV481" s="13" t="s">
        <v>81</v>
      </c>
      <c r="AW481" s="13" t="s">
        <v>32</v>
      </c>
      <c r="AX481" s="13" t="s">
        <v>71</v>
      </c>
      <c r="AY481" s="152" t="s">
        <v>128</v>
      </c>
    </row>
    <row r="482" spans="2:65" s="1" customFormat="1" ht="14.45" customHeight="1">
      <c r="B482" s="31"/>
      <c r="C482" s="126" t="s">
        <v>722</v>
      </c>
      <c r="D482" s="126" t="s">
        <v>131</v>
      </c>
      <c r="E482" s="127" t="s">
        <v>723</v>
      </c>
      <c r="F482" s="128" t="s">
        <v>724</v>
      </c>
      <c r="G482" s="129" t="s">
        <v>209</v>
      </c>
      <c r="H482" s="130">
        <v>215.5</v>
      </c>
      <c r="I482" s="131"/>
      <c r="J482" s="132">
        <f>ROUND(I482*H482,2)</f>
        <v>0</v>
      </c>
      <c r="K482" s="128" t="s">
        <v>135</v>
      </c>
      <c r="L482" s="31"/>
      <c r="M482" s="133" t="s">
        <v>19</v>
      </c>
      <c r="N482" s="134" t="s">
        <v>42</v>
      </c>
      <c r="P482" s="135">
        <f>O482*H482</f>
        <v>0</v>
      </c>
      <c r="Q482" s="135">
        <v>0</v>
      </c>
      <c r="R482" s="135">
        <f>Q482*H482</f>
        <v>0</v>
      </c>
      <c r="S482" s="135">
        <v>3.9399999999999999E-3</v>
      </c>
      <c r="T482" s="136">
        <f>S482*H482</f>
        <v>0.84906999999999999</v>
      </c>
      <c r="AR482" s="137" t="s">
        <v>243</v>
      </c>
      <c r="AT482" s="137" t="s">
        <v>131</v>
      </c>
      <c r="AU482" s="137" t="s">
        <v>81</v>
      </c>
      <c r="AY482" s="16" t="s">
        <v>128</v>
      </c>
      <c r="BE482" s="138">
        <f>IF(N482="základní",J482,0)</f>
        <v>0</v>
      </c>
      <c r="BF482" s="138">
        <f>IF(N482="snížená",J482,0)</f>
        <v>0</v>
      </c>
      <c r="BG482" s="138">
        <f>IF(N482="zákl. přenesená",J482,0)</f>
        <v>0</v>
      </c>
      <c r="BH482" s="138">
        <f>IF(N482="sníž. přenesená",J482,0)</f>
        <v>0</v>
      </c>
      <c r="BI482" s="138">
        <f>IF(N482="nulová",J482,0)</f>
        <v>0</v>
      </c>
      <c r="BJ482" s="16" t="s">
        <v>79</v>
      </c>
      <c r="BK482" s="138">
        <f>ROUND(I482*H482,2)</f>
        <v>0</v>
      </c>
      <c r="BL482" s="16" t="s">
        <v>243</v>
      </c>
      <c r="BM482" s="137" t="s">
        <v>725</v>
      </c>
    </row>
    <row r="483" spans="2:65" s="1" customFormat="1" ht="11.25">
      <c r="B483" s="31"/>
      <c r="D483" s="139" t="s">
        <v>137</v>
      </c>
      <c r="F483" s="140" t="s">
        <v>726</v>
      </c>
      <c r="I483" s="141"/>
      <c r="L483" s="31"/>
      <c r="M483" s="142"/>
      <c r="T483" s="52"/>
      <c r="AT483" s="16" t="s">
        <v>137</v>
      </c>
      <c r="AU483" s="16" t="s">
        <v>81</v>
      </c>
    </row>
    <row r="484" spans="2:65" s="1" customFormat="1" ht="11.25">
      <c r="B484" s="31"/>
      <c r="D484" s="143" t="s">
        <v>139</v>
      </c>
      <c r="F484" s="144" t="s">
        <v>727</v>
      </c>
      <c r="I484" s="141"/>
      <c r="L484" s="31"/>
      <c r="M484" s="142"/>
      <c r="T484" s="52"/>
      <c r="AT484" s="16" t="s">
        <v>139</v>
      </c>
      <c r="AU484" s="16" t="s">
        <v>81</v>
      </c>
    </row>
    <row r="485" spans="2:65" s="12" customFormat="1" ht="11.25">
      <c r="B485" s="145"/>
      <c r="D485" s="139" t="s">
        <v>141</v>
      </c>
      <c r="E485" s="146" t="s">
        <v>19</v>
      </c>
      <c r="F485" s="147" t="s">
        <v>728</v>
      </c>
      <c r="H485" s="146" t="s">
        <v>19</v>
      </c>
      <c r="I485" s="148"/>
      <c r="L485" s="145"/>
      <c r="M485" s="149"/>
      <c r="T485" s="150"/>
      <c r="AT485" s="146" t="s">
        <v>141</v>
      </c>
      <c r="AU485" s="146" t="s">
        <v>81</v>
      </c>
      <c r="AV485" s="12" t="s">
        <v>79</v>
      </c>
      <c r="AW485" s="12" t="s">
        <v>32</v>
      </c>
      <c r="AX485" s="12" t="s">
        <v>71</v>
      </c>
      <c r="AY485" s="146" t="s">
        <v>128</v>
      </c>
    </row>
    <row r="486" spans="2:65" s="13" customFormat="1" ht="11.25">
      <c r="B486" s="151"/>
      <c r="D486" s="139" t="s">
        <v>141</v>
      </c>
      <c r="E486" s="152" t="s">
        <v>19</v>
      </c>
      <c r="F486" s="153" t="s">
        <v>729</v>
      </c>
      <c r="H486" s="154">
        <v>67</v>
      </c>
      <c r="I486" s="155"/>
      <c r="L486" s="151"/>
      <c r="M486" s="156"/>
      <c r="T486" s="157"/>
      <c r="AT486" s="152" t="s">
        <v>141</v>
      </c>
      <c r="AU486" s="152" t="s">
        <v>81</v>
      </c>
      <c r="AV486" s="13" t="s">
        <v>81</v>
      </c>
      <c r="AW486" s="13" t="s">
        <v>32</v>
      </c>
      <c r="AX486" s="13" t="s">
        <v>71</v>
      </c>
      <c r="AY486" s="152" t="s">
        <v>128</v>
      </c>
    </row>
    <row r="487" spans="2:65" s="13" customFormat="1" ht="11.25">
      <c r="B487" s="151"/>
      <c r="D487" s="139" t="s">
        <v>141</v>
      </c>
      <c r="E487" s="152" t="s">
        <v>19</v>
      </c>
      <c r="F487" s="153" t="s">
        <v>730</v>
      </c>
      <c r="H487" s="154">
        <v>19</v>
      </c>
      <c r="I487" s="155"/>
      <c r="L487" s="151"/>
      <c r="M487" s="156"/>
      <c r="T487" s="157"/>
      <c r="AT487" s="152" t="s">
        <v>141</v>
      </c>
      <c r="AU487" s="152" t="s">
        <v>81</v>
      </c>
      <c r="AV487" s="13" t="s">
        <v>81</v>
      </c>
      <c r="AW487" s="13" t="s">
        <v>32</v>
      </c>
      <c r="AX487" s="13" t="s">
        <v>71</v>
      </c>
      <c r="AY487" s="152" t="s">
        <v>128</v>
      </c>
    </row>
    <row r="488" spans="2:65" s="13" customFormat="1" ht="11.25">
      <c r="B488" s="151"/>
      <c r="D488" s="139" t="s">
        <v>141</v>
      </c>
      <c r="E488" s="152" t="s">
        <v>19</v>
      </c>
      <c r="F488" s="153" t="s">
        <v>731</v>
      </c>
      <c r="H488" s="154">
        <v>20</v>
      </c>
      <c r="I488" s="155"/>
      <c r="L488" s="151"/>
      <c r="M488" s="156"/>
      <c r="T488" s="157"/>
      <c r="AT488" s="152" t="s">
        <v>141</v>
      </c>
      <c r="AU488" s="152" t="s">
        <v>81</v>
      </c>
      <c r="AV488" s="13" t="s">
        <v>81</v>
      </c>
      <c r="AW488" s="13" t="s">
        <v>32</v>
      </c>
      <c r="AX488" s="13" t="s">
        <v>71</v>
      </c>
      <c r="AY488" s="152" t="s">
        <v>128</v>
      </c>
    </row>
    <row r="489" spans="2:65" s="13" customFormat="1" ht="11.25">
      <c r="B489" s="151"/>
      <c r="D489" s="139" t="s">
        <v>141</v>
      </c>
      <c r="E489" s="152" t="s">
        <v>19</v>
      </c>
      <c r="F489" s="153" t="s">
        <v>732</v>
      </c>
      <c r="H489" s="154">
        <v>109.5</v>
      </c>
      <c r="I489" s="155"/>
      <c r="L489" s="151"/>
      <c r="M489" s="156"/>
      <c r="T489" s="157"/>
      <c r="AT489" s="152" t="s">
        <v>141</v>
      </c>
      <c r="AU489" s="152" t="s">
        <v>81</v>
      </c>
      <c r="AV489" s="13" t="s">
        <v>81</v>
      </c>
      <c r="AW489" s="13" t="s">
        <v>32</v>
      </c>
      <c r="AX489" s="13" t="s">
        <v>71</v>
      </c>
      <c r="AY489" s="152" t="s">
        <v>128</v>
      </c>
    </row>
    <row r="490" spans="2:65" s="1" customFormat="1" ht="19.899999999999999" customHeight="1">
      <c r="B490" s="31"/>
      <c r="C490" s="126" t="s">
        <v>733</v>
      </c>
      <c r="D490" s="126" t="s">
        <v>131</v>
      </c>
      <c r="E490" s="127" t="s">
        <v>734</v>
      </c>
      <c r="F490" s="128" t="s">
        <v>735</v>
      </c>
      <c r="G490" s="129" t="s">
        <v>209</v>
      </c>
      <c r="H490" s="130">
        <v>149</v>
      </c>
      <c r="I490" s="131"/>
      <c r="J490" s="132">
        <f>ROUND(I490*H490,2)</f>
        <v>0</v>
      </c>
      <c r="K490" s="128" t="s">
        <v>135</v>
      </c>
      <c r="L490" s="31"/>
      <c r="M490" s="133" t="s">
        <v>19</v>
      </c>
      <c r="N490" s="134" t="s">
        <v>42</v>
      </c>
      <c r="P490" s="135">
        <f>O490*H490</f>
        <v>0</v>
      </c>
      <c r="Q490" s="135">
        <v>3.5400000000000002E-3</v>
      </c>
      <c r="R490" s="135">
        <f>Q490*H490</f>
        <v>0.52746000000000004</v>
      </c>
      <c r="S490" s="135">
        <v>0</v>
      </c>
      <c r="T490" s="136">
        <f>S490*H490</f>
        <v>0</v>
      </c>
      <c r="AR490" s="137" t="s">
        <v>243</v>
      </c>
      <c r="AT490" s="137" t="s">
        <v>131</v>
      </c>
      <c r="AU490" s="137" t="s">
        <v>81</v>
      </c>
      <c r="AY490" s="16" t="s">
        <v>128</v>
      </c>
      <c r="BE490" s="138">
        <f>IF(N490="základní",J490,0)</f>
        <v>0</v>
      </c>
      <c r="BF490" s="138">
        <f>IF(N490="snížená",J490,0)</f>
        <v>0</v>
      </c>
      <c r="BG490" s="138">
        <f>IF(N490="zákl. přenesená",J490,0)</f>
        <v>0</v>
      </c>
      <c r="BH490" s="138">
        <f>IF(N490="sníž. přenesená",J490,0)</f>
        <v>0</v>
      </c>
      <c r="BI490" s="138">
        <f>IF(N490="nulová",J490,0)</f>
        <v>0</v>
      </c>
      <c r="BJ490" s="16" t="s">
        <v>79</v>
      </c>
      <c r="BK490" s="138">
        <f>ROUND(I490*H490,2)</f>
        <v>0</v>
      </c>
      <c r="BL490" s="16" t="s">
        <v>243</v>
      </c>
      <c r="BM490" s="137" t="s">
        <v>736</v>
      </c>
    </row>
    <row r="491" spans="2:65" s="1" customFormat="1" ht="19.5">
      <c r="B491" s="31"/>
      <c r="D491" s="139" t="s">
        <v>137</v>
      </c>
      <c r="F491" s="140" t="s">
        <v>737</v>
      </c>
      <c r="I491" s="141"/>
      <c r="L491" s="31"/>
      <c r="M491" s="142"/>
      <c r="T491" s="52"/>
      <c r="AT491" s="16" t="s">
        <v>137</v>
      </c>
      <c r="AU491" s="16" t="s">
        <v>81</v>
      </c>
    </row>
    <row r="492" spans="2:65" s="1" customFormat="1" ht="11.25">
      <c r="B492" s="31"/>
      <c r="D492" s="143" t="s">
        <v>139</v>
      </c>
      <c r="F492" s="144" t="s">
        <v>738</v>
      </c>
      <c r="I492" s="141"/>
      <c r="L492" s="31"/>
      <c r="M492" s="142"/>
      <c r="T492" s="52"/>
      <c r="AT492" s="16" t="s">
        <v>139</v>
      </c>
      <c r="AU492" s="16" t="s">
        <v>81</v>
      </c>
    </row>
    <row r="493" spans="2:65" s="1" customFormat="1" ht="48.75">
      <c r="B493" s="31"/>
      <c r="D493" s="139" t="s">
        <v>739</v>
      </c>
      <c r="F493" s="168" t="s">
        <v>740</v>
      </c>
      <c r="I493" s="141"/>
      <c r="L493" s="31"/>
      <c r="M493" s="142"/>
      <c r="T493" s="52"/>
      <c r="AT493" s="16" t="s">
        <v>739</v>
      </c>
      <c r="AU493" s="16" t="s">
        <v>81</v>
      </c>
    </row>
    <row r="494" spans="2:65" s="13" customFormat="1" ht="11.25">
      <c r="B494" s="151"/>
      <c r="D494" s="139" t="s">
        <v>141</v>
      </c>
      <c r="E494" s="152" t="s">
        <v>19</v>
      </c>
      <c r="F494" s="153" t="s">
        <v>638</v>
      </c>
      <c r="H494" s="154">
        <v>149</v>
      </c>
      <c r="I494" s="155"/>
      <c r="L494" s="151"/>
      <c r="M494" s="156"/>
      <c r="T494" s="157"/>
      <c r="AT494" s="152" t="s">
        <v>141</v>
      </c>
      <c r="AU494" s="152" t="s">
        <v>81</v>
      </c>
      <c r="AV494" s="13" t="s">
        <v>81</v>
      </c>
      <c r="AW494" s="13" t="s">
        <v>32</v>
      </c>
      <c r="AX494" s="13" t="s">
        <v>71</v>
      </c>
      <c r="AY494" s="152" t="s">
        <v>128</v>
      </c>
    </row>
    <row r="495" spans="2:65" s="1" customFormat="1" ht="30" customHeight="1">
      <c r="B495" s="31"/>
      <c r="C495" s="126" t="s">
        <v>741</v>
      </c>
      <c r="D495" s="126" t="s">
        <v>131</v>
      </c>
      <c r="E495" s="127" t="s">
        <v>742</v>
      </c>
      <c r="F495" s="128" t="s">
        <v>743</v>
      </c>
      <c r="G495" s="129" t="s">
        <v>148</v>
      </c>
      <c r="H495" s="130">
        <v>969.78499999999997</v>
      </c>
      <c r="I495" s="131"/>
      <c r="J495" s="132">
        <f>ROUND(I495*H495,2)</f>
        <v>0</v>
      </c>
      <c r="K495" s="128" t="s">
        <v>135</v>
      </c>
      <c r="L495" s="31"/>
      <c r="M495" s="133" t="s">
        <v>19</v>
      </c>
      <c r="N495" s="134" t="s">
        <v>42</v>
      </c>
      <c r="P495" s="135">
        <f>O495*H495</f>
        <v>0</v>
      </c>
      <c r="Q495" s="135">
        <v>6.6100000000000004E-3</v>
      </c>
      <c r="R495" s="135">
        <f>Q495*H495</f>
        <v>6.4102788500000001</v>
      </c>
      <c r="S495" s="135">
        <v>0</v>
      </c>
      <c r="T495" s="136">
        <f>S495*H495</f>
        <v>0</v>
      </c>
      <c r="AR495" s="137" t="s">
        <v>243</v>
      </c>
      <c r="AT495" s="137" t="s">
        <v>131</v>
      </c>
      <c r="AU495" s="137" t="s">
        <v>81</v>
      </c>
      <c r="AY495" s="16" t="s">
        <v>128</v>
      </c>
      <c r="BE495" s="138">
        <f>IF(N495="základní",J495,0)</f>
        <v>0</v>
      </c>
      <c r="BF495" s="138">
        <f>IF(N495="snížená",J495,0)</f>
        <v>0</v>
      </c>
      <c r="BG495" s="138">
        <f>IF(N495="zákl. přenesená",J495,0)</f>
        <v>0</v>
      </c>
      <c r="BH495" s="138">
        <f>IF(N495="sníž. přenesená",J495,0)</f>
        <v>0</v>
      </c>
      <c r="BI495" s="138">
        <f>IF(N495="nulová",J495,0)</f>
        <v>0</v>
      </c>
      <c r="BJ495" s="16" t="s">
        <v>79</v>
      </c>
      <c r="BK495" s="138">
        <f>ROUND(I495*H495,2)</f>
        <v>0</v>
      </c>
      <c r="BL495" s="16" t="s">
        <v>243</v>
      </c>
      <c r="BM495" s="137" t="s">
        <v>744</v>
      </c>
    </row>
    <row r="496" spans="2:65" s="1" customFormat="1" ht="39">
      <c r="B496" s="31"/>
      <c r="D496" s="139" t="s">
        <v>137</v>
      </c>
      <c r="F496" s="140" t="s">
        <v>745</v>
      </c>
      <c r="I496" s="141"/>
      <c r="L496" s="31"/>
      <c r="M496" s="142"/>
      <c r="T496" s="52"/>
      <c r="AT496" s="16" t="s">
        <v>137</v>
      </c>
      <c r="AU496" s="16" t="s">
        <v>81</v>
      </c>
    </row>
    <row r="497" spans="2:51" s="1" customFormat="1" ht="11.25">
      <c r="B497" s="31"/>
      <c r="D497" s="143" t="s">
        <v>139</v>
      </c>
      <c r="F497" s="144" t="s">
        <v>746</v>
      </c>
      <c r="I497" s="141"/>
      <c r="L497" s="31"/>
      <c r="M497" s="142"/>
      <c r="T497" s="52"/>
      <c r="AT497" s="16" t="s">
        <v>139</v>
      </c>
      <c r="AU497" s="16" t="s">
        <v>81</v>
      </c>
    </row>
    <row r="498" spans="2:51" s="1" customFormat="1" ht="48.75">
      <c r="B498" s="31"/>
      <c r="D498" s="139" t="s">
        <v>739</v>
      </c>
      <c r="F498" s="168" t="s">
        <v>740</v>
      </c>
      <c r="I498" s="141"/>
      <c r="L498" s="31"/>
      <c r="M498" s="142"/>
      <c r="T498" s="52"/>
      <c r="AT498" s="16" t="s">
        <v>739</v>
      </c>
      <c r="AU498" s="16" t="s">
        <v>81</v>
      </c>
    </row>
    <row r="499" spans="2:51" s="13" customFormat="1" ht="11.25">
      <c r="B499" s="151"/>
      <c r="D499" s="139" t="s">
        <v>141</v>
      </c>
      <c r="E499" s="152" t="s">
        <v>19</v>
      </c>
      <c r="F499" s="153" t="s">
        <v>318</v>
      </c>
      <c r="H499" s="154">
        <v>8</v>
      </c>
      <c r="I499" s="155"/>
      <c r="L499" s="151"/>
      <c r="M499" s="156"/>
      <c r="T499" s="157"/>
      <c r="AT499" s="152" t="s">
        <v>141</v>
      </c>
      <c r="AU499" s="152" t="s">
        <v>81</v>
      </c>
      <c r="AV499" s="13" t="s">
        <v>81</v>
      </c>
      <c r="AW499" s="13" t="s">
        <v>32</v>
      </c>
      <c r="AX499" s="13" t="s">
        <v>71</v>
      </c>
      <c r="AY499" s="152" t="s">
        <v>128</v>
      </c>
    </row>
    <row r="500" spans="2:51" s="13" customFormat="1" ht="11.25">
      <c r="B500" s="151"/>
      <c r="D500" s="139" t="s">
        <v>141</v>
      </c>
      <c r="E500" s="152" t="s">
        <v>19</v>
      </c>
      <c r="F500" s="153" t="s">
        <v>747</v>
      </c>
      <c r="H500" s="154">
        <v>98.4</v>
      </c>
      <c r="I500" s="155"/>
      <c r="L500" s="151"/>
      <c r="M500" s="156"/>
      <c r="T500" s="157"/>
      <c r="AT500" s="152" t="s">
        <v>141</v>
      </c>
      <c r="AU500" s="152" t="s">
        <v>81</v>
      </c>
      <c r="AV500" s="13" t="s">
        <v>81</v>
      </c>
      <c r="AW500" s="13" t="s">
        <v>32</v>
      </c>
      <c r="AX500" s="13" t="s">
        <v>71</v>
      </c>
      <c r="AY500" s="152" t="s">
        <v>128</v>
      </c>
    </row>
    <row r="501" spans="2:51" s="12" customFormat="1" ht="11.25">
      <c r="B501" s="145"/>
      <c r="D501" s="139" t="s">
        <v>141</v>
      </c>
      <c r="E501" s="146" t="s">
        <v>19</v>
      </c>
      <c r="F501" s="147" t="s">
        <v>358</v>
      </c>
      <c r="H501" s="146" t="s">
        <v>19</v>
      </c>
      <c r="I501" s="148"/>
      <c r="L501" s="145"/>
      <c r="M501" s="149"/>
      <c r="T501" s="150"/>
      <c r="AT501" s="146" t="s">
        <v>141</v>
      </c>
      <c r="AU501" s="146" t="s">
        <v>81</v>
      </c>
      <c r="AV501" s="12" t="s">
        <v>79</v>
      </c>
      <c r="AW501" s="12" t="s">
        <v>32</v>
      </c>
      <c r="AX501" s="12" t="s">
        <v>71</v>
      </c>
      <c r="AY501" s="146" t="s">
        <v>128</v>
      </c>
    </row>
    <row r="502" spans="2:51" s="13" customFormat="1" ht="11.25">
      <c r="B502" s="151"/>
      <c r="D502" s="139" t="s">
        <v>141</v>
      </c>
      <c r="E502" s="152" t="s">
        <v>19</v>
      </c>
      <c r="F502" s="153" t="s">
        <v>527</v>
      </c>
      <c r="H502" s="154">
        <v>7.8380000000000001</v>
      </c>
      <c r="I502" s="155"/>
      <c r="L502" s="151"/>
      <c r="M502" s="156"/>
      <c r="T502" s="157"/>
      <c r="AT502" s="152" t="s">
        <v>141</v>
      </c>
      <c r="AU502" s="152" t="s">
        <v>81</v>
      </c>
      <c r="AV502" s="13" t="s">
        <v>81</v>
      </c>
      <c r="AW502" s="13" t="s">
        <v>32</v>
      </c>
      <c r="AX502" s="13" t="s">
        <v>71</v>
      </c>
      <c r="AY502" s="152" t="s">
        <v>128</v>
      </c>
    </row>
    <row r="503" spans="2:51" s="12" customFormat="1" ht="11.25">
      <c r="B503" s="145"/>
      <c r="D503" s="139" t="s">
        <v>141</v>
      </c>
      <c r="E503" s="146" t="s">
        <v>19</v>
      </c>
      <c r="F503" s="147" t="s">
        <v>748</v>
      </c>
      <c r="H503" s="146" t="s">
        <v>19</v>
      </c>
      <c r="I503" s="148"/>
      <c r="L503" s="145"/>
      <c r="M503" s="149"/>
      <c r="T503" s="150"/>
      <c r="AT503" s="146" t="s">
        <v>141</v>
      </c>
      <c r="AU503" s="146" t="s">
        <v>81</v>
      </c>
      <c r="AV503" s="12" t="s">
        <v>79</v>
      </c>
      <c r="AW503" s="12" t="s">
        <v>32</v>
      </c>
      <c r="AX503" s="12" t="s">
        <v>71</v>
      </c>
      <c r="AY503" s="146" t="s">
        <v>128</v>
      </c>
    </row>
    <row r="504" spans="2:51" s="13" customFormat="1" ht="11.25">
      <c r="B504" s="151"/>
      <c r="D504" s="139" t="s">
        <v>141</v>
      </c>
      <c r="E504" s="152" t="s">
        <v>19</v>
      </c>
      <c r="F504" s="153" t="s">
        <v>749</v>
      </c>
      <c r="H504" s="154">
        <v>42.9</v>
      </c>
      <c r="I504" s="155"/>
      <c r="L504" s="151"/>
      <c r="M504" s="156"/>
      <c r="T504" s="157"/>
      <c r="AT504" s="152" t="s">
        <v>141</v>
      </c>
      <c r="AU504" s="152" t="s">
        <v>81</v>
      </c>
      <c r="AV504" s="13" t="s">
        <v>81</v>
      </c>
      <c r="AW504" s="13" t="s">
        <v>32</v>
      </c>
      <c r="AX504" s="13" t="s">
        <v>71</v>
      </c>
      <c r="AY504" s="152" t="s">
        <v>128</v>
      </c>
    </row>
    <row r="505" spans="2:51" s="13" customFormat="1" ht="11.25">
      <c r="B505" s="151"/>
      <c r="D505" s="139" t="s">
        <v>141</v>
      </c>
      <c r="E505" s="152" t="s">
        <v>19</v>
      </c>
      <c r="F505" s="153" t="s">
        <v>750</v>
      </c>
      <c r="H505" s="154">
        <v>-5.6280000000000001</v>
      </c>
      <c r="I505" s="155"/>
      <c r="L505" s="151"/>
      <c r="M505" s="156"/>
      <c r="T505" s="157"/>
      <c r="AT505" s="152" t="s">
        <v>141</v>
      </c>
      <c r="AU505" s="152" t="s">
        <v>81</v>
      </c>
      <c r="AV505" s="13" t="s">
        <v>81</v>
      </c>
      <c r="AW505" s="13" t="s">
        <v>32</v>
      </c>
      <c r="AX505" s="13" t="s">
        <v>71</v>
      </c>
      <c r="AY505" s="152" t="s">
        <v>128</v>
      </c>
    </row>
    <row r="506" spans="2:51" s="13" customFormat="1" ht="33.75">
      <c r="B506" s="151"/>
      <c r="D506" s="139" t="s">
        <v>141</v>
      </c>
      <c r="E506" s="152" t="s">
        <v>19</v>
      </c>
      <c r="F506" s="153" t="s">
        <v>751</v>
      </c>
      <c r="H506" s="154">
        <v>331.45400000000001</v>
      </c>
      <c r="I506" s="155"/>
      <c r="L506" s="151"/>
      <c r="M506" s="156"/>
      <c r="T506" s="157"/>
      <c r="AT506" s="152" t="s">
        <v>141</v>
      </c>
      <c r="AU506" s="152" t="s">
        <v>81</v>
      </c>
      <c r="AV506" s="13" t="s">
        <v>81</v>
      </c>
      <c r="AW506" s="13" t="s">
        <v>32</v>
      </c>
      <c r="AX506" s="13" t="s">
        <v>71</v>
      </c>
      <c r="AY506" s="152" t="s">
        <v>128</v>
      </c>
    </row>
    <row r="507" spans="2:51" s="13" customFormat="1" ht="11.25">
      <c r="B507" s="151"/>
      <c r="D507" s="139" t="s">
        <v>141</v>
      </c>
      <c r="E507" s="152" t="s">
        <v>19</v>
      </c>
      <c r="F507" s="153" t="s">
        <v>752</v>
      </c>
      <c r="H507" s="154">
        <v>-4.75</v>
      </c>
      <c r="I507" s="155"/>
      <c r="L507" s="151"/>
      <c r="M507" s="156"/>
      <c r="T507" s="157"/>
      <c r="AT507" s="152" t="s">
        <v>141</v>
      </c>
      <c r="AU507" s="152" t="s">
        <v>81</v>
      </c>
      <c r="AV507" s="13" t="s">
        <v>81</v>
      </c>
      <c r="AW507" s="13" t="s">
        <v>32</v>
      </c>
      <c r="AX507" s="13" t="s">
        <v>71</v>
      </c>
      <c r="AY507" s="152" t="s">
        <v>128</v>
      </c>
    </row>
    <row r="508" spans="2:51" s="13" customFormat="1" ht="11.25">
      <c r="B508" s="151"/>
      <c r="D508" s="139" t="s">
        <v>141</v>
      </c>
      <c r="E508" s="152" t="s">
        <v>19</v>
      </c>
      <c r="F508" s="153" t="s">
        <v>753</v>
      </c>
      <c r="H508" s="154">
        <v>-19</v>
      </c>
      <c r="I508" s="155"/>
      <c r="L508" s="151"/>
      <c r="M508" s="156"/>
      <c r="T508" s="157"/>
      <c r="AT508" s="152" t="s">
        <v>141</v>
      </c>
      <c r="AU508" s="152" t="s">
        <v>81</v>
      </c>
      <c r="AV508" s="13" t="s">
        <v>81</v>
      </c>
      <c r="AW508" s="13" t="s">
        <v>32</v>
      </c>
      <c r="AX508" s="13" t="s">
        <v>71</v>
      </c>
      <c r="AY508" s="152" t="s">
        <v>128</v>
      </c>
    </row>
    <row r="509" spans="2:51" s="13" customFormat="1" ht="11.25">
      <c r="B509" s="151"/>
      <c r="D509" s="139" t="s">
        <v>141</v>
      </c>
      <c r="E509" s="152" t="s">
        <v>19</v>
      </c>
      <c r="F509" s="153" t="s">
        <v>754</v>
      </c>
      <c r="H509" s="154">
        <v>86.9</v>
      </c>
      <c r="I509" s="155"/>
      <c r="L509" s="151"/>
      <c r="M509" s="156"/>
      <c r="T509" s="157"/>
      <c r="AT509" s="152" t="s">
        <v>141</v>
      </c>
      <c r="AU509" s="152" t="s">
        <v>81</v>
      </c>
      <c r="AV509" s="13" t="s">
        <v>81</v>
      </c>
      <c r="AW509" s="13" t="s">
        <v>32</v>
      </c>
      <c r="AX509" s="13" t="s">
        <v>71</v>
      </c>
      <c r="AY509" s="152" t="s">
        <v>128</v>
      </c>
    </row>
    <row r="510" spans="2:51" s="13" customFormat="1" ht="11.25">
      <c r="B510" s="151"/>
      <c r="D510" s="139" t="s">
        <v>141</v>
      </c>
      <c r="E510" s="152" t="s">
        <v>19</v>
      </c>
      <c r="F510" s="153" t="s">
        <v>755</v>
      </c>
      <c r="H510" s="154">
        <v>-5.7</v>
      </c>
      <c r="I510" s="155"/>
      <c r="L510" s="151"/>
      <c r="M510" s="156"/>
      <c r="T510" s="157"/>
      <c r="AT510" s="152" t="s">
        <v>141</v>
      </c>
      <c r="AU510" s="152" t="s">
        <v>81</v>
      </c>
      <c r="AV510" s="13" t="s">
        <v>81</v>
      </c>
      <c r="AW510" s="13" t="s">
        <v>32</v>
      </c>
      <c r="AX510" s="13" t="s">
        <v>71</v>
      </c>
      <c r="AY510" s="152" t="s">
        <v>128</v>
      </c>
    </row>
    <row r="511" spans="2:51" s="13" customFormat="1" ht="11.25">
      <c r="B511" s="151"/>
      <c r="D511" s="139" t="s">
        <v>141</v>
      </c>
      <c r="E511" s="152" t="s">
        <v>19</v>
      </c>
      <c r="F511" s="153" t="s">
        <v>756</v>
      </c>
      <c r="H511" s="154">
        <v>4.8</v>
      </c>
      <c r="I511" s="155"/>
      <c r="L511" s="151"/>
      <c r="M511" s="156"/>
      <c r="T511" s="157"/>
      <c r="AT511" s="152" t="s">
        <v>141</v>
      </c>
      <c r="AU511" s="152" t="s">
        <v>81</v>
      </c>
      <c r="AV511" s="13" t="s">
        <v>81</v>
      </c>
      <c r="AW511" s="13" t="s">
        <v>32</v>
      </c>
      <c r="AX511" s="13" t="s">
        <v>71</v>
      </c>
      <c r="AY511" s="152" t="s">
        <v>128</v>
      </c>
    </row>
    <row r="512" spans="2:51" s="13" customFormat="1" ht="11.25">
      <c r="B512" s="151"/>
      <c r="D512" s="139" t="s">
        <v>141</v>
      </c>
      <c r="E512" s="152" t="s">
        <v>19</v>
      </c>
      <c r="F512" s="153" t="s">
        <v>757</v>
      </c>
      <c r="H512" s="154">
        <v>24</v>
      </c>
      <c r="I512" s="155"/>
      <c r="L512" s="151"/>
      <c r="M512" s="156"/>
      <c r="T512" s="157"/>
      <c r="AT512" s="152" t="s">
        <v>141</v>
      </c>
      <c r="AU512" s="152" t="s">
        <v>81</v>
      </c>
      <c r="AV512" s="13" t="s">
        <v>81</v>
      </c>
      <c r="AW512" s="13" t="s">
        <v>32</v>
      </c>
      <c r="AX512" s="13" t="s">
        <v>71</v>
      </c>
      <c r="AY512" s="152" t="s">
        <v>128</v>
      </c>
    </row>
    <row r="513" spans="2:65" s="13" customFormat="1" ht="11.25">
      <c r="B513" s="151"/>
      <c r="D513" s="139" t="s">
        <v>141</v>
      </c>
      <c r="E513" s="152" t="s">
        <v>19</v>
      </c>
      <c r="F513" s="153" t="s">
        <v>758</v>
      </c>
      <c r="H513" s="154">
        <v>32.64</v>
      </c>
      <c r="I513" s="155"/>
      <c r="L513" s="151"/>
      <c r="M513" s="156"/>
      <c r="T513" s="157"/>
      <c r="AT513" s="152" t="s">
        <v>141</v>
      </c>
      <c r="AU513" s="152" t="s">
        <v>81</v>
      </c>
      <c r="AV513" s="13" t="s">
        <v>81</v>
      </c>
      <c r="AW513" s="13" t="s">
        <v>32</v>
      </c>
      <c r="AX513" s="13" t="s">
        <v>71</v>
      </c>
      <c r="AY513" s="152" t="s">
        <v>128</v>
      </c>
    </row>
    <row r="514" spans="2:65" s="13" customFormat="1" ht="11.25">
      <c r="B514" s="151"/>
      <c r="D514" s="139" t="s">
        <v>141</v>
      </c>
      <c r="E514" s="152" t="s">
        <v>19</v>
      </c>
      <c r="F514" s="153" t="s">
        <v>759</v>
      </c>
      <c r="H514" s="154">
        <v>-0.95</v>
      </c>
      <c r="I514" s="155"/>
      <c r="L514" s="151"/>
      <c r="M514" s="156"/>
      <c r="T514" s="157"/>
      <c r="AT514" s="152" t="s">
        <v>141</v>
      </c>
      <c r="AU514" s="152" t="s">
        <v>81</v>
      </c>
      <c r="AV514" s="13" t="s">
        <v>81</v>
      </c>
      <c r="AW514" s="13" t="s">
        <v>32</v>
      </c>
      <c r="AX514" s="13" t="s">
        <v>71</v>
      </c>
      <c r="AY514" s="152" t="s">
        <v>128</v>
      </c>
    </row>
    <row r="515" spans="2:65" s="13" customFormat="1" ht="11.25">
      <c r="B515" s="151"/>
      <c r="D515" s="139" t="s">
        <v>141</v>
      </c>
      <c r="E515" s="152" t="s">
        <v>19</v>
      </c>
      <c r="F515" s="153" t="s">
        <v>760</v>
      </c>
      <c r="H515" s="154">
        <v>29.56</v>
      </c>
      <c r="I515" s="155"/>
      <c r="L515" s="151"/>
      <c r="M515" s="156"/>
      <c r="T515" s="157"/>
      <c r="AT515" s="152" t="s">
        <v>141</v>
      </c>
      <c r="AU515" s="152" t="s">
        <v>81</v>
      </c>
      <c r="AV515" s="13" t="s">
        <v>81</v>
      </c>
      <c r="AW515" s="13" t="s">
        <v>32</v>
      </c>
      <c r="AX515" s="13" t="s">
        <v>71</v>
      </c>
      <c r="AY515" s="152" t="s">
        <v>128</v>
      </c>
    </row>
    <row r="516" spans="2:65" s="13" customFormat="1" ht="11.25">
      <c r="B516" s="151"/>
      <c r="D516" s="139" t="s">
        <v>141</v>
      </c>
      <c r="E516" s="152" t="s">
        <v>19</v>
      </c>
      <c r="F516" s="153" t="s">
        <v>759</v>
      </c>
      <c r="H516" s="154">
        <v>-0.95</v>
      </c>
      <c r="I516" s="155"/>
      <c r="L516" s="151"/>
      <c r="M516" s="156"/>
      <c r="T516" s="157"/>
      <c r="AT516" s="152" t="s">
        <v>141</v>
      </c>
      <c r="AU516" s="152" t="s">
        <v>81</v>
      </c>
      <c r="AV516" s="13" t="s">
        <v>81</v>
      </c>
      <c r="AW516" s="13" t="s">
        <v>32</v>
      </c>
      <c r="AX516" s="13" t="s">
        <v>71</v>
      </c>
      <c r="AY516" s="152" t="s">
        <v>128</v>
      </c>
    </row>
    <row r="517" spans="2:65" s="13" customFormat="1" ht="11.25">
      <c r="B517" s="151"/>
      <c r="D517" s="139" t="s">
        <v>141</v>
      </c>
      <c r="E517" s="152" t="s">
        <v>19</v>
      </c>
      <c r="F517" s="153" t="s">
        <v>761</v>
      </c>
      <c r="H517" s="154">
        <v>115.29</v>
      </c>
      <c r="I517" s="155"/>
      <c r="L517" s="151"/>
      <c r="M517" s="156"/>
      <c r="T517" s="157"/>
      <c r="AT517" s="152" t="s">
        <v>141</v>
      </c>
      <c r="AU517" s="152" t="s">
        <v>81</v>
      </c>
      <c r="AV517" s="13" t="s">
        <v>81</v>
      </c>
      <c r="AW517" s="13" t="s">
        <v>32</v>
      </c>
      <c r="AX517" s="13" t="s">
        <v>71</v>
      </c>
      <c r="AY517" s="152" t="s">
        <v>128</v>
      </c>
    </row>
    <row r="518" spans="2:65" s="13" customFormat="1" ht="11.25">
      <c r="B518" s="151"/>
      <c r="D518" s="139" t="s">
        <v>141</v>
      </c>
      <c r="E518" s="152" t="s">
        <v>19</v>
      </c>
      <c r="F518" s="153" t="s">
        <v>762</v>
      </c>
      <c r="H518" s="154">
        <v>-7.8</v>
      </c>
      <c r="I518" s="155"/>
      <c r="L518" s="151"/>
      <c r="M518" s="156"/>
      <c r="T518" s="157"/>
      <c r="AT518" s="152" t="s">
        <v>141</v>
      </c>
      <c r="AU518" s="152" t="s">
        <v>81</v>
      </c>
      <c r="AV518" s="13" t="s">
        <v>81</v>
      </c>
      <c r="AW518" s="13" t="s">
        <v>32</v>
      </c>
      <c r="AX518" s="13" t="s">
        <v>71</v>
      </c>
      <c r="AY518" s="152" t="s">
        <v>128</v>
      </c>
    </row>
    <row r="519" spans="2:65" s="13" customFormat="1" ht="11.25">
      <c r="B519" s="151"/>
      <c r="D519" s="139" t="s">
        <v>141</v>
      </c>
      <c r="E519" s="152" t="s">
        <v>19</v>
      </c>
      <c r="F519" s="153" t="s">
        <v>763</v>
      </c>
      <c r="H519" s="154">
        <v>-3.8</v>
      </c>
      <c r="I519" s="155"/>
      <c r="L519" s="151"/>
      <c r="M519" s="156"/>
      <c r="T519" s="157"/>
      <c r="AT519" s="152" t="s">
        <v>141</v>
      </c>
      <c r="AU519" s="152" t="s">
        <v>81</v>
      </c>
      <c r="AV519" s="13" t="s">
        <v>81</v>
      </c>
      <c r="AW519" s="13" t="s">
        <v>32</v>
      </c>
      <c r="AX519" s="13" t="s">
        <v>71</v>
      </c>
      <c r="AY519" s="152" t="s">
        <v>128</v>
      </c>
    </row>
    <row r="520" spans="2:65" s="13" customFormat="1" ht="11.25">
      <c r="B520" s="151"/>
      <c r="D520" s="139" t="s">
        <v>141</v>
      </c>
      <c r="E520" s="152" t="s">
        <v>19</v>
      </c>
      <c r="F520" s="153" t="s">
        <v>764</v>
      </c>
      <c r="H520" s="154">
        <v>80.22</v>
      </c>
      <c r="I520" s="155"/>
      <c r="L520" s="151"/>
      <c r="M520" s="156"/>
      <c r="T520" s="157"/>
      <c r="AT520" s="152" t="s">
        <v>141</v>
      </c>
      <c r="AU520" s="152" t="s">
        <v>81</v>
      </c>
      <c r="AV520" s="13" t="s">
        <v>81</v>
      </c>
      <c r="AW520" s="13" t="s">
        <v>32</v>
      </c>
      <c r="AX520" s="13" t="s">
        <v>71</v>
      </c>
      <c r="AY520" s="152" t="s">
        <v>128</v>
      </c>
    </row>
    <row r="521" spans="2:65" s="13" customFormat="1" ht="11.25">
      <c r="B521" s="151"/>
      <c r="D521" s="139" t="s">
        <v>141</v>
      </c>
      <c r="E521" s="152" t="s">
        <v>19</v>
      </c>
      <c r="F521" s="153" t="s">
        <v>765</v>
      </c>
      <c r="H521" s="154">
        <v>77.355000000000004</v>
      </c>
      <c r="I521" s="155"/>
      <c r="L521" s="151"/>
      <c r="M521" s="156"/>
      <c r="T521" s="157"/>
      <c r="AT521" s="152" t="s">
        <v>141</v>
      </c>
      <c r="AU521" s="152" t="s">
        <v>81</v>
      </c>
      <c r="AV521" s="13" t="s">
        <v>81</v>
      </c>
      <c r="AW521" s="13" t="s">
        <v>32</v>
      </c>
      <c r="AX521" s="13" t="s">
        <v>71</v>
      </c>
      <c r="AY521" s="152" t="s">
        <v>128</v>
      </c>
    </row>
    <row r="522" spans="2:65" s="13" customFormat="1" ht="11.25">
      <c r="B522" s="151"/>
      <c r="D522" s="139" t="s">
        <v>141</v>
      </c>
      <c r="E522" s="152" t="s">
        <v>19</v>
      </c>
      <c r="F522" s="153" t="s">
        <v>766</v>
      </c>
      <c r="H522" s="154">
        <v>-5.64</v>
      </c>
      <c r="I522" s="155"/>
      <c r="L522" s="151"/>
      <c r="M522" s="156"/>
      <c r="T522" s="157"/>
      <c r="AT522" s="152" t="s">
        <v>141</v>
      </c>
      <c r="AU522" s="152" t="s">
        <v>81</v>
      </c>
      <c r="AV522" s="13" t="s">
        <v>81</v>
      </c>
      <c r="AW522" s="13" t="s">
        <v>32</v>
      </c>
      <c r="AX522" s="13" t="s">
        <v>71</v>
      </c>
      <c r="AY522" s="152" t="s">
        <v>128</v>
      </c>
    </row>
    <row r="523" spans="2:65" s="13" customFormat="1" ht="11.25">
      <c r="B523" s="151"/>
      <c r="D523" s="139" t="s">
        <v>141</v>
      </c>
      <c r="E523" s="152" t="s">
        <v>19</v>
      </c>
      <c r="F523" s="153" t="s">
        <v>767</v>
      </c>
      <c r="H523" s="154">
        <v>41</v>
      </c>
      <c r="I523" s="155"/>
      <c r="L523" s="151"/>
      <c r="M523" s="156"/>
      <c r="T523" s="157"/>
      <c r="AT523" s="152" t="s">
        <v>141</v>
      </c>
      <c r="AU523" s="152" t="s">
        <v>81</v>
      </c>
      <c r="AV523" s="13" t="s">
        <v>81</v>
      </c>
      <c r="AW523" s="13" t="s">
        <v>32</v>
      </c>
      <c r="AX523" s="13" t="s">
        <v>71</v>
      </c>
      <c r="AY523" s="152" t="s">
        <v>128</v>
      </c>
    </row>
    <row r="524" spans="2:65" s="13" customFormat="1" ht="11.25">
      <c r="B524" s="151"/>
      <c r="D524" s="139" t="s">
        <v>141</v>
      </c>
      <c r="E524" s="152" t="s">
        <v>19</v>
      </c>
      <c r="F524" s="153" t="s">
        <v>768</v>
      </c>
      <c r="H524" s="154">
        <v>-1.9</v>
      </c>
      <c r="I524" s="155"/>
      <c r="L524" s="151"/>
      <c r="M524" s="156"/>
      <c r="T524" s="157"/>
      <c r="AT524" s="152" t="s">
        <v>141</v>
      </c>
      <c r="AU524" s="152" t="s">
        <v>81</v>
      </c>
      <c r="AV524" s="13" t="s">
        <v>81</v>
      </c>
      <c r="AW524" s="13" t="s">
        <v>32</v>
      </c>
      <c r="AX524" s="13" t="s">
        <v>71</v>
      </c>
      <c r="AY524" s="152" t="s">
        <v>128</v>
      </c>
    </row>
    <row r="525" spans="2:65" s="13" customFormat="1" ht="11.25">
      <c r="B525" s="151"/>
      <c r="D525" s="139" t="s">
        <v>141</v>
      </c>
      <c r="E525" s="152" t="s">
        <v>19</v>
      </c>
      <c r="F525" s="153" t="s">
        <v>769</v>
      </c>
      <c r="H525" s="154">
        <v>48.36</v>
      </c>
      <c r="I525" s="155"/>
      <c r="L525" s="151"/>
      <c r="M525" s="156"/>
      <c r="T525" s="157"/>
      <c r="AT525" s="152" t="s">
        <v>141</v>
      </c>
      <c r="AU525" s="152" t="s">
        <v>81</v>
      </c>
      <c r="AV525" s="13" t="s">
        <v>81</v>
      </c>
      <c r="AW525" s="13" t="s">
        <v>32</v>
      </c>
      <c r="AX525" s="13" t="s">
        <v>71</v>
      </c>
      <c r="AY525" s="152" t="s">
        <v>128</v>
      </c>
    </row>
    <row r="526" spans="2:65" s="13" customFormat="1" ht="11.25">
      <c r="B526" s="151"/>
      <c r="D526" s="139" t="s">
        <v>141</v>
      </c>
      <c r="E526" s="152" t="s">
        <v>19</v>
      </c>
      <c r="F526" s="153" t="s">
        <v>770</v>
      </c>
      <c r="H526" s="154">
        <v>-2.8140000000000001</v>
      </c>
      <c r="I526" s="155"/>
      <c r="L526" s="151"/>
      <c r="M526" s="156"/>
      <c r="T526" s="157"/>
      <c r="AT526" s="152" t="s">
        <v>141</v>
      </c>
      <c r="AU526" s="152" t="s">
        <v>81</v>
      </c>
      <c r="AV526" s="13" t="s">
        <v>81</v>
      </c>
      <c r="AW526" s="13" t="s">
        <v>32</v>
      </c>
      <c r="AX526" s="13" t="s">
        <v>71</v>
      </c>
      <c r="AY526" s="152" t="s">
        <v>128</v>
      </c>
    </row>
    <row r="527" spans="2:65" s="1" customFormat="1" ht="22.15" customHeight="1">
      <c r="B527" s="31"/>
      <c r="C527" s="158" t="s">
        <v>771</v>
      </c>
      <c r="D527" s="158" t="s">
        <v>296</v>
      </c>
      <c r="E527" s="159" t="s">
        <v>772</v>
      </c>
      <c r="F527" s="160" t="s">
        <v>773</v>
      </c>
      <c r="G527" s="161" t="s">
        <v>134</v>
      </c>
      <c r="H527" s="162">
        <v>115</v>
      </c>
      <c r="I527" s="163"/>
      <c r="J527" s="164">
        <f>ROUND(I527*H527,2)</f>
        <v>0</v>
      </c>
      <c r="K527" s="160" t="s">
        <v>19</v>
      </c>
      <c r="L527" s="165"/>
      <c r="M527" s="166" t="s">
        <v>19</v>
      </c>
      <c r="N527" s="167" t="s">
        <v>42</v>
      </c>
      <c r="P527" s="135">
        <f>O527*H527</f>
        <v>0</v>
      </c>
      <c r="Q527" s="135">
        <v>4.0000000000000002E-4</v>
      </c>
      <c r="R527" s="135">
        <f>Q527*H527</f>
        <v>4.5999999999999999E-2</v>
      </c>
      <c r="S527" s="135">
        <v>0</v>
      </c>
      <c r="T527" s="136">
        <f>S527*H527</f>
        <v>0</v>
      </c>
      <c r="AR527" s="137" t="s">
        <v>299</v>
      </c>
      <c r="AT527" s="137" t="s">
        <v>296</v>
      </c>
      <c r="AU527" s="137" t="s">
        <v>81</v>
      </c>
      <c r="AY527" s="16" t="s">
        <v>128</v>
      </c>
      <c r="BE527" s="138">
        <f>IF(N527="základní",J527,0)</f>
        <v>0</v>
      </c>
      <c r="BF527" s="138">
        <f>IF(N527="snížená",J527,0)</f>
        <v>0</v>
      </c>
      <c r="BG527" s="138">
        <f>IF(N527="zákl. přenesená",J527,0)</f>
        <v>0</v>
      </c>
      <c r="BH527" s="138">
        <f>IF(N527="sníž. přenesená",J527,0)</f>
        <v>0</v>
      </c>
      <c r="BI527" s="138">
        <f>IF(N527="nulová",J527,0)</f>
        <v>0</v>
      </c>
      <c r="BJ527" s="16" t="s">
        <v>79</v>
      </c>
      <c r="BK527" s="138">
        <f>ROUND(I527*H527,2)</f>
        <v>0</v>
      </c>
      <c r="BL527" s="16" t="s">
        <v>243</v>
      </c>
      <c r="BM527" s="137" t="s">
        <v>774</v>
      </c>
    </row>
    <row r="528" spans="2:65" s="1" customFormat="1" ht="19.5">
      <c r="B528" s="31"/>
      <c r="D528" s="139" t="s">
        <v>137</v>
      </c>
      <c r="F528" s="140" t="s">
        <v>773</v>
      </c>
      <c r="I528" s="141"/>
      <c r="L528" s="31"/>
      <c r="M528" s="142"/>
      <c r="T528" s="52"/>
      <c r="AT528" s="16" t="s">
        <v>137</v>
      </c>
      <c r="AU528" s="16" t="s">
        <v>81</v>
      </c>
    </row>
    <row r="529" spans="2:65" s="13" customFormat="1" ht="22.5">
      <c r="B529" s="151"/>
      <c r="D529" s="139" t="s">
        <v>141</v>
      </c>
      <c r="E529" s="152" t="s">
        <v>19</v>
      </c>
      <c r="F529" s="153" t="s">
        <v>775</v>
      </c>
      <c r="H529" s="154">
        <v>115</v>
      </c>
      <c r="I529" s="155"/>
      <c r="L529" s="151"/>
      <c r="M529" s="156"/>
      <c r="T529" s="157"/>
      <c r="AT529" s="152" t="s">
        <v>141</v>
      </c>
      <c r="AU529" s="152" t="s">
        <v>81</v>
      </c>
      <c r="AV529" s="13" t="s">
        <v>81</v>
      </c>
      <c r="AW529" s="13" t="s">
        <v>32</v>
      </c>
      <c r="AX529" s="13" t="s">
        <v>71</v>
      </c>
      <c r="AY529" s="152" t="s">
        <v>128</v>
      </c>
    </row>
    <row r="530" spans="2:65" s="1" customFormat="1" ht="19.899999999999999" customHeight="1">
      <c r="B530" s="31"/>
      <c r="C530" s="126" t="s">
        <v>776</v>
      </c>
      <c r="D530" s="126" t="s">
        <v>131</v>
      </c>
      <c r="E530" s="127" t="s">
        <v>777</v>
      </c>
      <c r="F530" s="128" t="s">
        <v>778</v>
      </c>
      <c r="G530" s="129" t="s">
        <v>148</v>
      </c>
      <c r="H530" s="130">
        <v>969.78499999999997</v>
      </c>
      <c r="I530" s="131"/>
      <c r="J530" s="132">
        <f>ROUND(I530*H530,2)</f>
        <v>0</v>
      </c>
      <c r="K530" s="128" t="s">
        <v>135</v>
      </c>
      <c r="L530" s="31"/>
      <c r="M530" s="133" t="s">
        <v>19</v>
      </c>
      <c r="N530" s="134" t="s">
        <v>42</v>
      </c>
      <c r="P530" s="135">
        <f>O530*H530</f>
        <v>0</v>
      </c>
      <c r="Q530" s="135">
        <v>0</v>
      </c>
      <c r="R530" s="135">
        <f>Q530*H530</f>
        <v>0</v>
      </c>
      <c r="S530" s="135">
        <v>0</v>
      </c>
      <c r="T530" s="136">
        <f>S530*H530</f>
        <v>0</v>
      </c>
      <c r="AR530" s="137" t="s">
        <v>243</v>
      </c>
      <c r="AT530" s="137" t="s">
        <v>131</v>
      </c>
      <c r="AU530" s="137" t="s">
        <v>81</v>
      </c>
      <c r="AY530" s="16" t="s">
        <v>128</v>
      </c>
      <c r="BE530" s="138">
        <f>IF(N530="základní",J530,0)</f>
        <v>0</v>
      </c>
      <c r="BF530" s="138">
        <f>IF(N530="snížená",J530,0)</f>
        <v>0</v>
      </c>
      <c r="BG530" s="138">
        <f>IF(N530="zákl. přenesená",J530,0)</f>
        <v>0</v>
      </c>
      <c r="BH530" s="138">
        <f>IF(N530="sníž. přenesená",J530,0)</f>
        <v>0</v>
      </c>
      <c r="BI530" s="138">
        <f>IF(N530="nulová",J530,0)</f>
        <v>0</v>
      </c>
      <c r="BJ530" s="16" t="s">
        <v>79</v>
      </c>
      <c r="BK530" s="138">
        <f>ROUND(I530*H530,2)</f>
        <v>0</v>
      </c>
      <c r="BL530" s="16" t="s">
        <v>243</v>
      </c>
      <c r="BM530" s="137" t="s">
        <v>779</v>
      </c>
    </row>
    <row r="531" spans="2:65" s="1" customFormat="1" ht="11.25">
      <c r="B531" s="31"/>
      <c r="D531" s="139" t="s">
        <v>137</v>
      </c>
      <c r="F531" s="140" t="s">
        <v>780</v>
      </c>
      <c r="I531" s="141"/>
      <c r="L531" s="31"/>
      <c r="M531" s="142"/>
      <c r="T531" s="52"/>
      <c r="AT531" s="16" t="s">
        <v>137</v>
      </c>
      <c r="AU531" s="16" t="s">
        <v>81</v>
      </c>
    </row>
    <row r="532" spans="2:65" s="1" customFormat="1" ht="11.25">
      <c r="B532" s="31"/>
      <c r="D532" s="143" t="s">
        <v>139</v>
      </c>
      <c r="F532" s="144" t="s">
        <v>781</v>
      </c>
      <c r="I532" s="141"/>
      <c r="L532" s="31"/>
      <c r="M532" s="142"/>
      <c r="T532" s="52"/>
      <c r="AT532" s="16" t="s">
        <v>139</v>
      </c>
      <c r="AU532" s="16" t="s">
        <v>81</v>
      </c>
    </row>
    <row r="533" spans="2:65" s="13" customFormat="1" ht="11.25">
      <c r="B533" s="151"/>
      <c r="D533" s="139" t="s">
        <v>141</v>
      </c>
      <c r="E533" s="152" t="s">
        <v>19</v>
      </c>
      <c r="F533" s="153" t="s">
        <v>318</v>
      </c>
      <c r="H533" s="154">
        <v>8</v>
      </c>
      <c r="I533" s="155"/>
      <c r="L533" s="151"/>
      <c r="M533" s="156"/>
      <c r="T533" s="157"/>
      <c r="AT533" s="152" t="s">
        <v>141</v>
      </c>
      <c r="AU533" s="152" t="s">
        <v>81</v>
      </c>
      <c r="AV533" s="13" t="s">
        <v>81</v>
      </c>
      <c r="AW533" s="13" t="s">
        <v>32</v>
      </c>
      <c r="AX533" s="13" t="s">
        <v>71</v>
      </c>
      <c r="AY533" s="152" t="s">
        <v>128</v>
      </c>
    </row>
    <row r="534" spans="2:65" s="13" customFormat="1" ht="11.25">
      <c r="B534" s="151"/>
      <c r="D534" s="139" t="s">
        <v>141</v>
      </c>
      <c r="E534" s="152" t="s">
        <v>19</v>
      </c>
      <c r="F534" s="153" t="s">
        <v>747</v>
      </c>
      <c r="H534" s="154">
        <v>98.4</v>
      </c>
      <c r="I534" s="155"/>
      <c r="L534" s="151"/>
      <c r="M534" s="156"/>
      <c r="T534" s="157"/>
      <c r="AT534" s="152" t="s">
        <v>141</v>
      </c>
      <c r="AU534" s="152" t="s">
        <v>81</v>
      </c>
      <c r="AV534" s="13" t="s">
        <v>81</v>
      </c>
      <c r="AW534" s="13" t="s">
        <v>32</v>
      </c>
      <c r="AX534" s="13" t="s">
        <v>71</v>
      </c>
      <c r="AY534" s="152" t="s">
        <v>128</v>
      </c>
    </row>
    <row r="535" spans="2:65" s="12" customFormat="1" ht="11.25">
      <c r="B535" s="145"/>
      <c r="D535" s="139" t="s">
        <v>141</v>
      </c>
      <c r="E535" s="146" t="s">
        <v>19</v>
      </c>
      <c r="F535" s="147" t="s">
        <v>358</v>
      </c>
      <c r="H535" s="146" t="s">
        <v>19</v>
      </c>
      <c r="I535" s="148"/>
      <c r="L535" s="145"/>
      <c r="M535" s="149"/>
      <c r="T535" s="150"/>
      <c r="AT535" s="146" t="s">
        <v>141</v>
      </c>
      <c r="AU535" s="146" t="s">
        <v>81</v>
      </c>
      <c r="AV535" s="12" t="s">
        <v>79</v>
      </c>
      <c r="AW535" s="12" t="s">
        <v>32</v>
      </c>
      <c r="AX535" s="12" t="s">
        <v>71</v>
      </c>
      <c r="AY535" s="146" t="s">
        <v>128</v>
      </c>
    </row>
    <row r="536" spans="2:65" s="13" customFormat="1" ht="11.25">
      <c r="B536" s="151"/>
      <c r="D536" s="139" t="s">
        <v>141</v>
      </c>
      <c r="E536" s="152" t="s">
        <v>19</v>
      </c>
      <c r="F536" s="153" t="s">
        <v>527</v>
      </c>
      <c r="H536" s="154">
        <v>7.8380000000000001</v>
      </c>
      <c r="I536" s="155"/>
      <c r="L536" s="151"/>
      <c r="M536" s="156"/>
      <c r="T536" s="157"/>
      <c r="AT536" s="152" t="s">
        <v>141</v>
      </c>
      <c r="AU536" s="152" t="s">
        <v>81</v>
      </c>
      <c r="AV536" s="13" t="s">
        <v>81</v>
      </c>
      <c r="AW536" s="13" t="s">
        <v>32</v>
      </c>
      <c r="AX536" s="13" t="s">
        <v>71</v>
      </c>
      <c r="AY536" s="152" t="s">
        <v>128</v>
      </c>
    </row>
    <row r="537" spans="2:65" s="12" customFormat="1" ht="11.25">
      <c r="B537" s="145"/>
      <c r="D537" s="139" t="s">
        <v>141</v>
      </c>
      <c r="E537" s="146" t="s">
        <v>19</v>
      </c>
      <c r="F537" s="147" t="s">
        <v>748</v>
      </c>
      <c r="H537" s="146" t="s">
        <v>19</v>
      </c>
      <c r="I537" s="148"/>
      <c r="L537" s="145"/>
      <c r="M537" s="149"/>
      <c r="T537" s="150"/>
      <c r="AT537" s="146" t="s">
        <v>141</v>
      </c>
      <c r="AU537" s="146" t="s">
        <v>81</v>
      </c>
      <c r="AV537" s="12" t="s">
        <v>79</v>
      </c>
      <c r="AW537" s="12" t="s">
        <v>32</v>
      </c>
      <c r="AX537" s="12" t="s">
        <v>71</v>
      </c>
      <c r="AY537" s="146" t="s">
        <v>128</v>
      </c>
    </row>
    <row r="538" spans="2:65" s="13" customFormat="1" ht="11.25">
      <c r="B538" s="151"/>
      <c r="D538" s="139" t="s">
        <v>141</v>
      </c>
      <c r="E538" s="152" t="s">
        <v>19</v>
      </c>
      <c r="F538" s="153" t="s">
        <v>749</v>
      </c>
      <c r="H538" s="154">
        <v>42.9</v>
      </c>
      <c r="I538" s="155"/>
      <c r="L538" s="151"/>
      <c r="M538" s="156"/>
      <c r="T538" s="157"/>
      <c r="AT538" s="152" t="s">
        <v>141</v>
      </c>
      <c r="AU538" s="152" t="s">
        <v>81</v>
      </c>
      <c r="AV538" s="13" t="s">
        <v>81</v>
      </c>
      <c r="AW538" s="13" t="s">
        <v>32</v>
      </c>
      <c r="AX538" s="13" t="s">
        <v>71</v>
      </c>
      <c r="AY538" s="152" t="s">
        <v>128</v>
      </c>
    </row>
    <row r="539" spans="2:65" s="13" customFormat="1" ht="11.25">
      <c r="B539" s="151"/>
      <c r="D539" s="139" t="s">
        <v>141</v>
      </c>
      <c r="E539" s="152" t="s">
        <v>19</v>
      </c>
      <c r="F539" s="153" t="s">
        <v>750</v>
      </c>
      <c r="H539" s="154">
        <v>-5.6280000000000001</v>
      </c>
      <c r="I539" s="155"/>
      <c r="L539" s="151"/>
      <c r="M539" s="156"/>
      <c r="T539" s="157"/>
      <c r="AT539" s="152" t="s">
        <v>141</v>
      </c>
      <c r="AU539" s="152" t="s">
        <v>81</v>
      </c>
      <c r="AV539" s="13" t="s">
        <v>81</v>
      </c>
      <c r="AW539" s="13" t="s">
        <v>32</v>
      </c>
      <c r="AX539" s="13" t="s">
        <v>71</v>
      </c>
      <c r="AY539" s="152" t="s">
        <v>128</v>
      </c>
    </row>
    <row r="540" spans="2:65" s="13" customFormat="1" ht="33.75">
      <c r="B540" s="151"/>
      <c r="D540" s="139" t="s">
        <v>141</v>
      </c>
      <c r="E540" s="152" t="s">
        <v>19</v>
      </c>
      <c r="F540" s="153" t="s">
        <v>751</v>
      </c>
      <c r="H540" s="154">
        <v>331.45400000000001</v>
      </c>
      <c r="I540" s="155"/>
      <c r="L540" s="151"/>
      <c r="M540" s="156"/>
      <c r="T540" s="157"/>
      <c r="AT540" s="152" t="s">
        <v>141</v>
      </c>
      <c r="AU540" s="152" t="s">
        <v>81</v>
      </c>
      <c r="AV540" s="13" t="s">
        <v>81</v>
      </c>
      <c r="AW540" s="13" t="s">
        <v>32</v>
      </c>
      <c r="AX540" s="13" t="s">
        <v>71</v>
      </c>
      <c r="AY540" s="152" t="s">
        <v>128</v>
      </c>
    </row>
    <row r="541" spans="2:65" s="13" customFormat="1" ht="11.25">
      <c r="B541" s="151"/>
      <c r="D541" s="139" t="s">
        <v>141</v>
      </c>
      <c r="E541" s="152" t="s">
        <v>19</v>
      </c>
      <c r="F541" s="153" t="s">
        <v>752</v>
      </c>
      <c r="H541" s="154">
        <v>-4.75</v>
      </c>
      <c r="I541" s="155"/>
      <c r="L541" s="151"/>
      <c r="M541" s="156"/>
      <c r="T541" s="157"/>
      <c r="AT541" s="152" t="s">
        <v>141</v>
      </c>
      <c r="AU541" s="152" t="s">
        <v>81</v>
      </c>
      <c r="AV541" s="13" t="s">
        <v>81</v>
      </c>
      <c r="AW541" s="13" t="s">
        <v>32</v>
      </c>
      <c r="AX541" s="13" t="s">
        <v>71</v>
      </c>
      <c r="AY541" s="152" t="s">
        <v>128</v>
      </c>
    </row>
    <row r="542" spans="2:65" s="13" customFormat="1" ht="11.25">
      <c r="B542" s="151"/>
      <c r="D542" s="139" t="s">
        <v>141</v>
      </c>
      <c r="E542" s="152" t="s">
        <v>19</v>
      </c>
      <c r="F542" s="153" t="s">
        <v>753</v>
      </c>
      <c r="H542" s="154">
        <v>-19</v>
      </c>
      <c r="I542" s="155"/>
      <c r="L542" s="151"/>
      <c r="M542" s="156"/>
      <c r="T542" s="157"/>
      <c r="AT542" s="152" t="s">
        <v>141</v>
      </c>
      <c r="AU542" s="152" t="s">
        <v>81</v>
      </c>
      <c r="AV542" s="13" t="s">
        <v>81</v>
      </c>
      <c r="AW542" s="13" t="s">
        <v>32</v>
      </c>
      <c r="AX542" s="13" t="s">
        <v>71</v>
      </c>
      <c r="AY542" s="152" t="s">
        <v>128</v>
      </c>
    </row>
    <row r="543" spans="2:65" s="13" customFormat="1" ht="11.25">
      <c r="B543" s="151"/>
      <c r="D543" s="139" t="s">
        <v>141</v>
      </c>
      <c r="E543" s="152" t="s">
        <v>19</v>
      </c>
      <c r="F543" s="153" t="s">
        <v>754</v>
      </c>
      <c r="H543" s="154">
        <v>86.9</v>
      </c>
      <c r="I543" s="155"/>
      <c r="L543" s="151"/>
      <c r="M543" s="156"/>
      <c r="T543" s="157"/>
      <c r="AT543" s="152" t="s">
        <v>141</v>
      </c>
      <c r="AU543" s="152" t="s">
        <v>81</v>
      </c>
      <c r="AV543" s="13" t="s">
        <v>81</v>
      </c>
      <c r="AW543" s="13" t="s">
        <v>32</v>
      </c>
      <c r="AX543" s="13" t="s">
        <v>71</v>
      </c>
      <c r="AY543" s="152" t="s">
        <v>128</v>
      </c>
    </row>
    <row r="544" spans="2:65" s="13" customFormat="1" ht="11.25">
      <c r="B544" s="151"/>
      <c r="D544" s="139" t="s">
        <v>141</v>
      </c>
      <c r="E544" s="152" t="s">
        <v>19</v>
      </c>
      <c r="F544" s="153" t="s">
        <v>755</v>
      </c>
      <c r="H544" s="154">
        <v>-5.7</v>
      </c>
      <c r="I544" s="155"/>
      <c r="L544" s="151"/>
      <c r="M544" s="156"/>
      <c r="T544" s="157"/>
      <c r="AT544" s="152" t="s">
        <v>141</v>
      </c>
      <c r="AU544" s="152" t="s">
        <v>81</v>
      </c>
      <c r="AV544" s="13" t="s">
        <v>81</v>
      </c>
      <c r="AW544" s="13" t="s">
        <v>32</v>
      </c>
      <c r="AX544" s="13" t="s">
        <v>71</v>
      </c>
      <c r="AY544" s="152" t="s">
        <v>128</v>
      </c>
    </row>
    <row r="545" spans="2:51" s="13" customFormat="1" ht="11.25">
      <c r="B545" s="151"/>
      <c r="D545" s="139" t="s">
        <v>141</v>
      </c>
      <c r="E545" s="152" t="s">
        <v>19</v>
      </c>
      <c r="F545" s="153" t="s">
        <v>756</v>
      </c>
      <c r="H545" s="154">
        <v>4.8</v>
      </c>
      <c r="I545" s="155"/>
      <c r="L545" s="151"/>
      <c r="M545" s="156"/>
      <c r="T545" s="157"/>
      <c r="AT545" s="152" t="s">
        <v>141</v>
      </c>
      <c r="AU545" s="152" t="s">
        <v>81</v>
      </c>
      <c r="AV545" s="13" t="s">
        <v>81</v>
      </c>
      <c r="AW545" s="13" t="s">
        <v>32</v>
      </c>
      <c r="AX545" s="13" t="s">
        <v>71</v>
      </c>
      <c r="AY545" s="152" t="s">
        <v>128</v>
      </c>
    </row>
    <row r="546" spans="2:51" s="13" customFormat="1" ht="11.25">
      <c r="B546" s="151"/>
      <c r="D546" s="139" t="s">
        <v>141</v>
      </c>
      <c r="E546" s="152" t="s">
        <v>19</v>
      </c>
      <c r="F546" s="153" t="s">
        <v>757</v>
      </c>
      <c r="H546" s="154">
        <v>24</v>
      </c>
      <c r="I546" s="155"/>
      <c r="L546" s="151"/>
      <c r="M546" s="156"/>
      <c r="T546" s="157"/>
      <c r="AT546" s="152" t="s">
        <v>141</v>
      </c>
      <c r="AU546" s="152" t="s">
        <v>81</v>
      </c>
      <c r="AV546" s="13" t="s">
        <v>81</v>
      </c>
      <c r="AW546" s="13" t="s">
        <v>32</v>
      </c>
      <c r="AX546" s="13" t="s">
        <v>71</v>
      </c>
      <c r="AY546" s="152" t="s">
        <v>128</v>
      </c>
    </row>
    <row r="547" spans="2:51" s="13" customFormat="1" ht="11.25">
      <c r="B547" s="151"/>
      <c r="D547" s="139" t="s">
        <v>141</v>
      </c>
      <c r="E547" s="152" t="s">
        <v>19</v>
      </c>
      <c r="F547" s="153" t="s">
        <v>758</v>
      </c>
      <c r="H547" s="154">
        <v>32.64</v>
      </c>
      <c r="I547" s="155"/>
      <c r="L547" s="151"/>
      <c r="M547" s="156"/>
      <c r="T547" s="157"/>
      <c r="AT547" s="152" t="s">
        <v>141</v>
      </c>
      <c r="AU547" s="152" t="s">
        <v>81</v>
      </c>
      <c r="AV547" s="13" t="s">
        <v>81</v>
      </c>
      <c r="AW547" s="13" t="s">
        <v>32</v>
      </c>
      <c r="AX547" s="13" t="s">
        <v>71</v>
      </c>
      <c r="AY547" s="152" t="s">
        <v>128</v>
      </c>
    </row>
    <row r="548" spans="2:51" s="13" customFormat="1" ht="11.25">
      <c r="B548" s="151"/>
      <c r="D548" s="139" t="s">
        <v>141</v>
      </c>
      <c r="E548" s="152" t="s">
        <v>19</v>
      </c>
      <c r="F548" s="153" t="s">
        <v>759</v>
      </c>
      <c r="H548" s="154">
        <v>-0.95</v>
      </c>
      <c r="I548" s="155"/>
      <c r="L548" s="151"/>
      <c r="M548" s="156"/>
      <c r="T548" s="157"/>
      <c r="AT548" s="152" t="s">
        <v>141</v>
      </c>
      <c r="AU548" s="152" t="s">
        <v>81</v>
      </c>
      <c r="AV548" s="13" t="s">
        <v>81</v>
      </c>
      <c r="AW548" s="13" t="s">
        <v>32</v>
      </c>
      <c r="AX548" s="13" t="s">
        <v>71</v>
      </c>
      <c r="AY548" s="152" t="s">
        <v>128</v>
      </c>
    </row>
    <row r="549" spans="2:51" s="13" customFormat="1" ht="11.25">
      <c r="B549" s="151"/>
      <c r="D549" s="139" t="s">
        <v>141</v>
      </c>
      <c r="E549" s="152" t="s">
        <v>19</v>
      </c>
      <c r="F549" s="153" t="s">
        <v>760</v>
      </c>
      <c r="H549" s="154">
        <v>29.56</v>
      </c>
      <c r="I549" s="155"/>
      <c r="L549" s="151"/>
      <c r="M549" s="156"/>
      <c r="T549" s="157"/>
      <c r="AT549" s="152" t="s">
        <v>141</v>
      </c>
      <c r="AU549" s="152" t="s">
        <v>81</v>
      </c>
      <c r="AV549" s="13" t="s">
        <v>81</v>
      </c>
      <c r="AW549" s="13" t="s">
        <v>32</v>
      </c>
      <c r="AX549" s="13" t="s">
        <v>71</v>
      </c>
      <c r="AY549" s="152" t="s">
        <v>128</v>
      </c>
    </row>
    <row r="550" spans="2:51" s="13" customFormat="1" ht="11.25">
      <c r="B550" s="151"/>
      <c r="D550" s="139" t="s">
        <v>141</v>
      </c>
      <c r="E550" s="152" t="s">
        <v>19</v>
      </c>
      <c r="F550" s="153" t="s">
        <v>759</v>
      </c>
      <c r="H550" s="154">
        <v>-0.95</v>
      </c>
      <c r="I550" s="155"/>
      <c r="L550" s="151"/>
      <c r="M550" s="156"/>
      <c r="T550" s="157"/>
      <c r="AT550" s="152" t="s">
        <v>141</v>
      </c>
      <c r="AU550" s="152" t="s">
        <v>81</v>
      </c>
      <c r="AV550" s="13" t="s">
        <v>81</v>
      </c>
      <c r="AW550" s="13" t="s">
        <v>32</v>
      </c>
      <c r="AX550" s="13" t="s">
        <v>71</v>
      </c>
      <c r="AY550" s="152" t="s">
        <v>128</v>
      </c>
    </row>
    <row r="551" spans="2:51" s="13" customFormat="1" ht="11.25">
      <c r="B551" s="151"/>
      <c r="D551" s="139" t="s">
        <v>141</v>
      </c>
      <c r="E551" s="152" t="s">
        <v>19</v>
      </c>
      <c r="F551" s="153" t="s">
        <v>761</v>
      </c>
      <c r="H551" s="154">
        <v>115.29</v>
      </c>
      <c r="I551" s="155"/>
      <c r="L551" s="151"/>
      <c r="M551" s="156"/>
      <c r="T551" s="157"/>
      <c r="AT551" s="152" t="s">
        <v>141</v>
      </c>
      <c r="AU551" s="152" t="s">
        <v>81</v>
      </c>
      <c r="AV551" s="13" t="s">
        <v>81</v>
      </c>
      <c r="AW551" s="13" t="s">
        <v>32</v>
      </c>
      <c r="AX551" s="13" t="s">
        <v>71</v>
      </c>
      <c r="AY551" s="152" t="s">
        <v>128</v>
      </c>
    </row>
    <row r="552" spans="2:51" s="13" customFormat="1" ht="11.25">
      <c r="B552" s="151"/>
      <c r="D552" s="139" t="s">
        <v>141</v>
      </c>
      <c r="E552" s="152" t="s">
        <v>19</v>
      </c>
      <c r="F552" s="153" t="s">
        <v>762</v>
      </c>
      <c r="H552" s="154">
        <v>-7.8</v>
      </c>
      <c r="I552" s="155"/>
      <c r="L552" s="151"/>
      <c r="M552" s="156"/>
      <c r="T552" s="157"/>
      <c r="AT552" s="152" t="s">
        <v>141</v>
      </c>
      <c r="AU552" s="152" t="s">
        <v>81</v>
      </c>
      <c r="AV552" s="13" t="s">
        <v>81</v>
      </c>
      <c r="AW552" s="13" t="s">
        <v>32</v>
      </c>
      <c r="AX552" s="13" t="s">
        <v>71</v>
      </c>
      <c r="AY552" s="152" t="s">
        <v>128</v>
      </c>
    </row>
    <row r="553" spans="2:51" s="13" customFormat="1" ht="11.25">
      <c r="B553" s="151"/>
      <c r="D553" s="139" t="s">
        <v>141</v>
      </c>
      <c r="E553" s="152" t="s">
        <v>19</v>
      </c>
      <c r="F553" s="153" t="s">
        <v>763</v>
      </c>
      <c r="H553" s="154">
        <v>-3.8</v>
      </c>
      <c r="I553" s="155"/>
      <c r="L553" s="151"/>
      <c r="M553" s="156"/>
      <c r="T553" s="157"/>
      <c r="AT553" s="152" t="s">
        <v>141</v>
      </c>
      <c r="AU553" s="152" t="s">
        <v>81</v>
      </c>
      <c r="AV553" s="13" t="s">
        <v>81</v>
      </c>
      <c r="AW553" s="13" t="s">
        <v>32</v>
      </c>
      <c r="AX553" s="13" t="s">
        <v>71</v>
      </c>
      <c r="AY553" s="152" t="s">
        <v>128</v>
      </c>
    </row>
    <row r="554" spans="2:51" s="13" customFormat="1" ht="11.25">
      <c r="B554" s="151"/>
      <c r="D554" s="139" t="s">
        <v>141</v>
      </c>
      <c r="E554" s="152" t="s">
        <v>19</v>
      </c>
      <c r="F554" s="153" t="s">
        <v>764</v>
      </c>
      <c r="H554" s="154">
        <v>80.22</v>
      </c>
      <c r="I554" s="155"/>
      <c r="L554" s="151"/>
      <c r="M554" s="156"/>
      <c r="T554" s="157"/>
      <c r="AT554" s="152" t="s">
        <v>141</v>
      </c>
      <c r="AU554" s="152" t="s">
        <v>81</v>
      </c>
      <c r="AV554" s="13" t="s">
        <v>81</v>
      </c>
      <c r="AW554" s="13" t="s">
        <v>32</v>
      </c>
      <c r="AX554" s="13" t="s">
        <v>71</v>
      </c>
      <c r="AY554" s="152" t="s">
        <v>128</v>
      </c>
    </row>
    <row r="555" spans="2:51" s="13" customFormat="1" ht="11.25">
      <c r="B555" s="151"/>
      <c r="D555" s="139" t="s">
        <v>141</v>
      </c>
      <c r="E555" s="152" t="s">
        <v>19</v>
      </c>
      <c r="F555" s="153" t="s">
        <v>765</v>
      </c>
      <c r="H555" s="154">
        <v>77.355000000000004</v>
      </c>
      <c r="I555" s="155"/>
      <c r="L555" s="151"/>
      <c r="M555" s="156"/>
      <c r="T555" s="157"/>
      <c r="AT555" s="152" t="s">
        <v>141</v>
      </c>
      <c r="AU555" s="152" t="s">
        <v>81</v>
      </c>
      <c r="AV555" s="13" t="s">
        <v>81</v>
      </c>
      <c r="AW555" s="13" t="s">
        <v>32</v>
      </c>
      <c r="AX555" s="13" t="s">
        <v>71</v>
      </c>
      <c r="AY555" s="152" t="s">
        <v>128</v>
      </c>
    </row>
    <row r="556" spans="2:51" s="13" customFormat="1" ht="11.25">
      <c r="B556" s="151"/>
      <c r="D556" s="139" t="s">
        <v>141</v>
      </c>
      <c r="E556" s="152" t="s">
        <v>19</v>
      </c>
      <c r="F556" s="153" t="s">
        <v>766</v>
      </c>
      <c r="H556" s="154">
        <v>-5.64</v>
      </c>
      <c r="I556" s="155"/>
      <c r="L556" s="151"/>
      <c r="M556" s="156"/>
      <c r="T556" s="157"/>
      <c r="AT556" s="152" t="s">
        <v>141</v>
      </c>
      <c r="AU556" s="152" t="s">
        <v>81</v>
      </c>
      <c r="AV556" s="13" t="s">
        <v>81</v>
      </c>
      <c r="AW556" s="13" t="s">
        <v>32</v>
      </c>
      <c r="AX556" s="13" t="s">
        <v>71</v>
      </c>
      <c r="AY556" s="152" t="s">
        <v>128</v>
      </c>
    </row>
    <row r="557" spans="2:51" s="13" customFormat="1" ht="11.25">
      <c r="B557" s="151"/>
      <c r="D557" s="139" t="s">
        <v>141</v>
      </c>
      <c r="E557" s="152" t="s">
        <v>19</v>
      </c>
      <c r="F557" s="153" t="s">
        <v>767</v>
      </c>
      <c r="H557" s="154">
        <v>41</v>
      </c>
      <c r="I557" s="155"/>
      <c r="L557" s="151"/>
      <c r="M557" s="156"/>
      <c r="T557" s="157"/>
      <c r="AT557" s="152" t="s">
        <v>141</v>
      </c>
      <c r="AU557" s="152" t="s">
        <v>81</v>
      </c>
      <c r="AV557" s="13" t="s">
        <v>81</v>
      </c>
      <c r="AW557" s="13" t="s">
        <v>32</v>
      </c>
      <c r="AX557" s="13" t="s">
        <v>71</v>
      </c>
      <c r="AY557" s="152" t="s">
        <v>128</v>
      </c>
    </row>
    <row r="558" spans="2:51" s="13" customFormat="1" ht="11.25">
      <c r="B558" s="151"/>
      <c r="D558" s="139" t="s">
        <v>141</v>
      </c>
      <c r="E558" s="152" t="s">
        <v>19</v>
      </c>
      <c r="F558" s="153" t="s">
        <v>768</v>
      </c>
      <c r="H558" s="154">
        <v>-1.9</v>
      </c>
      <c r="I558" s="155"/>
      <c r="L558" s="151"/>
      <c r="M558" s="156"/>
      <c r="T558" s="157"/>
      <c r="AT558" s="152" t="s">
        <v>141</v>
      </c>
      <c r="AU558" s="152" t="s">
        <v>81</v>
      </c>
      <c r="AV558" s="13" t="s">
        <v>81</v>
      </c>
      <c r="AW558" s="13" t="s">
        <v>32</v>
      </c>
      <c r="AX558" s="13" t="s">
        <v>71</v>
      </c>
      <c r="AY558" s="152" t="s">
        <v>128</v>
      </c>
    </row>
    <row r="559" spans="2:51" s="13" customFormat="1" ht="11.25">
      <c r="B559" s="151"/>
      <c r="D559" s="139" t="s">
        <v>141</v>
      </c>
      <c r="E559" s="152" t="s">
        <v>19</v>
      </c>
      <c r="F559" s="153" t="s">
        <v>769</v>
      </c>
      <c r="H559" s="154">
        <v>48.36</v>
      </c>
      <c r="I559" s="155"/>
      <c r="L559" s="151"/>
      <c r="M559" s="156"/>
      <c r="T559" s="157"/>
      <c r="AT559" s="152" t="s">
        <v>141</v>
      </c>
      <c r="AU559" s="152" t="s">
        <v>81</v>
      </c>
      <c r="AV559" s="13" t="s">
        <v>81</v>
      </c>
      <c r="AW559" s="13" t="s">
        <v>32</v>
      </c>
      <c r="AX559" s="13" t="s">
        <v>71</v>
      </c>
      <c r="AY559" s="152" t="s">
        <v>128</v>
      </c>
    </row>
    <row r="560" spans="2:51" s="13" customFormat="1" ht="11.25">
      <c r="B560" s="151"/>
      <c r="D560" s="139" t="s">
        <v>141</v>
      </c>
      <c r="E560" s="152" t="s">
        <v>19</v>
      </c>
      <c r="F560" s="153" t="s">
        <v>770</v>
      </c>
      <c r="H560" s="154">
        <v>-2.8140000000000001</v>
      </c>
      <c r="I560" s="155"/>
      <c r="L560" s="151"/>
      <c r="M560" s="156"/>
      <c r="T560" s="157"/>
      <c r="AT560" s="152" t="s">
        <v>141</v>
      </c>
      <c r="AU560" s="152" t="s">
        <v>81</v>
      </c>
      <c r="AV560" s="13" t="s">
        <v>81</v>
      </c>
      <c r="AW560" s="13" t="s">
        <v>32</v>
      </c>
      <c r="AX560" s="13" t="s">
        <v>71</v>
      </c>
      <c r="AY560" s="152" t="s">
        <v>128</v>
      </c>
    </row>
    <row r="561" spans="2:65" s="1" customFormat="1" ht="30" customHeight="1">
      <c r="B561" s="31"/>
      <c r="C561" s="158" t="s">
        <v>782</v>
      </c>
      <c r="D561" s="158" t="s">
        <v>296</v>
      </c>
      <c r="E561" s="159" t="s">
        <v>783</v>
      </c>
      <c r="F561" s="160" t="s">
        <v>784</v>
      </c>
      <c r="G561" s="161" t="s">
        <v>148</v>
      </c>
      <c r="H561" s="162">
        <v>1115.2529999999999</v>
      </c>
      <c r="I561" s="163"/>
      <c r="J561" s="164">
        <f>ROUND(I561*H561,2)</f>
        <v>0</v>
      </c>
      <c r="K561" s="160" t="s">
        <v>135</v>
      </c>
      <c r="L561" s="165"/>
      <c r="M561" s="166" t="s">
        <v>19</v>
      </c>
      <c r="N561" s="167" t="s">
        <v>42</v>
      </c>
      <c r="P561" s="135">
        <f>O561*H561</f>
        <v>0</v>
      </c>
      <c r="Q561" s="135">
        <v>5.0000000000000001E-4</v>
      </c>
      <c r="R561" s="135">
        <f>Q561*H561</f>
        <v>0.55762650000000002</v>
      </c>
      <c r="S561" s="135">
        <v>0</v>
      </c>
      <c r="T561" s="136">
        <f>S561*H561</f>
        <v>0</v>
      </c>
      <c r="AR561" s="137" t="s">
        <v>299</v>
      </c>
      <c r="AT561" s="137" t="s">
        <v>296</v>
      </c>
      <c r="AU561" s="137" t="s">
        <v>81</v>
      </c>
      <c r="AY561" s="16" t="s">
        <v>128</v>
      </c>
      <c r="BE561" s="138">
        <f>IF(N561="základní",J561,0)</f>
        <v>0</v>
      </c>
      <c r="BF561" s="138">
        <f>IF(N561="snížená",J561,0)</f>
        <v>0</v>
      </c>
      <c r="BG561" s="138">
        <f>IF(N561="zákl. přenesená",J561,0)</f>
        <v>0</v>
      </c>
      <c r="BH561" s="138">
        <f>IF(N561="sníž. přenesená",J561,0)</f>
        <v>0</v>
      </c>
      <c r="BI561" s="138">
        <f>IF(N561="nulová",J561,0)</f>
        <v>0</v>
      </c>
      <c r="BJ561" s="16" t="s">
        <v>79</v>
      </c>
      <c r="BK561" s="138">
        <f>ROUND(I561*H561,2)</f>
        <v>0</v>
      </c>
      <c r="BL561" s="16" t="s">
        <v>243</v>
      </c>
      <c r="BM561" s="137" t="s">
        <v>785</v>
      </c>
    </row>
    <row r="562" spans="2:65" s="1" customFormat="1" ht="19.5">
      <c r="B562" s="31"/>
      <c r="D562" s="139" t="s">
        <v>137</v>
      </c>
      <c r="F562" s="140" t="s">
        <v>784</v>
      </c>
      <c r="I562" s="141"/>
      <c r="L562" s="31"/>
      <c r="M562" s="142"/>
      <c r="T562" s="52"/>
      <c r="AT562" s="16" t="s">
        <v>137</v>
      </c>
      <c r="AU562" s="16" t="s">
        <v>81</v>
      </c>
    </row>
    <row r="563" spans="2:65" s="13" customFormat="1" ht="11.25">
      <c r="B563" s="151"/>
      <c r="D563" s="139" t="s">
        <v>141</v>
      </c>
      <c r="F563" s="153" t="s">
        <v>786</v>
      </c>
      <c r="H563" s="154">
        <v>1115.2529999999999</v>
      </c>
      <c r="I563" s="155"/>
      <c r="L563" s="151"/>
      <c r="M563" s="156"/>
      <c r="T563" s="157"/>
      <c r="AT563" s="152" t="s">
        <v>141</v>
      </c>
      <c r="AU563" s="152" t="s">
        <v>81</v>
      </c>
      <c r="AV563" s="13" t="s">
        <v>81</v>
      </c>
      <c r="AW563" s="13" t="s">
        <v>4</v>
      </c>
      <c r="AX563" s="13" t="s">
        <v>79</v>
      </c>
      <c r="AY563" s="152" t="s">
        <v>128</v>
      </c>
    </row>
    <row r="564" spans="2:65" s="1" customFormat="1" ht="22.15" customHeight="1">
      <c r="B564" s="31"/>
      <c r="C564" s="126" t="s">
        <v>787</v>
      </c>
      <c r="D564" s="126" t="s">
        <v>131</v>
      </c>
      <c r="E564" s="127" t="s">
        <v>788</v>
      </c>
      <c r="F564" s="128" t="s">
        <v>789</v>
      </c>
      <c r="G564" s="129" t="s">
        <v>134</v>
      </c>
      <c r="H564" s="130">
        <v>2</v>
      </c>
      <c r="I564" s="131"/>
      <c r="J564" s="132">
        <f>ROUND(I564*H564,2)</f>
        <v>0</v>
      </c>
      <c r="K564" s="128" t="s">
        <v>135</v>
      </c>
      <c r="L564" s="31"/>
      <c r="M564" s="133" t="s">
        <v>19</v>
      </c>
      <c r="N564" s="134" t="s">
        <v>42</v>
      </c>
      <c r="P564" s="135">
        <f>O564*H564</f>
        <v>0</v>
      </c>
      <c r="Q564" s="135">
        <v>0</v>
      </c>
      <c r="R564" s="135">
        <f>Q564*H564</f>
        <v>0</v>
      </c>
      <c r="S564" s="135">
        <v>0</v>
      </c>
      <c r="T564" s="136">
        <f>S564*H564</f>
        <v>0</v>
      </c>
      <c r="AR564" s="137" t="s">
        <v>243</v>
      </c>
      <c r="AT564" s="137" t="s">
        <v>131</v>
      </c>
      <c r="AU564" s="137" t="s">
        <v>81</v>
      </c>
      <c r="AY564" s="16" t="s">
        <v>128</v>
      </c>
      <c r="BE564" s="138">
        <f>IF(N564="základní",J564,0)</f>
        <v>0</v>
      </c>
      <c r="BF564" s="138">
        <f>IF(N564="snížená",J564,0)</f>
        <v>0</v>
      </c>
      <c r="BG564" s="138">
        <f>IF(N564="zákl. přenesená",J564,0)</f>
        <v>0</v>
      </c>
      <c r="BH564" s="138">
        <f>IF(N564="sníž. přenesená",J564,0)</f>
        <v>0</v>
      </c>
      <c r="BI564" s="138">
        <f>IF(N564="nulová",J564,0)</f>
        <v>0</v>
      </c>
      <c r="BJ564" s="16" t="s">
        <v>79</v>
      </c>
      <c r="BK564" s="138">
        <f>ROUND(I564*H564,2)</f>
        <v>0</v>
      </c>
      <c r="BL564" s="16" t="s">
        <v>243</v>
      </c>
      <c r="BM564" s="137" t="s">
        <v>790</v>
      </c>
    </row>
    <row r="565" spans="2:65" s="1" customFormat="1" ht="19.5">
      <c r="B565" s="31"/>
      <c r="D565" s="139" t="s">
        <v>137</v>
      </c>
      <c r="F565" s="140" t="s">
        <v>791</v>
      </c>
      <c r="I565" s="141"/>
      <c r="L565" s="31"/>
      <c r="M565" s="142"/>
      <c r="T565" s="52"/>
      <c r="AT565" s="16" t="s">
        <v>137</v>
      </c>
      <c r="AU565" s="16" t="s">
        <v>81</v>
      </c>
    </row>
    <row r="566" spans="2:65" s="1" customFormat="1" ht="11.25">
      <c r="B566" s="31"/>
      <c r="D566" s="143" t="s">
        <v>139</v>
      </c>
      <c r="F566" s="144" t="s">
        <v>792</v>
      </c>
      <c r="I566" s="141"/>
      <c r="L566" s="31"/>
      <c r="M566" s="142"/>
      <c r="T566" s="52"/>
      <c r="AT566" s="16" t="s">
        <v>139</v>
      </c>
      <c r="AU566" s="16" t="s">
        <v>81</v>
      </c>
    </row>
    <row r="567" spans="2:65" s="1" customFormat="1" ht="22.15" customHeight="1">
      <c r="B567" s="31"/>
      <c r="C567" s="158" t="s">
        <v>793</v>
      </c>
      <c r="D567" s="158" t="s">
        <v>296</v>
      </c>
      <c r="E567" s="159" t="s">
        <v>794</v>
      </c>
      <c r="F567" s="160" t="s">
        <v>795</v>
      </c>
      <c r="G567" s="161" t="s">
        <v>134</v>
      </c>
      <c r="H567" s="162">
        <v>2</v>
      </c>
      <c r="I567" s="163"/>
      <c r="J567" s="164">
        <f>ROUND(I567*H567,2)</f>
        <v>0</v>
      </c>
      <c r="K567" s="160" t="s">
        <v>19</v>
      </c>
      <c r="L567" s="165"/>
      <c r="M567" s="166" t="s">
        <v>19</v>
      </c>
      <c r="N567" s="167" t="s">
        <v>42</v>
      </c>
      <c r="P567" s="135">
        <f>O567*H567</f>
        <v>0</v>
      </c>
      <c r="Q567" s="135">
        <v>8.0000000000000004E-4</v>
      </c>
      <c r="R567" s="135">
        <f>Q567*H567</f>
        <v>1.6000000000000001E-3</v>
      </c>
      <c r="S567" s="135">
        <v>0</v>
      </c>
      <c r="T567" s="136">
        <f>S567*H567</f>
        <v>0</v>
      </c>
      <c r="AR567" s="137" t="s">
        <v>299</v>
      </c>
      <c r="AT567" s="137" t="s">
        <v>296</v>
      </c>
      <c r="AU567" s="137" t="s">
        <v>81</v>
      </c>
      <c r="AY567" s="16" t="s">
        <v>128</v>
      </c>
      <c r="BE567" s="138">
        <f>IF(N567="základní",J567,0)</f>
        <v>0</v>
      </c>
      <c r="BF567" s="138">
        <f>IF(N567="snížená",J567,0)</f>
        <v>0</v>
      </c>
      <c r="BG567" s="138">
        <f>IF(N567="zákl. přenesená",J567,0)</f>
        <v>0</v>
      </c>
      <c r="BH567" s="138">
        <f>IF(N567="sníž. přenesená",J567,0)</f>
        <v>0</v>
      </c>
      <c r="BI567" s="138">
        <f>IF(N567="nulová",J567,0)</f>
        <v>0</v>
      </c>
      <c r="BJ567" s="16" t="s">
        <v>79</v>
      </c>
      <c r="BK567" s="138">
        <f>ROUND(I567*H567,2)</f>
        <v>0</v>
      </c>
      <c r="BL567" s="16" t="s">
        <v>243</v>
      </c>
      <c r="BM567" s="137" t="s">
        <v>796</v>
      </c>
    </row>
    <row r="568" spans="2:65" s="1" customFormat="1" ht="19.5">
      <c r="B568" s="31"/>
      <c r="D568" s="139" t="s">
        <v>137</v>
      </c>
      <c r="F568" s="140" t="s">
        <v>795</v>
      </c>
      <c r="I568" s="141"/>
      <c r="L568" s="31"/>
      <c r="M568" s="142"/>
      <c r="T568" s="52"/>
      <c r="AT568" s="16" t="s">
        <v>137</v>
      </c>
      <c r="AU568" s="16" t="s">
        <v>81</v>
      </c>
    </row>
    <row r="569" spans="2:65" s="1" customFormat="1" ht="29.25">
      <c r="B569" s="31"/>
      <c r="D569" s="139" t="s">
        <v>739</v>
      </c>
      <c r="F569" s="168" t="s">
        <v>797</v>
      </c>
      <c r="I569" s="141"/>
      <c r="L569" s="31"/>
      <c r="M569" s="142"/>
      <c r="T569" s="52"/>
      <c r="AT569" s="16" t="s">
        <v>739</v>
      </c>
      <c r="AU569" s="16" t="s">
        <v>81</v>
      </c>
    </row>
    <row r="570" spans="2:65" s="1" customFormat="1" ht="22.15" customHeight="1">
      <c r="B570" s="31"/>
      <c r="C570" s="126" t="s">
        <v>798</v>
      </c>
      <c r="D570" s="126" t="s">
        <v>131</v>
      </c>
      <c r="E570" s="127" t="s">
        <v>799</v>
      </c>
      <c r="F570" s="128" t="s">
        <v>800</v>
      </c>
      <c r="G570" s="129" t="s">
        <v>209</v>
      </c>
      <c r="H570" s="130">
        <v>36.85</v>
      </c>
      <c r="I570" s="131"/>
      <c r="J570" s="132">
        <f>ROUND(I570*H570,2)</f>
        <v>0</v>
      </c>
      <c r="K570" s="128" t="s">
        <v>19</v>
      </c>
      <c r="L570" s="31"/>
      <c r="M570" s="133" t="s">
        <v>19</v>
      </c>
      <c r="N570" s="134" t="s">
        <v>42</v>
      </c>
      <c r="P570" s="135">
        <f>O570*H570</f>
        <v>0</v>
      </c>
      <c r="Q570" s="135">
        <v>4.9199999999999999E-3</v>
      </c>
      <c r="R570" s="135">
        <f>Q570*H570</f>
        <v>0.18130199999999999</v>
      </c>
      <c r="S570" s="135">
        <v>0</v>
      </c>
      <c r="T570" s="136">
        <f>S570*H570</f>
        <v>0</v>
      </c>
      <c r="AR570" s="137" t="s">
        <v>243</v>
      </c>
      <c r="AT570" s="137" t="s">
        <v>131</v>
      </c>
      <c r="AU570" s="137" t="s">
        <v>81</v>
      </c>
      <c r="AY570" s="16" t="s">
        <v>128</v>
      </c>
      <c r="BE570" s="138">
        <f>IF(N570="základní",J570,0)</f>
        <v>0</v>
      </c>
      <c r="BF570" s="138">
        <f>IF(N570="snížená",J570,0)</f>
        <v>0</v>
      </c>
      <c r="BG570" s="138">
        <f>IF(N570="zákl. přenesená",J570,0)</f>
        <v>0</v>
      </c>
      <c r="BH570" s="138">
        <f>IF(N570="sníž. přenesená",J570,0)</f>
        <v>0</v>
      </c>
      <c r="BI570" s="138">
        <f>IF(N570="nulová",J570,0)</f>
        <v>0</v>
      </c>
      <c r="BJ570" s="16" t="s">
        <v>79</v>
      </c>
      <c r="BK570" s="138">
        <f>ROUND(I570*H570,2)</f>
        <v>0</v>
      </c>
      <c r="BL570" s="16" t="s">
        <v>243</v>
      </c>
      <c r="BM570" s="137" t="s">
        <v>801</v>
      </c>
    </row>
    <row r="571" spans="2:65" s="1" customFormat="1" ht="29.25">
      <c r="B571" s="31"/>
      <c r="D571" s="139" t="s">
        <v>137</v>
      </c>
      <c r="F571" s="140" t="s">
        <v>802</v>
      </c>
      <c r="I571" s="141"/>
      <c r="L571" s="31"/>
      <c r="M571" s="142"/>
      <c r="T571" s="52"/>
      <c r="AT571" s="16" t="s">
        <v>137</v>
      </c>
      <c r="AU571" s="16" t="s">
        <v>81</v>
      </c>
    </row>
    <row r="572" spans="2:65" s="1" customFormat="1" ht="48.75">
      <c r="B572" s="31"/>
      <c r="D572" s="139" t="s">
        <v>739</v>
      </c>
      <c r="F572" s="168" t="s">
        <v>740</v>
      </c>
      <c r="I572" s="141"/>
      <c r="L572" s="31"/>
      <c r="M572" s="142"/>
      <c r="T572" s="52"/>
      <c r="AT572" s="16" t="s">
        <v>739</v>
      </c>
      <c r="AU572" s="16" t="s">
        <v>81</v>
      </c>
    </row>
    <row r="573" spans="2:65" s="13" customFormat="1" ht="11.25">
      <c r="B573" s="151"/>
      <c r="D573" s="139" t="s">
        <v>141</v>
      </c>
      <c r="E573" s="152" t="s">
        <v>19</v>
      </c>
      <c r="F573" s="153" t="s">
        <v>803</v>
      </c>
      <c r="H573" s="154">
        <v>36.85</v>
      </c>
      <c r="I573" s="155"/>
      <c r="L573" s="151"/>
      <c r="M573" s="156"/>
      <c r="T573" s="157"/>
      <c r="AT573" s="152" t="s">
        <v>141</v>
      </c>
      <c r="AU573" s="152" t="s">
        <v>81</v>
      </c>
      <c r="AV573" s="13" t="s">
        <v>81</v>
      </c>
      <c r="AW573" s="13" t="s">
        <v>32</v>
      </c>
      <c r="AX573" s="13" t="s">
        <v>71</v>
      </c>
      <c r="AY573" s="152" t="s">
        <v>128</v>
      </c>
    </row>
    <row r="574" spans="2:65" s="1" customFormat="1" ht="30" customHeight="1">
      <c r="B574" s="31"/>
      <c r="C574" s="126" t="s">
        <v>804</v>
      </c>
      <c r="D574" s="126" t="s">
        <v>131</v>
      </c>
      <c r="E574" s="127" t="s">
        <v>805</v>
      </c>
      <c r="F574" s="128" t="s">
        <v>806</v>
      </c>
      <c r="G574" s="129" t="s">
        <v>209</v>
      </c>
      <c r="H574" s="130">
        <v>115</v>
      </c>
      <c r="I574" s="131"/>
      <c r="J574" s="132">
        <f>ROUND(I574*H574,2)</f>
        <v>0</v>
      </c>
      <c r="K574" s="128" t="s">
        <v>135</v>
      </c>
      <c r="L574" s="31"/>
      <c r="M574" s="133" t="s">
        <v>19</v>
      </c>
      <c r="N574" s="134" t="s">
        <v>42</v>
      </c>
      <c r="P574" s="135">
        <f>O574*H574</f>
        <v>0</v>
      </c>
      <c r="Q574" s="135">
        <v>3.5100000000000001E-3</v>
      </c>
      <c r="R574" s="135">
        <f>Q574*H574</f>
        <v>0.40365000000000001</v>
      </c>
      <c r="S574" s="135">
        <v>0</v>
      </c>
      <c r="T574" s="136">
        <f>S574*H574</f>
        <v>0</v>
      </c>
      <c r="AR574" s="137" t="s">
        <v>243</v>
      </c>
      <c r="AT574" s="137" t="s">
        <v>131</v>
      </c>
      <c r="AU574" s="137" t="s">
        <v>81</v>
      </c>
      <c r="AY574" s="16" t="s">
        <v>128</v>
      </c>
      <c r="BE574" s="138">
        <f>IF(N574="základní",J574,0)</f>
        <v>0</v>
      </c>
      <c r="BF574" s="138">
        <f>IF(N574="snížená",J574,0)</f>
        <v>0</v>
      </c>
      <c r="BG574" s="138">
        <f>IF(N574="zákl. přenesená",J574,0)</f>
        <v>0</v>
      </c>
      <c r="BH574" s="138">
        <f>IF(N574="sníž. přenesená",J574,0)</f>
        <v>0</v>
      </c>
      <c r="BI574" s="138">
        <f>IF(N574="nulová",J574,0)</f>
        <v>0</v>
      </c>
      <c r="BJ574" s="16" t="s">
        <v>79</v>
      </c>
      <c r="BK574" s="138">
        <f>ROUND(I574*H574,2)</f>
        <v>0</v>
      </c>
      <c r="BL574" s="16" t="s">
        <v>243</v>
      </c>
      <c r="BM574" s="137" t="s">
        <v>807</v>
      </c>
    </row>
    <row r="575" spans="2:65" s="1" customFormat="1" ht="19.5">
      <c r="B575" s="31"/>
      <c r="D575" s="139" t="s">
        <v>137</v>
      </c>
      <c r="F575" s="140" t="s">
        <v>808</v>
      </c>
      <c r="I575" s="141"/>
      <c r="L575" s="31"/>
      <c r="M575" s="142"/>
      <c r="T575" s="52"/>
      <c r="AT575" s="16" t="s">
        <v>137</v>
      </c>
      <c r="AU575" s="16" t="s">
        <v>81</v>
      </c>
    </row>
    <row r="576" spans="2:65" s="1" customFormat="1" ht="11.25">
      <c r="B576" s="31"/>
      <c r="D576" s="143" t="s">
        <v>139</v>
      </c>
      <c r="F576" s="144" t="s">
        <v>809</v>
      </c>
      <c r="I576" s="141"/>
      <c r="L576" s="31"/>
      <c r="M576" s="142"/>
      <c r="T576" s="52"/>
      <c r="AT576" s="16" t="s">
        <v>139</v>
      </c>
      <c r="AU576" s="16" t="s">
        <v>81</v>
      </c>
    </row>
    <row r="577" spans="2:65" s="1" customFormat="1" ht="48.75">
      <c r="B577" s="31"/>
      <c r="D577" s="139" t="s">
        <v>739</v>
      </c>
      <c r="F577" s="168" t="s">
        <v>740</v>
      </c>
      <c r="I577" s="141"/>
      <c r="L577" s="31"/>
      <c r="M577" s="142"/>
      <c r="T577" s="52"/>
      <c r="AT577" s="16" t="s">
        <v>739</v>
      </c>
      <c r="AU577" s="16" t="s">
        <v>81</v>
      </c>
    </row>
    <row r="578" spans="2:65" s="13" customFormat="1" ht="11.25">
      <c r="B578" s="151"/>
      <c r="D578" s="139" t="s">
        <v>141</v>
      </c>
      <c r="E578" s="152" t="s">
        <v>19</v>
      </c>
      <c r="F578" s="153" t="s">
        <v>810</v>
      </c>
      <c r="H578" s="154">
        <v>80.2</v>
      </c>
      <c r="I578" s="155"/>
      <c r="L578" s="151"/>
      <c r="M578" s="156"/>
      <c r="T578" s="157"/>
      <c r="AT578" s="152" t="s">
        <v>141</v>
      </c>
      <c r="AU578" s="152" t="s">
        <v>81</v>
      </c>
      <c r="AV578" s="13" t="s">
        <v>81</v>
      </c>
      <c r="AW578" s="13" t="s">
        <v>32</v>
      </c>
      <c r="AX578" s="13" t="s">
        <v>71</v>
      </c>
      <c r="AY578" s="152" t="s">
        <v>128</v>
      </c>
    </row>
    <row r="579" spans="2:65" s="13" customFormat="1" ht="11.25">
      <c r="B579" s="151"/>
      <c r="D579" s="139" t="s">
        <v>141</v>
      </c>
      <c r="E579" s="152" t="s">
        <v>19</v>
      </c>
      <c r="F579" s="153" t="s">
        <v>659</v>
      </c>
      <c r="H579" s="154">
        <v>34.799999999999997</v>
      </c>
      <c r="I579" s="155"/>
      <c r="L579" s="151"/>
      <c r="M579" s="156"/>
      <c r="T579" s="157"/>
      <c r="AT579" s="152" t="s">
        <v>141</v>
      </c>
      <c r="AU579" s="152" t="s">
        <v>81</v>
      </c>
      <c r="AV579" s="13" t="s">
        <v>81</v>
      </c>
      <c r="AW579" s="13" t="s">
        <v>32</v>
      </c>
      <c r="AX579" s="13" t="s">
        <v>71</v>
      </c>
      <c r="AY579" s="152" t="s">
        <v>128</v>
      </c>
    </row>
    <row r="580" spans="2:65" s="1" customFormat="1" ht="22.15" customHeight="1">
      <c r="B580" s="31"/>
      <c r="C580" s="126" t="s">
        <v>811</v>
      </c>
      <c r="D580" s="126" t="s">
        <v>131</v>
      </c>
      <c r="E580" s="127" t="s">
        <v>812</v>
      </c>
      <c r="F580" s="128" t="s">
        <v>813</v>
      </c>
      <c r="G580" s="129" t="s">
        <v>209</v>
      </c>
      <c r="H580" s="130">
        <v>27</v>
      </c>
      <c r="I580" s="131"/>
      <c r="J580" s="132">
        <f>ROUND(I580*H580,2)</f>
        <v>0</v>
      </c>
      <c r="K580" s="128" t="s">
        <v>135</v>
      </c>
      <c r="L580" s="31"/>
      <c r="M580" s="133" t="s">
        <v>19</v>
      </c>
      <c r="N580" s="134" t="s">
        <v>42</v>
      </c>
      <c r="P580" s="135">
        <f>O580*H580</f>
        <v>0</v>
      </c>
      <c r="Q580" s="135">
        <v>5.8100000000000001E-3</v>
      </c>
      <c r="R580" s="135">
        <f>Q580*H580</f>
        <v>0.15687000000000001</v>
      </c>
      <c r="S580" s="135">
        <v>0</v>
      </c>
      <c r="T580" s="136">
        <f>S580*H580</f>
        <v>0</v>
      </c>
      <c r="AR580" s="137" t="s">
        <v>243</v>
      </c>
      <c r="AT580" s="137" t="s">
        <v>131</v>
      </c>
      <c r="AU580" s="137" t="s">
        <v>81</v>
      </c>
      <c r="AY580" s="16" t="s">
        <v>128</v>
      </c>
      <c r="BE580" s="138">
        <f>IF(N580="základní",J580,0)</f>
        <v>0</v>
      </c>
      <c r="BF580" s="138">
        <f>IF(N580="snížená",J580,0)</f>
        <v>0</v>
      </c>
      <c r="BG580" s="138">
        <f>IF(N580="zákl. přenesená",J580,0)</f>
        <v>0</v>
      </c>
      <c r="BH580" s="138">
        <f>IF(N580="sníž. přenesená",J580,0)</f>
        <v>0</v>
      </c>
      <c r="BI580" s="138">
        <f>IF(N580="nulová",J580,0)</f>
        <v>0</v>
      </c>
      <c r="BJ580" s="16" t="s">
        <v>79</v>
      </c>
      <c r="BK580" s="138">
        <f>ROUND(I580*H580,2)</f>
        <v>0</v>
      </c>
      <c r="BL580" s="16" t="s">
        <v>243</v>
      </c>
      <c r="BM580" s="137" t="s">
        <v>814</v>
      </c>
    </row>
    <row r="581" spans="2:65" s="1" customFormat="1" ht="19.5">
      <c r="B581" s="31"/>
      <c r="D581" s="139" t="s">
        <v>137</v>
      </c>
      <c r="F581" s="140" t="s">
        <v>815</v>
      </c>
      <c r="I581" s="141"/>
      <c r="L581" s="31"/>
      <c r="M581" s="142"/>
      <c r="T581" s="52"/>
      <c r="AT581" s="16" t="s">
        <v>137</v>
      </c>
      <c r="AU581" s="16" t="s">
        <v>81</v>
      </c>
    </row>
    <row r="582" spans="2:65" s="1" customFormat="1" ht="11.25">
      <c r="B582" s="31"/>
      <c r="D582" s="143" t="s">
        <v>139</v>
      </c>
      <c r="F582" s="144" t="s">
        <v>816</v>
      </c>
      <c r="I582" s="141"/>
      <c r="L582" s="31"/>
      <c r="M582" s="142"/>
      <c r="T582" s="52"/>
      <c r="AT582" s="16" t="s">
        <v>139</v>
      </c>
      <c r="AU582" s="16" t="s">
        <v>81</v>
      </c>
    </row>
    <row r="583" spans="2:65" s="1" customFormat="1" ht="48.75">
      <c r="B583" s="31"/>
      <c r="D583" s="139" t="s">
        <v>739</v>
      </c>
      <c r="F583" s="168" t="s">
        <v>740</v>
      </c>
      <c r="I583" s="141"/>
      <c r="L583" s="31"/>
      <c r="M583" s="142"/>
      <c r="T583" s="52"/>
      <c r="AT583" s="16" t="s">
        <v>739</v>
      </c>
      <c r="AU583" s="16" t="s">
        <v>81</v>
      </c>
    </row>
    <row r="584" spans="2:65" s="13" customFormat="1" ht="11.25">
      <c r="B584" s="151"/>
      <c r="D584" s="139" t="s">
        <v>141</v>
      </c>
      <c r="E584" s="152" t="s">
        <v>19</v>
      </c>
      <c r="F584" s="153" t="s">
        <v>817</v>
      </c>
      <c r="H584" s="154">
        <v>27</v>
      </c>
      <c r="I584" s="155"/>
      <c r="L584" s="151"/>
      <c r="M584" s="156"/>
      <c r="T584" s="157"/>
      <c r="AT584" s="152" t="s">
        <v>141</v>
      </c>
      <c r="AU584" s="152" t="s">
        <v>81</v>
      </c>
      <c r="AV584" s="13" t="s">
        <v>81</v>
      </c>
      <c r="AW584" s="13" t="s">
        <v>32</v>
      </c>
      <c r="AX584" s="13" t="s">
        <v>71</v>
      </c>
      <c r="AY584" s="152" t="s">
        <v>128</v>
      </c>
    </row>
    <row r="585" spans="2:65" s="1" customFormat="1" ht="22.15" customHeight="1">
      <c r="B585" s="31"/>
      <c r="C585" s="126" t="s">
        <v>818</v>
      </c>
      <c r="D585" s="126" t="s">
        <v>131</v>
      </c>
      <c r="E585" s="127" t="s">
        <v>819</v>
      </c>
      <c r="F585" s="128" t="s">
        <v>820</v>
      </c>
      <c r="G585" s="129" t="s">
        <v>209</v>
      </c>
      <c r="H585" s="130">
        <v>28.6</v>
      </c>
      <c r="I585" s="131"/>
      <c r="J585" s="132">
        <f>ROUND(I585*H585,2)</f>
        <v>0</v>
      </c>
      <c r="K585" s="128" t="s">
        <v>135</v>
      </c>
      <c r="L585" s="31"/>
      <c r="M585" s="133" t="s">
        <v>19</v>
      </c>
      <c r="N585" s="134" t="s">
        <v>42</v>
      </c>
      <c r="P585" s="135">
        <f>O585*H585</f>
        <v>0</v>
      </c>
      <c r="Q585" s="135">
        <v>8.6599999999999993E-3</v>
      </c>
      <c r="R585" s="135">
        <f>Q585*H585</f>
        <v>0.24767599999999998</v>
      </c>
      <c r="S585" s="135">
        <v>0</v>
      </c>
      <c r="T585" s="136">
        <f>S585*H585</f>
        <v>0</v>
      </c>
      <c r="AR585" s="137" t="s">
        <v>243</v>
      </c>
      <c r="AT585" s="137" t="s">
        <v>131</v>
      </c>
      <c r="AU585" s="137" t="s">
        <v>81</v>
      </c>
      <c r="AY585" s="16" t="s">
        <v>128</v>
      </c>
      <c r="BE585" s="138">
        <f>IF(N585="základní",J585,0)</f>
        <v>0</v>
      </c>
      <c r="BF585" s="138">
        <f>IF(N585="snížená",J585,0)</f>
        <v>0</v>
      </c>
      <c r="BG585" s="138">
        <f>IF(N585="zákl. přenesená",J585,0)</f>
        <v>0</v>
      </c>
      <c r="BH585" s="138">
        <f>IF(N585="sníž. přenesená",J585,0)</f>
        <v>0</v>
      </c>
      <c r="BI585" s="138">
        <f>IF(N585="nulová",J585,0)</f>
        <v>0</v>
      </c>
      <c r="BJ585" s="16" t="s">
        <v>79</v>
      </c>
      <c r="BK585" s="138">
        <f>ROUND(I585*H585,2)</f>
        <v>0</v>
      </c>
      <c r="BL585" s="16" t="s">
        <v>243</v>
      </c>
      <c r="BM585" s="137" t="s">
        <v>821</v>
      </c>
    </row>
    <row r="586" spans="2:65" s="1" customFormat="1" ht="19.5">
      <c r="B586" s="31"/>
      <c r="D586" s="139" t="s">
        <v>137</v>
      </c>
      <c r="F586" s="140" t="s">
        <v>822</v>
      </c>
      <c r="I586" s="141"/>
      <c r="L586" s="31"/>
      <c r="M586" s="142"/>
      <c r="T586" s="52"/>
      <c r="AT586" s="16" t="s">
        <v>137</v>
      </c>
      <c r="AU586" s="16" t="s">
        <v>81</v>
      </c>
    </row>
    <row r="587" spans="2:65" s="1" customFormat="1" ht="11.25">
      <c r="B587" s="31"/>
      <c r="D587" s="143" t="s">
        <v>139</v>
      </c>
      <c r="F587" s="144" t="s">
        <v>823</v>
      </c>
      <c r="I587" s="141"/>
      <c r="L587" s="31"/>
      <c r="M587" s="142"/>
      <c r="T587" s="52"/>
      <c r="AT587" s="16" t="s">
        <v>139</v>
      </c>
      <c r="AU587" s="16" t="s">
        <v>81</v>
      </c>
    </row>
    <row r="588" spans="2:65" s="1" customFormat="1" ht="48.75">
      <c r="B588" s="31"/>
      <c r="D588" s="139" t="s">
        <v>739</v>
      </c>
      <c r="F588" s="168" t="s">
        <v>740</v>
      </c>
      <c r="I588" s="141"/>
      <c r="L588" s="31"/>
      <c r="M588" s="142"/>
      <c r="T588" s="52"/>
      <c r="AT588" s="16" t="s">
        <v>739</v>
      </c>
      <c r="AU588" s="16" t="s">
        <v>81</v>
      </c>
    </row>
    <row r="589" spans="2:65" s="13" customFormat="1" ht="11.25">
      <c r="B589" s="151"/>
      <c r="D589" s="139" t="s">
        <v>141</v>
      </c>
      <c r="E589" s="152" t="s">
        <v>19</v>
      </c>
      <c r="F589" s="153" t="s">
        <v>824</v>
      </c>
      <c r="H589" s="154">
        <v>28.6</v>
      </c>
      <c r="I589" s="155"/>
      <c r="L589" s="151"/>
      <c r="M589" s="156"/>
      <c r="T589" s="157"/>
      <c r="AT589" s="152" t="s">
        <v>141</v>
      </c>
      <c r="AU589" s="152" t="s">
        <v>81</v>
      </c>
      <c r="AV589" s="13" t="s">
        <v>81</v>
      </c>
      <c r="AW589" s="13" t="s">
        <v>32</v>
      </c>
      <c r="AX589" s="13" t="s">
        <v>71</v>
      </c>
      <c r="AY589" s="152" t="s">
        <v>128</v>
      </c>
    </row>
    <row r="590" spans="2:65" s="1" customFormat="1" ht="22.15" customHeight="1">
      <c r="B590" s="31"/>
      <c r="C590" s="126" t="s">
        <v>825</v>
      </c>
      <c r="D590" s="126" t="s">
        <v>131</v>
      </c>
      <c r="E590" s="127" t="s">
        <v>826</v>
      </c>
      <c r="F590" s="128" t="s">
        <v>827</v>
      </c>
      <c r="G590" s="129" t="s">
        <v>209</v>
      </c>
      <c r="H590" s="130">
        <v>149</v>
      </c>
      <c r="I590" s="131"/>
      <c r="J590" s="132">
        <f>ROUND(I590*H590,2)</f>
        <v>0</v>
      </c>
      <c r="K590" s="128" t="s">
        <v>135</v>
      </c>
      <c r="L590" s="31"/>
      <c r="M590" s="133" t="s">
        <v>19</v>
      </c>
      <c r="N590" s="134" t="s">
        <v>42</v>
      </c>
      <c r="P590" s="135">
        <f>O590*H590</f>
        <v>0</v>
      </c>
      <c r="Q590" s="135">
        <v>5.9100000000000003E-3</v>
      </c>
      <c r="R590" s="135">
        <f>Q590*H590</f>
        <v>0.88059000000000009</v>
      </c>
      <c r="S590" s="135">
        <v>0</v>
      </c>
      <c r="T590" s="136">
        <f>S590*H590</f>
        <v>0</v>
      </c>
      <c r="AR590" s="137" t="s">
        <v>243</v>
      </c>
      <c r="AT590" s="137" t="s">
        <v>131</v>
      </c>
      <c r="AU590" s="137" t="s">
        <v>81</v>
      </c>
      <c r="AY590" s="16" t="s">
        <v>128</v>
      </c>
      <c r="BE590" s="138">
        <f>IF(N590="základní",J590,0)</f>
        <v>0</v>
      </c>
      <c r="BF590" s="138">
        <f>IF(N590="snížená",J590,0)</f>
        <v>0</v>
      </c>
      <c r="BG590" s="138">
        <f>IF(N590="zákl. přenesená",J590,0)</f>
        <v>0</v>
      </c>
      <c r="BH590" s="138">
        <f>IF(N590="sníž. přenesená",J590,0)</f>
        <v>0</v>
      </c>
      <c r="BI590" s="138">
        <f>IF(N590="nulová",J590,0)</f>
        <v>0</v>
      </c>
      <c r="BJ590" s="16" t="s">
        <v>79</v>
      </c>
      <c r="BK590" s="138">
        <f>ROUND(I590*H590,2)</f>
        <v>0</v>
      </c>
      <c r="BL590" s="16" t="s">
        <v>243</v>
      </c>
      <c r="BM590" s="137" t="s">
        <v>828</v>
      </c>
    </row>
    <row r="591" spans="2:65" s="1" customFormat="1" ht="19.5">
      <c r="B591" s="31"/>
      <c r="D591" s="139" t="s">
        <v>137</v>
      </c>
      <c r="F591" s="140" t="s">
        <v>829</v>
      </c>
      <c r="I591" s="141"/>
      <c r="L591" s="31"/>
      <c r="M591" s="142"/>
      <c r="T591" s="52"/>
      <c r="AT591" s="16" t="s">
        <v>137</v>
      </c>
      <c r="AU591" s="16" t="s">
        <v>81</v>
      </c>
    </row>
    <row r="592" spans="2:65" s="1" customFormat="1" ht="11.25">
      <c r="B592" s="31"/>
      <c r="D592" s="143" t="s">
        <v>139</v>
      </c>
      <c r="F592" s="144" t="s">
        <v>830</v>
      </c>
      <c r="I592" s="141"/>
      <c r="L592" s="31"/>
      <c r="M592" s="142"/>
      <c r="T592" s="52"/>
      <c r="AT592" s="16" t="s">
        <v>139</v>
      </c>
      <c r="AU592" s="16" t="s">
        <v>81</v>
      </c>
    </row>
    <row r="593" spans="2:65" s="1" customFormat="1" ht="48.75">
      <c r="B593" s="31"/>
      <c r="D593" s="139" t="s">
        <v>739</v>
      </c>
      <c r="F593" s="168" t="s">
        <v>740</v>
      </c>
      <c r="I593" s="141"/>
      <c r="L593" s="31"/>
      <c r="M593" s="142"/>
      <c r="T593" s="52"/>
      <c r="AT593" s="16" t="s">
        <v>739</v>
      </c>
      <c r="AU593" s="16" t="s">
        <v>81</v>
      </c>
    </row>
    <row r="594" spans="2:65" s="13" customFormat="1" ht="11.25">
      <c r="B594" s="151"/>
      <c r="D594" s="139" t="s">
        <v>141</v>
      </c>
      <c r="E594" s="152" t="s">
        <v>19</v>
      </c>
      <c r="F594" s="153" t="s">
        <v>673</v>
      </c>
      <c r="H594" s="154">
        <v>149</v>
      </c>
      <c r="I594" s="155"/>
      <c r="L594" s="151"/>
      <c r="M594" s="156"/>
      <c r="T594" s="157"/>
      <c r="AT594" s="152" t="s">
        <v>141</v>
      </c>
      <c r="AU594" s="152" t="s">
        <v>81</v>
      </c>
      <c r="AV594" s="13" t="s">
        <v>81</v>
      </c>
      <c r="AW594" s="13" t="s">
        <v>32</v>
      </c>
      <c r="AX594" s="13" t="s">
        <v>71</v>
      </c>
      <c r="AY594" s="152" t="s">
        <v>128</v>
      </c>
    </row>
    <row r="595" spans="2:65" s="1" customFormat="1" ht="22.15" customHeight="1">
      <c r="B595" s="31"/>
      <c r="C595" s="126" t="s">
        <v>155</v>
      </c>
      <c r="D595" s="126" t="s">
        <v>131</v>
      </c>
      <c r="E595" s="127" t="s">
        <v>831</v>
      </c>
      <c r="F595" s="128" t="s">
        <v>832</v>
      </c>
      <c r="G595" s="129" t="s">
        <v>134</v>
      </c>
      <c r="H595" s="130">
        <v>2</v>
      </c>
      <c r="I595" s="131"/>
      <c r="J595" s="132">
        <f>ROUND(I595*H595,2)</f>
        <v>0</v>
      </c>
      <c r="K595" s="128" t="s">
        <v>135</v>
      </c>
      <c r="L595" s="31"/>
      <c r="M595" s="133" t="s">
        <v>19</v>
      </c>
      <c r="N595" s="134" t="s">
        <v>42</v>
      </c>
      <c r="P595" s="135">
        <f>O595*H595</f>
        <v>0</v>
      </c>
      <c r="Q595" s="135">
        <v>3.6600000000000001E-3</v>
      </c>
      <c r="R595" s="135">
        <f>Q595*H595</f>
        <v>7.3200000000000001E-3</v>
      </c>
      <c r="S595" s="135">
        <v>0</v>
      </c>
      <c r="T595" s="136">
        <f>S595*H595</f>
        <v>0</v>
      </c>
      <c r="AR595" s="137" t="s">
        <v>243</v>
      </c>
      <c r="AT595" s="137" t="s">
        <v>131</v>
      </c>
      <c r="AU595" s="137" t="s">
        <v>81</v>
      </c>
      <c r="AY595" s="16" t="s">
        <v>128</v>
      </c>
      <c r="BE595" s="138">
        <f>IF(N595="základní",J595,0)</f>
        <v>0</v>
      </c>
      <c r="BF595" s="138">
        <f>IF(N595="snížená",J595,0)</f>
        <v>0</v>
      </c>
      <c r="BG595" s="138">
        <f>IF(N595="zákl. přenesená",J595,0)</f>
        <v>0</v>
      </c>
      <c r="BH595" s="138">
        <f>IF(N595="sníž. přenesená",J595,0)</f>
        <v>0</v>
      </c>
      <c r="BI595" s="138">
        <f>IF(N595="nulová",J595,0)</f>
        <v>0</v>
      </c>
      <c r="BJ595" s="16" t="s">
        <v>79</v>
      </c>
      <c r="BK595" s="138">
        <f>ROUND(I595*H595,2)</f>
        <v>0</v>
      </c>
      <c r="BL595" s="16" t="s">
        <v>243</v>
      </c>
      <c r="BM595" s="137" t="s">
        <v>833</v>
      </c>
    </row>
    <row r="596" spans="2:65" s="1" customFormat="1" ht="29.25">
      <c r="B596" s="31"/>
      <c r="D596" s="139" t="s">
        <v>137</v>
      </c>
      <c r="F596" s="140" t="s">
        <v>834</v>
      </c>
      <c r="I596" s="141"/>
      <c r="L596" s="31"/>
      <c r="M596" s="142"/>
      <c r="T596" s="52"/>
      <c r="AT596" s="16" t="s">
        <v>137</v>
      </c>
      <c r="AU596" s="16" t="s">
        <v>81</v>
      </c>
    </row>
    <row r="597" spans="2:65" s="1" customFormat="1" ht="11.25">
      <c r="B597" s="31"/>
      <c r="D597" s="143" t="s">
        <v>139</v>
      </c>
      <c r="F597" s="144" t="s">
        <v>835</v>
      </c>
      <c r="I597" s="141"/>
      <c r="L597" s="31"/>
      <c r="M597" s="142"/>
      <c r="T597" s="52"/>
      <c r="AT597" s="16" t="s">
        <v>139</v>
      </c>
      <c r="AU597" s="16" t="s">
        <v>81</v>
      </c>
    </row>
    <row r="598" spans="2:65" s="1" customFormat="1" ht="48.75">
      <c r="B598" s="31"/>
      <c r="D598" s="139" t="s">
        <v>739</v>
      </c>
      <c r="F598" s="168" t="s">
        <v>740</v>
      </c>
      <c r="I598" s="141"/>
      <c r="L598" s="31"/>
      <c r="M598" s="142"/>
      <c r="T598" s="52"/>
      <c r="AT598" s="16" t="s">
        <v>739</v>
      </c>
      <c r="AU598" s="16" t="s">
        <v>81</v>
      </c>
    </row>
    <row r="599" spans="2:65" s="1" customFormat="1" ht="19.899999999999999" customHeight="1">
      <c r="B599" s="31"/>
      <c r="C599" s="126" t="s">
        <v>190</v>
      </c>
      <c r="D599" s="126" t="s">
        <v>131</v>
      </c>
      <c r="E599" s="127" t="s">
        <v>836</v>
      </c>
      <c r="F599" s="128" t="s">
        <v>837</v>
      </c>
      <c r="G599" s="129" t="s">
        <v>134</v>
      </c>
      <c r="H599" s="130">
        <v>170</v>
      </c>
      <c r="I599" s="131"/>
      <c r="J599" s="132">
        <f>ROUND(I599*H599,2)</f>
        <v>0</v>
      </c>
      <c r="K599" s="128" t="s">
        <v>135</v>
      </c>
      <c r="L599" s="31"/>
      <c r="M599" s="133" t="s">
        <v>19</v>
      </c>
      <c r="N599" s="134" t="s">
        <v>42</v>
      </c>
      <c r="P599" s="135">
        <f>O599*H599</f>
        <v>0</v>
      </c>
      <c r="Q599" s="135">
        <v>4.0000000000000002E-4</v>
      </c>
      <c r="R599" s="135">
        <f>Q599*H599</f>
        <v>6.8000000000000005E-2</v>
      </c>
      <c r="S599" s="135">
        <v>0</v>
      </c>
      <c r="T599" s="136">
        <f>S599*H599</f>
        <v>0</v>
      </c>
      <c r="AR599" s="137" t="s">
        <v>243</v>
      </c>
      <c r="AT599" s="137" t="s">
        <v>131</v>
      </c>
      <c r="AU599" s="137" t="s">
        <v>81</v>
      </c>
      <c r="AY599" s="16" t="s">
        <v>128</v>
      </c>
      <c r="BE599" s="138">
        <f>IF(N599="základní",J599,0)</f>
        <v>0</v>
      </c>
      <c r="BF599" s="138">
        <f>IF(N599="snížená",J599,0)</f>
        <v>0</v>
      </c>
      <c r="BG599" s="138">
        <f>IF(N599="zákl. přenesená",J599,0)</f>
        <v>0</v>
      </c>
      <c r="BH599" s="138">
        <f>IF(N599="sníž. přenesená",J599,0)</f>
        <v>0</v>
      </c>
      <c r="BI599" s="138">
        <f>IF(N599="nulová",J599,0)</f>
        <v>0</v>
      </c>
      <c r="BJ599" s="16" t="s">
        <v>79</v>
      </c>
      <c r="BK599" s="138">
        <f>ROUND(I599*H599,2)</f>
        <v>0</v>
      </c>
      <c r="BL599" s="16" t="s">
        <v>243</v>
      </c>
      <c r="BM599" s="137" t="s">
        <v>838</v>
      </c>
    </row>
    <row r="600" spans="2:65" s="1" customFormat="1" ht="19.5">
      <c r="B600" s="31"/>
      <c r="D600" s="139" t="s">
        <v>137</v>
      </c>
      <c r="F600" s="140" t="s">
        <v>839</v>
      </c>
      <c r="I600" s="141"/>
      <c r="L600" s="31"/>
      <c r="M600" s="142"/>
      <c r="T600" s="52"/>
      <c r="AT600" s="16" t="s">
        <v>137</v>
      </c>
      <c r="AU600" s="16" t="s">
        <v>81</v>
      </c>
    </row>
    <row r="601" spans="2:65" s="1" customFormat="1" ht="11.25">
      <c r="B601" s="31"/>
      <c r="D601" s="143" t="s">
        <v>139</v>
      </c>
      <c r="F601" s="144" t="s">
        <v>840</v>
      </c>
      <c r="I601" s="141"/>
      <c r="L601" s="31"/>
      <c r="M601" s="142"/>
      <c r="T601" s="52"/>
      <c r="AT601" s="16" t="s">
        <v>139</v>
      </c>
      <c r="AU601" s="16" t="s">
        <v>81</v>
      </c>
    </row>
    <row r="602" spans="2:65" s="1" customFormat="1" ht="48.75">
      <c r="B602" s="31"/>
      <c r="D602" s="139" t="s">
        <v>739</v>
      </c>
      <c r="F602" s="168" t="s">
        <v>740</v>
      </c>
      <c r="I602" s="141"/>
      <c r="L602" s="31"/>
      <c r="M602" s="142"/>
      <c r="T602" s="52"/>
      <c r="AT602" s="16" t="s">
        <v>739</v>
      </c>
      <c r="AU602" s="16" t="s">
        <v>81</v>
      </c>
    </row>
    <row r="603" spans="2:65" s="1" customFormat="1" ht="30" customHeight="1">
      <c r="B603" s="31"/>
      <c r="C603" s="126" t="s">
        <v>214</v>
      </c>
      <c r="D603" s="126" t="s">
        <v>131</v>
      </c>
      <c r="E603" s="127" t="s">
        <v>841</v>
      </c>
      <c r="F603" s="128" t="s">
        <v>842</v>
      </c>
      <c r="G603" s="129" t="s">
        <v>209</v>
      </c>
      <c r="H603" s="130">
        <v>15.5</v>
      </c>
      <c r="I603" s="131"/>
      <c r="J603" s="132">
        <f>ROUND(I603*H603,2)</f>
        <v>0</v>
      </c>
      <c r="K603" s="128" t="s">
        <v>135</v>
      </c>
      <c r="L603" s="31"/>
      <c r="M603" s="133" t="s">
        <v>19</v>
      </c>
      <c r="N603" s="134" t="s">
        <v>42</v>
      </c>
      <c r="P603" s="135">
        <f>O603*H603</f>
        <v>0</v>
      </c>
      <c r="Q603" s="135">
        <v>6.5300000000000002E-3</v>
      </c>
      <c r="R603" s="135">
        <f>Q603*H603</f>
        <v>0.101215</v>
      </c>
      <c r="S603" s="135">
        <v>0</v>
      </c>
      <c r="T603" s="136">
        <f>S603*H603</f>
        <v>0</v>
      </c>
      <c r="AR603" s="137" t="s">
        <v>243</v>
      </c>
      <c r="AT603" s="137" t="s">
        <v>131</v>
      </c>
      <c r="AU603" s="137" t="s">
        <v>81</v>
      </c>
      <c r="AY603" s="16" t="s">
        <v>128</v>
      </c>
      <c r="BE603" s="138">
        <f>IF(N603="základní",J603,0)</f>
        <v>0</v>
      </c>
      <c r="BF603" s="138">
        <f>IF(N603="snížená",J603,0)</f>
        <v>0</v>
      </c>
      <c r="BG603" s="138">
        <f>IF(N603="zákl. přenesená",J603,0)</f>
        <v>0</v>
      </c>
      <c r="BH603" s="138">
        <f>IF(N603="sníž. přenesená",J603,0)</f>
        <v>0</v>
      </c>
      <c r="BI603" s="138">
        <f>IF(N603="nulová",J603,0)</f>
        <v>0</v>
      </c>
      <c r="BJ603" s="16" t="s">
        <v>79</v>
      </c>
      <c r="BK603" s="138">
        <f>ROUND(I603*H603,2)</f>
        <v>0</v>
      </c>
      <c r="BL603" s="16" t="s">
        <v>243</v>
      </c>
      <c r="BM603" s="137" t="s">
        <v>843</v>
      </c>
    </row>
    <row r="604" spans="2:65" s="1" customFormat="1" ht="19.5">
      <c r="B604" s="31"/>
      <c r="D604" s="139" t="s">
        <v>137</v>
      </c>
      <c r="F604" s="140" t="s">
        <v>844</v>
      </c>
      <c r="I604" s="141"/>
      <c r="L604" s="31"/>
      <c r="M604" s="142"/>
      <c r="T604" s="52"/>
      <c r="AT604" s="16" t="s">
        <v>137</v>
      </c>
      <c r="AU604" s="16" t="s">
        <v>81</v>
      </c>
    </row>
    <row r="605" spans="2:65" s="1" customFormat="1" ht="11.25">
      <c r="B605" s="31"/>
      <c r="D605" s="143" t="s">
        <v>139</v>
      </c>
      <c r="F605" s="144" t="s">
        <v>845</v>
      </c>
      <c r="I605" s="141"/>
      <c r="L605" s="31"/>
      <c r="M605" s="142"/>
      <c r="T605" s="52"/>
      <c r="AT605" s="16" t="s">
        <v>139</v>
      </c>
      <c r="AU605" s="16" t="s">
        <v>81</v>
      </c>
    </row>
    <row r="606" spans="2:65" s="1" customFormat="1" ht="48.75">
      <c r="B606" s="31"/>
      <c r="D606" s="139" t="s">
        <v>739</v>
      </c>
      <c r="F606" s="168" t="s">
        <v>740</v>
      </c>
      <c r="I606" s="141"/>
      <c r="L606" s="31"/>
      <c r="M606" s="142"/>
      <c r="T606" s="52"/>
      <c r="AT606" s="16" t="s">
        <v>739</v>
      </c>
      <c r="AU606" s="16" t="s">
        <v>81</v>
      </c>
    </row>
    <row r="607" spans="2:65" s="13" customFormat="1" ht="11.25">
      <c r="B607" s="151"/>
      <c r="D607" s="139" t="s">
        <v>141</v>
      </c>
      <c r="E607" s="152" t="s">
        <v>19</v>
      </c>
      <c r="F607" s="153" t="s">
        <v>692</v>
      </c>
      <c r="H607" s="154">
        <v>15.5</v>
      </c>
      <c r="I607" s="155"/>
      <c r="L607" s="151"/>
      <c r="M607" s="156"/>
      <c r="T607" s="157"/>
      <c r="AT607" s="152" t="s">
        <v>141</v>
      </c>
      <c r="AU607" s="152" t="s">
        <v>81</v>
      </c>
      <c r="AV607" s="13" t="s">
        <v>81</v>
      </c>
      <c r="AW607" s="13" t="s">
        <v>32</v>
      </c>
      <c r="AX607" s="13" t="s">
        <v>71</v>
      </c>
      <c r="AY607" s="152" t="s">
        <v>128</v>
      </c>
    </row>
    <row r="608" spans="2:65" s="1" customFormat="1" ht="30" customHeight="1">
      <c r="B608" s="31"/>
      <c r="C608" s="126" t="s">
        <v>846</v>
      </c>
      <c r="D608" s="126" t="s">
        <v>131</v>
      </c>
      <c r="E608" s="127" t="s">
        <v>847</v>
      </c>
      <c r="F608" s="128" t="s">
        <v>848</v>
      </c>
      <c r="G608" s="129" t="s">
        <v>209</v>
      </c>
      <c r="H608" s="130">
        <v>44.4</v>
      </c>
      <c r="I608" s="131"/>
      <c r="J608" s="132">
        <f>ROUND(I608*H608,2)</f>
        <v>0</v>
      </c>
      <c r="K608" s="128" t="s">
        <v>135</v>
      </c>
      <c r="L608" s="31"/>
      <c r="M608" s="133" t="s">
        <v>19</v>
      </c>
      <c r="N608" s="134" t="s">
        <v>42</v>
      </c>
      <c r="P608" s="135">
        <f>O608*H608</f>
        <v>0</v>
      </c>
      <c r="Q608" s="135">
        <v>3.5000000000000001E-3</v>
      </c>
      <c r="R608" s="135">
        <f>Q608*H608</f>
        <v>0.15540000000000001</v>
      </c>
      <c r="S608" s="135">
        <v>0</v>
      </c>
      <c r="T608" s="136">
        <f>S608*H608</f>
        <v>0</v>
      </c>
      <c r="AR608" s="137" t="s">
        <v>243</v>
      </c>
      <c r="AT608" s="137" t="s">
        <v>131</v>
      </c>
      <c r="AU608" s="137" t="s">
        <v>81</v>
      </c>
      <c r="AY608" s="16" t="s">
        <v>128</v>
      </c>
      <c r="BE608" s="138">
        <f>IF(N608="základní",J608,0)</f>
        <v>0</v>
      </c>
      <c r="BF608" s="138">
        <f>IF(N608="snížená",J608,0)</f>
        <v>0</v>
      </c>
      <c r="BG608" s="138">
        <f>IF(N608="zákl. přenesená",J608,0)</f>
        <v>0</v>
      </c>
      <c r="BH608" s="138">
        <f>IF(N608="sníž. přenesená",J608,0)</f>
        <v>0</v>
      </c>
      <c r="BI608" s="138">
        <f>IF(N608="nulová",J608,0)</f>
        <v>0</v>
      </c>
      <c r="BJ608" s="16" t="s">
        <v>79</v>
      </c>
      <c r="BK608" s="138">
        <f>ROUND(I608*H608,2)</f>
        <v>0</v>
      </c>
      <c r="BL608" s="16" t="s">
        <v>243</v>
      </c>
      <c r="BM608" s="137" t="s">
        <v>849</v>
      </c>
    </row>
    <row r="609" spans="2:65" s="1" customFormat="1" ht="19.5">
      <c r="B609" s="31"/>
      <c r="D609" s="139" t="s">
        <v>137</v>
      </c>
      <c r="F609" s="140" t="s">
        <v>850</v>
      </c>
      <c r="I609" s="141"/>
      <c r="L609" s="31"/>
      <c r="M609" s="142"/>
      <c r="T609" s="52"/>
      <c r="AT609" s="16" t="s">
        <v>137</v>
      </c>
      <c r="AU609" s="16" t="s">
        <v>81</v>
      </c>
    </row>
    <row r="610" spans="2:65" s="1" customFormat="1" ht="11.25">
      <c r="B610" s="31"/>
      <c r="D610" s="143" t="s">
        <v>139</v>
      </c>
      <c r="F610" s="144" t="s">
        <v>851</v>
      </c>
      <c r="I610" s="141"/>
      <c r="L610" s="31"/>
      <c r="M610" s="142"/>
      <c r="T610" s="52"/>
      <c r="AT610" s="16" t="s">
        <v>139</v>
      </c>
      <c r="AU610" s="16" t="s">
        <v>81</v>
      </c>
    </row>
    <row r="611" spans="2:65" s="1" customFormat="1" ht="48.75">
      <c r="B611" s="31"/>
      <c r="D611" s="139" t="s">
        <v>739</v>
      </c>
      <c r="F611" s="168" t="s">
        <v>740</v>
      </c>
      <c r="I611" s="141"/>
      <c r="L611" s="31"/>
      <c r="M611" s="142"/>
      <c r="T611" s="52"/>
      <c r="AT611" s="16" t="s">
        <v>739</v>
      </c>
      <c r="AU611" s="16" t="s">
        <v>81</v>
      </c>
    </row>
    <row r="612" spans="2:65" s="13" customFormat="1" ht="11.25">
      <c r="B612" s="151"/>
      <c r="D612" s="139" t="s">
        <v>141</v>
      </c>
      <c r="E612" s="152" t="s">
        <v>19</v>
      </c>
      <c r="F612" s="153" t="s">
        <v>699</v>
      </c>
      <c r="H612" s="154">
        <v>44.4</v>
      </c>
      <c r="I612" s="155"/>
      <c r="L612" s="151"/>
      <c r="M612" s="156"/>
      <c r="T612" s="157"/>
      <c r="AT612" s="152" t="s">
        <v>141</v>
      </c>
      <c r="AU612" s="152" t="s">
        <v>81</v>
      </c>
      <c r="AV612" s="13" t="s">
        <v>81</v>
      </c>
      <c r="AW612" s="13" t="s">
        <v>32</v>
      </c>
      <c r="AX612" s="13" t="s">
        <v>71</v>
      </c>
      <c r="AY612" s="152" t="s">
        <v>128</v>
      </c>
    </row>
    <row r="613" spans="2:65" s="1" customFormat="1" ht="30" customHeight="1">
      <c r="B613" s="31"/>
      <c r="C613" s="126" t="s">
        <v>852</v>
      </c>
      <c r="D613" s="126" t="s">
        <v>131</v>
      </c>
      <c r="E613" s="127" t="s">
        <v>853</v>
      </c>
      <c r="F613" s="128" t="s">
        <v>854</v>
      </c>
      <c r="G613" s="129" t="s">
        <v>148</v>
      </c>
      <c r="H613" s="130">
        <v>106.508</v>
      </c>
      <c r="I613" s="131"/>
      <c r="J613" s="132">
        <f>ROUND(I613*H613,2)</f>
        <v>0</v>
      </c>
      <c r="K613" s="128" t="s">
        <v>135</v>
      </c>
      <c r="L613" s="31"/>
      <c r="M613" s="133" t="s">
        <v>19</v>
      </c>
      <c r="N613" s="134" t="s">
        <v>42</v>
      </c>
      <c r="P613" s="135">
        <f>O613*H613</f>
        <v>0</v>
      </c>
      <c r="Q613" s="135">
        <v>1.0789999999999999E-2</v>
      </c>
      <c r="R613" s="135">
        <f>Q613*H613</f>
        <v>1.1492213199999999</v>
      </c>
      <c r="S613" s="135">
        <v>0</v>
      </c>
      <c r="T613" s="136">
        <f>S613*H613</f>
        <v>0</v>
      </c>
      <c r="AR613" s="137" t="s">
        <v>243</v>
      </c>
      <c r="AT613" s="137" t="s">
        <v>131</v>
      </c>
      <c r="AU613" s="137" t="s">
        <v>81</v>
      </c>
      <c r="AY613" s="16" t="s">
        <v>128</v>
      </c>
      <c r="BE613" s="138">
        <f>IF(N613="základní",J613,0)</f>
        <v>0</v>
      </c>
      <c r="BF613" s="138">
        <f>IF(N613="snížená",J613,0)</f>
        <v>0</v>
      </c>
      <c r="BG613" s="138">
        <f>IF(N613="zákl. přenesená",J613,0)</f>
        <v>0</v>
      </c>
      <c r="BH613" s="138">
        <f>IF(N613="sníž. přenesená",J613,0)</f>
        <v>0</v>
      </c>
      <c r="BI613" s="138">
        <f>IF(N613="nulová",J613,0)</f>
        <v>0</v>
      </c>
      <c r="BJ613" s="16" t="s">
        <v>79</v>
      </c>
      <c r="BK613" s="138">
        <f>ROUND(I613*H613,2)</f>
        <v>0</v>
      </c>
      <c r="BL613" s="16" t="s">
        <v>243</v>
      </c>
      <c r="BM613" s="137" t="s">
        <v>855</v>
      </c>
    </row>
    <row r="614" spans="2:65" s="1" customFormat="1" ht="19.5">
      <c r="B614" s="31"/>
      <c r="D614" s="139" t="s">
        <v>137</v>
      </c>
      <c r="F614" s="140" t="s">
        <v>856</v>
      </c>
      <c r="I614" s="141"/>
      <c r="L614" s="31"/>
      <c r="M614" s="142"/>
      <c r="T614" s="52"/>
      <c r="AT614" s="16" t="s">
        <v>137</v>
      </c>
      <c r="AU614" s="16" t="s">
        <v>81</v>
      </c>
    </row>
    <row r="615" spans="2:65" s="1" customFormat="1" ht="11.25">
      <c r="B615" s="31"/>
      <c r="D615" s="143" t="s">
        <v>139</v>
      </c>
      <c r="F615" s="144" t="s">
        <v>857</v>
      </c>
      <c r="I615" s="141"/>
      <c r="L615" s="31"/>
      <c r="M615" s="142"/>
      <c r="T615" s="52"/>
      <c r="AT615" s="16" t="s">
        <v>139</v>
      </c>
      <c r="AU615" s="16" t="s">
        <v>81</v>
      </c>
    </row>
    <row r="616" spans="2:65" s="1" customFormat="1" ht="48.75">
      <c r="B616" s="31"/>
      <c r="D616" s="139" t="s">
        <v>739</v>
      </c>
      <c r="F616" s="168" t="s">
        <v>740</v>
      </c>
      <c r="I616" s="141"/>
      <c r="L616" s="31"/>
      <c r="M616" s="142"/>
      <c r="T616" s="52"/>
      <c r="AT616" s="16" t="s">
        <v>739</v>
      </c>
      <c r="AU616" s="16" t="s">
        <v>81</v>
      </c>
    </row>
    <row r="617" spans="2:65" s="13" customFormat="1" ht="11.25">
      <c r="B617" s="151"/>
      <c r="D617" s="139" t="s">
        <v>141</v>
      </c>
      <c r="E617" s="152" t="s">
        <v>19</v>
      </c>
      <c r="F617" s="153" t="s">
        <v>706</v>
      </c>
      <c r="H617" s="154">
        <v>3.15</v>
      </c>
      <c r="I617" s="155"/>
      <c r="L617" s="151"/>
      <c r="M617" s="156"/>
      <c r="T617" s="157"/>
      <c r="AT617" s="152" t="s">
        <v>141</v>
      </c>
      <c r="AU617" s="152" t="s">
        <v>81</v>
      </c>
      <c r="AV617" s="13" t="s">
        <v>81</v>
      </c>
      <c r="AW617" s="13" t="s">
        <v>32</v>
      </c>
      <c r="AX617" s="13" t="s">
        <v>71</v>
      </c>
      <c r="AY617" s="152" t="s">
        <v>128</v>
      </c>
    </row>
    <row r="618" spans="2:65" s="13" customFormat="1" ht="11.25">
      <c r="B618" s="151"/>
      <c r="D618" s="139" t="s">
        <v>141</v>
      </c>
      <c r="E618" s="152" t="s">
        <v>19</v>
      </c>
      <c r="F618" s="153" t="s">
        <v>858</v>
      </c>
      <c r="H618" s="154">
        <v>2.88</v>
      </c>
      <c r="I618" s="155"/>
      <c r="L618" s="151"/>
      <c r="M618" s="156"/>
      <c r="T618" s="157"/>
      <c r="AT618" s="152" t="s">
        <v>141</v>
      </c>
      <c r="AU618" s="152" t="s">
        <v>81</v>
      </c>
      <c r="AV618" s="13" t="s">
        <v>81</v>
      </c>
      <c r="AW618" s="13" t="s">
        <v>32</v>
      </c>
      <c r="AX618" s="13" t="s">
        <v>71</v>
      </c>
      <c r="AY618" s="152" t="s">
        <v>128</v>
      </c>
    </row>
    <row r="619" spans="2:65" s="13" customFormat="1" ht="11.25">
      <c r="B619" s="151"/>
      <c r="D619" s="139" t="s">
        <v>141</v>
      </c>
      <c r="E619" s="152" t="s">
        <v>19</v>
      </c>
      <c r="F619" s="153" t="s">
        <v>859</v>
      </c>
      <c r="H619" s="154">
        <v>0.81</v>
      </c>
      <c r="I619" s="155"/>
      <c r="L619" s="151"/>
      <c r="M619" s="156"/>
      <c r="T619" s="157"/>
      <c r="AT619" s="152" t="s">
        <v>141</v>
      </c>
      <c r="AU619" s="152" t="s">
        <v>81</v>
      </c>
      <c r="AV619" s="13" t="s">
        <v>81</v>
      </c>
      <c r="AW619" s="13" t="s">
        <v>32</v>
      </c>
      <c r="AX619" s="13" t="s">
        <v>71</v>
      </c>
      <c r="AY619" s="152" t="s">
        <v>128</v>
      </c>
    </row>
    <row r="620" spans="2:65" s="12" customFormat="1" ht="11.25">
      <c r="B620" s="145"/>
      <c r="D620" s="139" t="s">
        <v>141</v>
      </c>
      <c r="E620" s="146" t="s">
        <v>19</v>
      </c>
      <c r="F620" s="147" t="s">
        <v>860</v>
      </c>
      <c r="H620" s="146" t="s">
        <v>19</v>
      </c>
      <c r="I620" s="148"/>
      <c r="L620" s="145"/>
      <c r="M620" s="149"/>
      <c r="T620" s="150"/>
      <c r="AT620" s="146" t="s">
        <v>141</v>
      </c>
      <c r="AU620" s="146" t="s">
        <v>81</v>
      </c>
      <c r="AV620" s="12" t="s">
        <v>79</v>
      </c>
      <c r="AW620" s="12" t="s">
        <v>32</v>
      </c>
      <c r="AX620" s="12" t="s">
        <v>71</v>
      </c>
      <c r="AY620" s="146" t="s">
        <v>128</v>
      </c>
    </row>
    <row r="621" spans="2:65" s="12" customFormat="1" ht="11.25">
      <c r="B621" s="145"/>
      <c r="D621" s="139" t="s">
        <v>141</v>
      </c>
      <c r="E621" s="146" t="s">
        <v>19</v>
      </c>
      <c r="F621" s="147" t="s">
        <v>358</v>
      </c>
      <c r="H621" s="146" t="s">
        <v>19</v>
      </c>
      <c r="I621" s="148"/>
      <c r="L621" s="145"/>
      <c r="M621" s="149"/>
      <c r="T621" s="150"/>
      <c r="AT621" s="146" t="s">
        <v>141</v>
      </c>
      <c r="AU621" s="146" t="s">
        <v>81</v>
      </c>
      <c r="AV621" s="12" t="s">
        <v>79</v>
      </c>
      <c r="AW621" s="12" t="s">
        <v>32</v>
      </c>
      <c r="AX621" s="12" t="s">
        <v>71</v>
      </c>
      <c r="AY621" s="146" t="s">
        <v>128</v>
      </c>
    </row>
    <row r="622" spans="2:65" s="13" customFormat="1" ht="11.25">
      <c r="B622" s="151"/>
      <c r="D622" s="139" t="s">
        <v>141</v>
      </c>
      <c r="E622" s="152" t="s">
        <v>19</v>
      </c>
      <c r="F622" s="153" t="s">
        <v>623</v>
      </c>
      <c r="H622" s="154">
        <v>6.74</v>
      </c>
      <c r="I622" s="155"/>
      <c r="L622" s="151"/>
      <c r="M622" s="156"/>
      <c r="T622" s="157"/>
      <c r="AT622" s="152" t="s">
        <v>141</v>
      </c>
      <c r="AU622" s="152" t="s">
        <v>81</v>
      </c>
      <c r="AV622" s="13" t="s">
        <v>81</v>
      </c>
      <c r="AW622" s="13" t="s">
        <v>32</v>
      </c>
      <c r="AX622" s="13" t="s">
        <v>71</v>
      </c>
      <c r="AY622" s="152" t="s">
        <v>128</v>
      </c>
    </row>
    <row r="623" spans="2:65" s="12" customFormat="1" ht="11.25">
      <c r="B623" s="145"/>
      <c r="D623" s="139" t="s">
        <v>141</v>
      </c>
      <c r="E623" s="146" t="s">
        <v>19</v>
      </c>
      <c r="F623" s="147" t="s">
        <v>861</v>
      </c>
      <c r="H623" s="146" t="s">
        <v>19</v>
      </c>
      <c r="I623" s="148"/>
      <c r="L623" s="145"/>
      <c r="M623" s="149"/>
      <c r="T623" s="150"/>
      <c r="AT623" s="146" t="s">
        <v>141</v>
      </c>
      <c r="AU623" s="146" t="s">
        <v>81</v>
      </c>
      <c r="AV623" s="12" t="s">
        <v>79</v>
      </c>
      <c r="AW623" s="12" t="s">
        <v>32</v>
      </c>
      <c r="AX623" s="12" t="s">
        <v>71</v>
      </c>
      <c r="AY623" s="146" t="s">
        <v>128</v>
      </c>
    </row>
    <row r="624" spans="2:65" s="13" customFormat="1" ht="11.25">
      <c r="B624" s="151"/>
      <c r="D624" s="139" t="s">
        <v>141</v>
      </c>
      <c r="E624" s="152" t="s">
        <v>19</v>
      </c>
      <c r="F624" s="153" t="s">
        <v>862</v>
      </c>
      <c r="H624" s="154">
        <v>87.2</v>
      </c>
      <c r="I624" s="155"/>
      <c r="L624" s="151"/>
      <c r="M624" s="156"/>
      <c r="T624" s="157"/>
      <c r="AT624" s="152" t="s">
        <v>141</v>
      </c>
      <c r="AU624" s="152" t="s">
        <v>81</v>
      </c>
      <c r="AV624" s="13" t="s">
        <v>81</v>
      </c>
      <c r="AW624" s="13" t="s">
        <v>32</v>
      </c>
      <c r="AX624" s="13" t="s">
        <v>71</v>
      </c>
      <c r="AY624" s="152" t="s">
        <v>128</v>
      </c>
    </row>
    <row r="625" spans="2:65" s="13" customFormat="1" ht="11.25">
      <c r="B625" s="151"/>
      <c r="D625" s="139" t="s">
        <v>141</v>
      </c>
      <c r="E625" s="152" t="s">
        <v>19</v>
      </c>
      <c r="F625" s="153" t="s">
        <v>863</v>
      </c>
      <c r="H625" s="154">
        <v>5.7279999999999998</v>
      </c>
      <c r="I625" s="155"/>
      <c r="L625" s="151"/>
      <c r="M625" s="156"/>
      <c r="T625" s="157"/>
      <c r="AT625" s="152" t="s">
        <v>141</v>
      </c>
      <c r="AU625" s="152" t="s">
        <v>81</v>
      </c>
      <c r="AV625" s="13" t="s">
        <v>81</v>
      </c>
      <c r="AW625" s="13" t="s">
        <v>32</v>
      </c>
      <c r="AX625" s="13" t="s">
        <v>71</v>
      </c>
      <c r="AY625" s="152" t="s">
        <v>128</v>
      </c>
    </row>
    <row r="626" spans="2:65" s="1" customFormat="1" ht="34.9" customHeight="1">
      <c r="B626" s="31"/>
      <c r="C626" s="126" t="s">
        <v>864</v>
      </c>
      <c r="D626" s="126" t="s">
        <v>131</v>
      </c>
      <c r="E626" s="127" t="s">
        <v>865</v>
      </c>
      <c r="F626" s="128" t="s">
        <v>866</v>
      </c>
      <c r="G626" s="129" t="s">
        <v>134</v>
      </c>
      <c r="H626" s="130">
        <v>10</v>
      </c>
      <c r="I626" s="131"/>
      <c r="J626" s="132">
        <f>ROUND(I626*H626,2)</f>
        <v>0</v>
      </c>
      <c r="K626" s="128" t="s">
        <v>135</v>
      </c>
      <c r="L626" s="31"/>
      <c r="M626" s="133" t="s">
        <v>19</v>
      </c>
      <c r="N626" s="134" t="s">
        <v>42</v>
      </c>
      <c r="P626" s="135">
        <f>O626*H626</f>
        <v>0</v>
      </c>
      <c r="Q626" s="135">
        <v>4.4999999999999999E-4</v>
      </c>
      <c r="R626" s="135">
        <f>Q626*H626</f>
        <v>4.4999999999999997E-3</v>
      </c>
      <c r="S626" s="135">
        <v>0</v>
      </c>
      <c r="T626" s="136">
        <f>S626*H626</f>
        <v>0</v>
      </c>
      <c r="AR626" s="137" t="s">
        <v>243</v>
      </c>
      <c r="AT626" s="137" t="s">
        <v>131</v>
      </c>
      <c r="AU626" s="137" t="s">
        <v>81</v>
      </c>
      <c r="AY626" s="16" t="s">
        <v>128</v>
      </c>
      <c r="BE626" s="138">
        <f>IF(N626="základní",J626,0)</f>
        <v>0</v>
      </c>
      <c r="BF626" s="138">
        <f>IF(N626="snížená",J626,0)</f>
        <v>0</v>
      </c>
      <c r="BG626" s="138">
        <f>IF(N626="zákl. přenesená",J626,0)</f>
        <v>0</v>
      </c>
      <c r="BH626" s="138">
        <f>IF(N626="sníž. přenesená",J626,0)</f>
        <v>0</v>
      </c>
      <c r="BI626" s="138">
        <f>IF(N626="nulová",J626,0)</f>
        <v>0</v>
      </c>
      <c r="BJ626" s="16" t="s">
        <v>79</v>
      </c>
      <c r="BK626" s="138">
        <f>ROUND(I626*H626,2)</f>
        <v>0</v>
      </c>
      <c r="BL626" s="16" t="s">
        <v>243</v>
      </c>
      <c r="BM626" s="137" t="s">
        <v>867</v>
      </c>
    </row>
    <row r="627" spans="2:65" s="1" customFormat="1" ht="29.25">
      <c r="B627" s="31"/>
      <c r="D627" s="139" t="s">
        <v>137</v>
      </c>
      <c r="F627" s="140" t="s">
        <v>868</v>
      </c>
      <c r="I627" s="141"/>
      <c r="L627" s="31"/>
      <c r="M627" s="142"/>
      <c r="T627" s="52"/>
      <c r="AT627" s="16" t="s">
        <v>137</v>
      </c>
      <c r="AU627" s="16" t="s">
        <v>81</v>
      </c>
    </row>
    <row r="628" spans="2:65" s="1" customFormat="1" ht="11.25">
      <c r="B628" s="31"/>
      <c r="D628" s="143" t="s">
        <v>139</v>
      </c>
      <c r="F628" s="144" t="s">
        <v>869</v>
      </c>
      <c r="I628" s="141"/>
      <c r="L628" s="31"/>
      <c r="M628" s="142"/>
      <c r="T628" s="52"/>
      <c r="AT628" s="16" t="s">
        <v>139</v>
      </c>
      <c r="AU628" s="16" t="s">
        <v>81</v>
      </c>
    </row>
    <row r="629" spans="2:65" s="1" customFormat="1" ht="48.75">
      <c r="B629" s="31"/>
      <c r="D629" s="139" t="s">
        <v>739</v>
      </c>
      <c r="F629" s="168" t="s">
        <v>740</v>
      </c>
      <c r="I629" s="141"/>
      <c r="L629" s="31"/>
      <c r="M629" s="142"/>
      <c r="T629" s="52"/>
      <c r="AT629" s="16" t="s">
        <v>739</v>
      </c>
      <c r="AU629" s="16" t="s">
        <v>81</v>
      </c>
    </row>
    <row r="630" spans="2:65" s="13" customFormat="1" ht="11.25">
      <c r="B630" s="151"/>
      <c r="D630" s="139" t="s">
        <v>141</v>
      </c>
      <c r="E630" s="152" t="s">
        <v>19</v>
      </c>
      <c r="F630" s="153" t="s">
        <v>713</v>
      </c>
      <c r="H630" s="154">
        <v>10</v>
      </c>
      <c r="I630" s="155"/>
      <c r="L630" s="151"/>
      <c r="M630" s="156"/>
      <c r="T630" s="157"/>
      <c r="AT630" s="152" t="s">
        <v>141</v>
      </c>
      <c r="AU630" s="152" t="s">
        <v>81</v>
      </c>
      <c r="AV630" s="13" t="s">
        <v>81</v>
      </c>
      <c r="AW630" s="13" t="s">
        <v>32</v>
      </c>
      <c r="AX630" s="13" t="s">
        <v>71</v>
      </c>
      <c r="AY630" s="152" t="s">
        <v>128</v>
      </c>
    </row>
    <row r="631" spans="2:65" s="1" customFormat="1" ht="34.9" customHeight="1">
      <c r="B631" s="31"/>
      <c r="C631" s="126" t="s">
        <v>870</v>
      </c>
      <c r="D631" s="126" t="s">
        <v>131</v>
      </c>
      <c r="E631" s="127" t="s">
        <v>871</v>
      </c>
      <c r="F631" s="128" t="s">
        <v>872</v>
      </c>
      <c r="G631" s="129" t="s">
        <v>134</v>
      </c>
      <c r="H631" s="130">
        <v>2</v>
      </c>
      <c r="I631" s="131"/>
      <c r="J631" s="132">
        <f>ROUND(I631*H631,2)</f>
        <v>0</v>
      </c>
      <c r="K631" s="128" t="s">
        <v>135</v>
      </c>
      <c r="L631" s="31"/>
      <c r="M631" s="133" t="s">
        <v>19</v>
      </c>
      <c r="N631" s="134" t="s">
        <v>42</v>
      </c>
      <c r="P631" s="135">
        <f>O631*H631</f>
        <v>0</v>
      </c>
      <c r="Q631" s="135">
        <v>4.4999999999999999E-4</v>
      </c>
      <c r="R631" s="135">
        <f>Q631*H631</f>
        <v>8.9999999999999998E-4</v>
      </c>
      <c r="S631" s="135">
        <v>0</v>
      </c>
      <c r="T631" s="136">
        <f>S631*H631</f>
        <v>0</v>
      </c>
      <c r="AR631" s="137" t="s">
        <v>243</v>
      </c>
      <c r="AT631" s="137" t="s">
        <v>131</v>
      </c>
      <c r="AU631" s="137" t="s">
        <v>81</v>
      </c>
      <c r="AY631" s="16" t="s">
        <v>128</v>
      </c>
      <c r="BE631" s="138">
        <f>IF(N631="základní",J631,0)</f>
        <v>0</v>
      </c>
      <c r="BF631" s="138">
        <f>IF(N631="snížená",J631,0)</f>
        <v>0</v>
      </c>
      <c r="BG631" s="138">
        <f>IF(N631="zákl. přenesená",J631,0)</f>
        <v>0</v>
      </c>
      <c r="BH631" s="138">
        <f>IF(N631="sníž. přenesená",J631,0)</f>
        <v>0</v>
      </c>
      <c r="BI631" s="138">
        <f>IF(N631="nulová",J631,0)</f>
        <v>0</v>
      </c>
      <c r="BJ631" s="16" t="s">
        <v>79</v>
      </c>
      <c r="BK631" s="138">
        <f>ROUND(I631*H631,2)</f>
        <v>0</v>
      </c>
      <c r="BL631" s="16" t="s">
        <v>243</v>
      </c>
      <c r="BM631" s="137" t="s">
        <v>873</v>
      </c>
    </row>
    <row r="632" spans="2:65" s="1" customFormat="1" ht="29.25">
      <c r="B632" s="31"/>
      <c r="D632" s="139" t="s">
        <v>137</v>
      </c>
      <c r="F632" s="140" t="s">
        <v>874</v>
      </c>
      <c r="I632" s="141"/>
      <c r="L632" s="31"/>
      <c r="M632" s="142"/>
      <c r="T632" s="52"/>
      <c r="AT632" s="16" t="s">
        <v>137</v>
      </c>
      <c r="AU632" s="16" t="s">
        <v>81</v>
      </c>
    </row>
    <row r="633" spans="2:65" s="1" customFormat="1" ht="11.25">
      <c r="B633" s="31"/>
      <c r="D633" s="143" t="s">
        <v>139</v>
      </c>
      <c r="F633" s="144" t="s">
        <v>875</v>
      </c>
      <c r="I633" s="141"/>
      <c r="L633" s="31"/>
      <c r="M633" s="142"/>
      <c r="T633" s="52"/>
      <c r="AT633" s="16" t="s">
        <v>139</v>
      </c>
      <c r="AU633" s="16" t="s">
        <v>81</v>
      </c>
    </row>
    <row r="634" spans="2:65" s="1" customFormat="1" ht="48.75">
      <c r="B634" s="31"/>
      <c r="D634" s="139" t="s">
        <v>739</v>
      </c>
      <c r="F634" s="168" t="s">
        <v>740</v>
      </c>
      <c r="I634" s="141"/>
      <c r="L634" s="31"/>
      <c r="M634" s="142"/>
      <c r="T634" s="52"/>
      <c r="AT634" s="16" t="s">
        <v>739</v>
      </c>
      <c r="AU634" s="16" t="s">
        <v>81</v>
      </c>
    </row>
    <row r="635" spans="2:65" s="13" customFormat="1" ht="11.25">
      <c r="B635" s="151"/>
      <c r="D635" s="139" t="s">
        <v>141</v>
      </c>
      <c r="E635" s="152" t="s">
        <v>19</v>
      </c>
      <c r="F635" s="153" t="s">
        <v>876</v>
      </c>
      <c r="H635" s="154">
        <v>2</v>
      </c>
      <c r="I635" s="155"/>
      <c r="L635" s="151"/>
      <c r="M635" s="156"/>
      <c r="T635" s="157"/>
      <c r="AT635" s="152" t="s">
        <v>141</v>
      </c>
      <c r="AU635" s="152" t="s">
        <v>81</v>
      </c>
      <c r="AV635" s="13" t="s">
        <v>81</v>
      </c>
      <c r="AW635" s="13" t="s">
        <v>32</v>
      </c>
      <c r="AX635" s="13" t="s">
        <v>71</v>
      </c>
      <c r="AY635" s="152" t="s">
        <v>128</v>
      </c>
    </row>
    <row r="636" spans="2:65" s="1" customFormat="1" ht="34.9" customHeight="1">
      <c r="B636" s="31"/>
      <c r="C636" s="126" t="s">
        <v>877</v>
      </c>
      <c r="D636" s="126" t="s">
        <v>131</v>
      </c>
      <c r="E636" s="127" t="s">
        <v>878</v>
      </c>
      <c r="F636" s="128" t="s">
        <v>879</v>
      </c>
      <c r="G636" s="129" t="s">
        <v>134</v>
      </c>
      <c r="H636" s="130">
        <v>1</v>
      </c>
      <c r="I636" s="131"/>
      <c r="J636" s="132">
        <f>ROUND(I636*H636,2)</f>
        <v>0</v>
      </c>
      <c r="K636" s="128" t="s">
        <v>135</v>
      </c>
      <c r="L636" s="31"/>
      <c r="M636" s="133" t="s">
        <v>19</v>
      </c>
      <c r="N636" s="134" t="s">
        <v>42</v>
      </c>
      <c r="P636" s="135">
        <f>O636*H636</f>
        <v>0</v>
      </c>
      <c r="Q636" s="135">
        <v>4.4999999999999999E-4</v>
      </c>
      <c r="R636" s="135">
        <f>Q636*H636</f>
        <v>4.4999999999999999E-4</v>
      </c>
      <c r="S636" s="135">
        <v>0</v>
      </c>
      <c r="T636" s="136">
        <f>S636*H636</f>
        <v>0</v>
      </c>
      <c r="AR636" s="137" t="s">
        <v>243</v>
      </c>
      <c r="AT636" s="137" t="s">
        <v>131</v>
      </c>
      <c r="AU636" s="137" t="s">
        <v>81</v>
      </c>
      <c r="AY636" s="16" t="s">
        <v>128</v>
      </c>
      <c r="BE636" s="138">
        <f>IF(N636="základní",J636,0)</f>
        <v>0</v>
      </c>
      <c r="BF636" s="138">
        <f>IF(N636="snížená",J636,0)</f>
        <v>0</v>
      </c>
      <c r="BG636" s="138">
        <f>IF(N636="zákl. přenesená",J636,0)</f>
        <v>0</v>
      </c>
      <c r="BH636" s="138">
        <f>IF(N636="sníž. přenesená",J636,0)</f>
        <v>0</v>
      </c>
      <c r="BI636" s="138">
        <f>IF(N636="nulová",J636,0)</f>
        <v>0</v>
      </c>
      <c r="BJ636" s="16" t="s">
        <v>79</v>
      </c>
      <c r="BK636" s="138">
        <f>ROUND(I636*H636,2)</f>
        <v>0</v>
      </c>
      <c r="BL636" s="16" t="s">
        <v>243</v>
      </c>
      <c r="BM636" s="137" t="s">
        <v>880</v>
      </c>
    </row>
    <row r="637" spans="2:65" s="1" customFormat="1" ht="29.25">
      <c r="B637" s="31"/>
      <c r="D637" s="139" t="s">
        <v>137</v>
      </c>
      <c r="F637" s="140" t="s">
        <v>881</v>
      </c>
      <c r="I637" s="141"/>
      <c r="L637" s="31"/>
      <c r="M637" s="142"/>
      <c r="T637" s="52"/>
      <c r="AT637" s="16" t="s">
        <v>137</v>
      </c>
      <c r="AU637" s="16" t="s">
        <v>81</v>
      </c>
    </row>
    <row r="638" spans="2:65" s="1" customFormat="1" ht="11.25">
      <c r="B638" s="31"/>
      <c r="D638" s="143" t="s">
        <v>139</v>
      </c>
      <c r="F638" s="144" t="s">
        <v>882</v>
      </c>
      <c r="I638" s="141"/>
      <c r="L638" s="31"/>
      <c r="M638" s="142"/>
      <c r="T638" s="52"/>
      <c r="AT638" s="16" t="s">
        <v>139</v>
      </c>
      <c r="AU638" s="16" t="s">
        <v>81</v>
      </c>
    </row>
    <row r="639" spans="2:65" s="1" customFormat="1" ht="48.75">
      <c r="B639" s="31"/>
      <c r="D639" s="139" t="s">
        <v>739</v>
      </c>
      <c r="F639" s="168" t="s">
        <v>740</v>
      </c>
      <c r="I639" s="141"/>
      <c r="L639" s="31"/>
      <c r="M639" s="142"/>
      <c r="T639" s="52"/>
      <c r="AT639" s="16" t="s">
        <v>739</v>
      </c>
      <c r="AU639" s="16" t="s">
        <v>81</v>
      </c>
    </row>
    <row r="640" spans="2:65" s="13" customFormat="1" ht="11.25">
      <c r="B640" s="151"/>
      <c r="D640" s="139" t="s">
        <v>141</v>
      </c>
      <c r="E640" s="152" t="s">
        <v>19</v>
      </c>
      <c r="F640" s="153" t="s">
        <v>714</v>
      </c>
      <c r="H640" s="154">
        <v>1</v>
      </c>
      <c r="I640" s="155"/>
      <c r="L640" s="151"/>
      <c r="M640" s="156"/>
      <c r="T640" s="157"/>
      <c r="AT640" s="152" t="s">
        <v>141</v>
      </c>
      <c r="AU640" s="152" t="s">
        <v>81</v>
      </c>
      <c r="AV640" s="13" t="s">
        <v>81</v>
      </c>
      <c r="AW640" s="13" t="s">
        <v>32</v>
      </c>
      <c r="AX640" s="13" t="s">
        <v>71</v>
      </c>
      <c r="AY640" s="152" t="s">
        <v>128</v>
      </c>
    </row>
    <row r="641" spans="2:65" s="1" customFormat="1" ht="22.15" customHeight="1">
      <c r="B641" s="31"/>
      <c r="C641" s="126" t="s">
        <v>883</v>
      </c>
      <c r="D641" s="126" t="s">
        <v>131</v>
      </c>
      <c r="E641" s="127" t="s">
        <v>884</v>
      </c>
      <c r="F641" s="128" t="s">
        <v>885</v>
      </c>
      <c r="G641" s="129" t="s">
        <v>209</v>
      </c>
      <c r="H641" s="130">
        <v>130</v>
      </c>
      <c r="I641" s="131"/>
      <c r="J641" s="132">
        <f>ROUND(I641*H641,2)</f>
        <v>0</v>
      </c>
      <c r="K641" s="128" t="s">
        <v>135</v>
      </c>
      <c r="L641" s="31"/>
      <c r="M641" s="133" t="s">
        <v>19</v>
      </c>
      <c r="N641" s="134" t="s">
        <v>42</v>
      </c>
      <c r="P641" s="135">
        <f>O641*H641</f>
        <v>0</v>
      </c>
      <c r="Q641" s="135">
        <v>0</v>
      </c>
      <c r="R641" s="135">
        <f>Q641*H641</f>
        <v>0</v>
      </c>
      <c r="S641" s="135">
        <v>0</v>
      </c>
      <c r="T641" s="136">
        <f>S641*H641</f>
        <v>0</v>
      </c>
      <c r="AR641" s="137" t="s">
        <v>243</v>
      </c>
      <c r="AT641" s="137" t="s">
        <v>131</v>
      </c>
      <c r="AU641" s="137" t="s">
        <v>81</v>
      </c>
      <c r="AY641" s="16" t="s">
        <v>128</v>
      </c>
      <c r="BE641" s="138">
        <f>IF(N641="základní",J641,0)</f>
        <v>0</v>
      </c>
      <c r="BF641" s="138">
        <f>IF(N641="snížená",J641,0)</f>
        <v>0</v>
      </c>
      <c r="BG641" s="138">
        <f>IF(N641="zákl. přenesená",J641,0)</f>
        <v>0</v>
      </c>
      <c r="BH641" s="138">
        <f>IF(N641="sníž. přenesená",J641,0)</f>
        <v>0</v>
      </c>
      <c r="BI641" s="138">
        <f>IF(N641="nulová",J641,0)</f>
        <v>0</v>
      </c>
      <c r="BJ641" s="16" t="s">
        <v>79</v>
      </c>
      <c r="BK641" s="138">
        <f>ROUND(I641*H641,2)</f>
        <v>0</v>
      </c>
      <c r="BL641" s="16" t="s">
        <v>243</v>
      </c>
      <c r="BM641" s="137" t="s">
        <v>886</v>
      </c>
    </row>
    <row r="642" spans="2:65" s="1" customFormat="1" ht="19.5">
      <c r="B642" s="31"/>
      <c r="D642" s="139" t="s">
        <v>137</v>
      </c>
      <c r="F642" s="140" t="s">
        <v>887</v>
      </c>
      <c r="I642" s="141"/>
      <c r="L642" s="31"/>
      <c r="M642" s="142"/>
      <c r="T642" s="52"/>
      <c r="AT642" s="16" t="s">
        <v>137</v>
      </c>
      <c r="AU642" s="16" t="s">
        <v>81</v>
      </c>
    </row>
    <row r="643" spans="2:65" s="1" customFormat="1" ht="11.25">
      <c r="B643" s="31"/>
      <c r="D643" s="143" t="s">
        <v>139</v>
      </c>
      <c r="F643" s="144" t="s">
        <v>888</v>
      </c>
      <c r="I643" s="141"/>
      <c r="L643" s="31"/>
      <c r="M643" s="142"/>
      <c r="T643" s="52"/>
      <c r="AT643" s="16" t="s">
        <v>139</v>
      </c>
      <c r="AU643" s="16" t="s">
        <v>81</v>
      </c>
    </row>
    <row r="644" spans="2:65" s="13" customFormat="1" ht="11.25">
      <c r="B644" s="151"/>
      <c r="D644" s="139" t="s">
        <v>141</v>
      </c>
      <c r="E644" s="152" t="s">
        <v>19</v>
      </c>
      <c r="F644" s="153" t="s">
        <v>889</v>
      </c>
      <c r="H644" s="154">
        <v>130</v>
      </c>
      <c r="I644" s="155"/>
      <c r="L644" s="151"/>
      <c r="M644" s="156"/>
      <c r="T644" s="157"/>
      <c r="AT644" s="152" t="s">
        <v>141</v>
      </c>
      <c r="AU644" s="152" t="s">
        <v>81</v>
      </c>
      <c r="AV644" s="13" t="s">
        <v>81</v>
      </c>
      <c r="AW644" s="13" t="s">
        <v>32</v>
      </c>
      <c r="AX644" s="13" t="s">
        <v>71</v>
      </c>
      <c r="AY644" s="152" t="s">
        <v>128</v>
      </c>
    </row>
    <row r="645" spans="2:65" s="1" customFormat="1" ht="14.45" customHeight="1">
      <c r="B645" s="31"/>
      <c r="C645" s="158" t="s">
        <v>890</v>
      </c>
      <c r="D645" s="158" t="s">
        <v>296</v>
      </c>
      <c r="E645" s="159" t="s">
        <v>891</v>
      </c>
      <c r="F645" s="160" t="s">
        <v>892</v>
      </c>
      <c r="G645" s="161" t="s">
        <v>209</v>
      </c>
      <c r="H645" s="162">
        <v>260</v>
      </c>
      <c r="I645" s="163"/>
      <c r="J645" s="164">
        <f>ROUND(I645*H645,2)</f>
        <v>0</v>
      </c>
      <c r="K645" s="160" t="s">
        <v>135</v>
      </c>
      <c r="L645" s="165"/>
      <c r="M645" s="166" t="s">
        <v>19</v>
      </c>
      <c r="N645" s="167" t="s">
        <v>42</v>
      </c>
      <c r="P645" s="135">
        <f>O645*H645</f>
        <v>0</v>
      </c>
      <c r="Q645" s="135">
        <v>1.8E-3</v>
      </c>
      <c r="R645" s="135">
        <f>Q645*H645</f>
        <v>0.46799999999999997</v>
      </c>
      <c r="S645" s="135">
        <v>0</v>
      </c>
      <c r="T645" s="136">
        <f>S645*H645</f>
        <v>0</v>
      </c>
      <c r="AR645" s="137" t="s">
        <v>299</v>
      </c>
      <c r="AT645" s="137" t="s">
        <v>296</v>
      </c>
      <c r="AU645" s="137" t="s">
        <v>81</v>
      </c>
      <c r="AY645" s="16" t="s">
        <v>128</v>
      </c>
      <c r="BE645" s="138">
        <f>IF(N645="základní",J645,0)</f>
        <v>0</v>
      </c>
      <c r="BF645" s="138">
        <f>IF(N645="snížená",J645,0)</f>
        <v>0</v>
      </c>
      <c r="BG645" s="138">
        <f>IF(N645="zákl. přenesená",J645,0)</f>
        <v>0</v>
      </c>
      <c r="BH645" s="138">
        <f>IF(N645="sníž. přenesená",J645,0)</f>
        <v>0</v>
      </c>
      <c r="BI645" s="138">
        <f>IF(N645="nulová",J645,0)</f>
        <v>0</v>
      </c>
      <c r="BJ645" s="16" t="s">
        <v>79</v>
      </c>
      <c r="BK645" s="138">
        <f>ROUND(I645*H645,2)</f>
        <v>0</v>
      </c>
      <c r="BL645" s="16" t="s">
        <v>243</v>
      </c>
      <c r="BM645" s="137" t="s">
        <v>893</v>
      </c>
    </row>
    <row r="646" spans="2:65" s="1" customFormat="1" ht="11.25">
      <c r="B646" s="31"/>
      <c r="D646" s="139" t="s">
        <v>137</v>
      </c>
      <c r="F646" s="140" t="s">
        <v>892</v>
      </c>
      <c r="I646" s="141"/>
      <c r="L646" s="31"/>
      <c r="M646" s="142"/>
      <c r="T646" s="52"/>
      <c r="AT646" s="16" t="s">
        <v>137</v>
      </c>
      <c r="AU646" s="16" t="s">
        <v>81</v>
      </c>
    </row>
    <row r="647" spans="2:65" s="13" customFormat="1" ht="11.25">
      <c r="B647" s="151"/>
      <c r="D647" s="139" t="s">
        <v>141</v>
      </c>
      <c r="E647" s="152" t="s">
        <v>19</v>
      </c>
      <c r="F647" s="153" t="s">
        <v>894</v>
      </c>
      <c r="H647" s="154">
        <v>260</v>
      </c>
      <c r="I647" s="155"/>
      <c r="L647" s="151"/>
      <c r="M647" s="156"/>
      <c r="T647" s="157"/>
      <c r="AT647" s="152" t="s">
        <v>141</v>
      </c>
      <c r="AU647" s="152" t="s">
        <v>81</v>
      </c>
      <c r="AV647" s="13" t="s">
        <v>81</v>
      </c>
      <c r="AW647" s="13" t="s">
        <v>32</v>
      </c>
      <c r="AX647" s="13" t="s">
        <v>71</v>
      </c>
      <c r="AY647" s="152" t="s">
        <v>128</v>
      </c>
    </row>
    <row r="648" spans="2:65" s="1" customFormat="1" ht="14.45" customHeight="1">
      <c r="B648" s="31"/>
      <c r="C648" s="158" t="s">
        <v>895</v>
      </c>
      <c r="D648" s="158" t="s">
        <v>296</v>
      </c>
      <c r="E648" s="159" t="s">
        <v>896</v>
      </c>
      <c r="F648" s="160" t="s">
        <v>897</v>
      </c>
      <c r="G648" s="161" t="s">
        <v>898</v>
      </c>
      <c r="H648" s="162">
        <v>65</v>
      </c>
      <c r="I648" s="163"/>
      <c r="J648" s="164">
        <f>ROUND(I648*H648,2)</f>
        <v>0</v>
      </c>
      <c r="K648" s="160" t="s">
        <v>135</v>
      </c>
      <c r="L648" s="165"/>
      <c r="M648" s="166" t="s">
        <v>19</v>
      </c>
      <c r="N648" s="167" t="s">
        <v>42</v>
      </c>
      <c r="P648" s="135">
        <f>O648*H648</f>
        <v>0</v>
      </c>
      <c r="Q648" s="135">
        <v>0.01</v>
      </c>
      <c r="R648" s="135">
        <f>Q648*H648</f>
        <v>0.65</v>
      </c>
      <c r="S648" s="135">
        <v>0</v>
      </c>
      <c r="T648" s="136">
        <f>S648*H648</f>
        <v>0</v>
      </c>
      <c r="AR648" s="137" t="s">
        <v>299</v>
      </c>
      <c r="AT648" s="137" t="s">
        <v>296</v>
      </c>
      <c r="AU648" s="137" t="s">
        <v>81</v>
      </c>
      <c r="AY648" s="16" t="s">
        <v>128</v>
      </c>
      <c r="BE648" s="138">
        <f>IF(N648="základní",J648,0)</f>
        <v>0</v>
      </c>
      <c r="BF648" s="138">
        <f>IF(N648="snížená",J648,0)</f>
        <v>0</v>
      </c>
      <c r="BG648" s="138">
        <f>IF(N648="zákl. přenesená",J648,0)</f>
        <v>0</v>
      </c>
      <c r="BH648" s="138">
        <f>IF(N648="sníž. přenesená",J648,0)</f>
        <v>0</v>
      </c>
      <c r="BI648" s="138">
        <f>IF(N648="nulová",J648,0)</f>
        <v>0</v>
      </c>
      <c r="BJ648" s="16" t="s">
        <v>79</v>
      </c>
      <c r="BK648" s="138">
        <f>ROUND(I648*H648,2)</f>
        <v>0</v>
      </c>
      <c r="BL648" s="16" t="s">
        <v>243</v>
      </c>
      <c r="BM648" s="137" t="s">
        <v>899</v>
      </c>
    </row>
    <row r="649" spans="2:65" s="1" customFormat="1" ht="11.25">
      <c r="B649" s="31"/>
      <c r="D649" s="139" t="s">
        <v>137</v>
      </c>
      <c r="F649" s="140" t="s">
        <v>897</v>
      </c>
      <c r="I649" s="141"/>
      <c r="L649" s="31"/>
      <c r="M649" s="142"/>
      <c r="T649" s="52"/>
      <c r="AT649" s="16" t="s">
        <v>137</v>
      </c>
      <c r="AU649" s="16" t="s">
        <v>81</v>
      </c>
    </row>
    <row r="650" spans="2:65" s="13" customFormat="1" ht="22.5">
      <c r="B650" s="151"/>
      <c r="D650" s="139" t="s">
        <v>141</v>
      </c>
      <c r="E650" s="152" t="s">
        <v>19</v>
      </c>
      <c r="F650" s="153" t="s">
        <v>900</v>
      </c>
      <c r="H650" s="154">
        <v>65</v>
      </c>
      <c r="I650" s="155"/>
      <c r="L650" s="151"/>
      <c r="M650" s="156"/>
      <c r="T650" s="157"/>
      <c r="AT650" s="152" t="s">
        <v>141</v>
      </c>
      <c r="AU650" s="152" t="s">
        <v>81</v>
      </c>
      <c r="AV650" s="13" t="s">
        <v>81</v>
      </c>
      <c r="AW650" s="13" t="s">
        <v>32</v>
      </c>
      <c r="AX650" s="13" t="s">
        <v>71</v>
      </c>
      <c r="AY650" s="152" t="s">
        <v>128</v>
      </c>
    </row>
    <row r="651" spans="2:65" s="1" customFormat="1" ht="19.899999999999999" customHeight="1">
      <c r="B651" s="31"/>
      <c r="C651" s="126" t="s">
        <v>901</v>
      </c>
      <c r="D651" s="126" t="s">
        <v>131</v>
      </c>
      <c r="E651" s="127" t="s">
        <v>902</v>
      </c>
      <c r="F651" s="128" t="s">
        <v>903</v>
      </c>
      <c r="G651" s="129" t="s">
        <v>134</v>
      </c>
      <c r="H651" s="130">
        <v>2</v>
      </c>
      <c r="I651" s="131"/>
      <c r="J651" s="132">
        <f>ROUND(I651*H651,2)</f>
        <v>0</v>
      </c>
      <c r="K651" s="128" t="s">
        <v>19</v>
      </c>
      <c r="L651" s="31"/>
      <c r="M651" s="133" t="s">
        <v>19</v>
      </c>
      <c r="N651" s="134" t="s">
        <v>42</v>
      </c>
      <c r="P651" s="135">
        <f>O651*H651</f>
        <v>0</v>
      </c>
      <c r="Q651" s="135">
        <v>1.0000000000000001E-5</v>
      </c>
      <c r="R651" s="135">
        <f>Q651*H651</f>
        <v>2.0000000000000002E-5</v>
      </c>
      <c r="S651" s="135">
        <v>0</v>
      </c>
      <c r="T651" s="136">
        <f>S651*H651</f>
        <v>0</v>
      </c>
      <c r="AR651" s="137" t="s">
        <v>243</v>
      </c>
      <c r="AT651" s="137" t="s">
        <v>131</v>
      </c>
      <c r="AU651" s="137" t="s">
        <v>81</v>
      </c>
      <c r="AY651" s="16" t="s">
        <v>128</v>
      </c>
      <c r="BE651" s="138">
        <f>IF(N651="základní",J651,0)</f>
        <v>0</v>
      </c>
      <c r="BF651" s="138">
        <f>IF(N651="snížená",J651,0)</f>
        <v>0</v>
      </c>
      <c r="BG651" s="138">
        <f>IF(N651="zákl. přenesená",J651,0)</f>
        <v>0</v>
      </c>
      <c r="BH651" s="138">
        <f>IF(N651="sníž. přenesená",J651,0)</f>
        <v>0</v>
      </c>
      <c r="BI651" s="138">
        <f>IF(N651="nulová",J651,0)</f>
        <v>0</v>
      </c>
      <c r="BJ651" s="16" t="s">
        <v>79</v>
      </c>
      <c r="BK651" s="138">
        <f>ROUND(I651*H651,2)</f>
        <v>0</v>
      </c>
      <c r="BL651" s="16" t="s">
        <v>243</v>
      </c>
      <c r="BM651" s="137" t="s">
        <v>904</v>
      </c>
    </row>
    <row r="652" spans="2:65" s="1" customFormat="1" ht="11.25">
      <c r="B652" s="31"/>
      <c r="D652" s="139" t="s">
        <v>137</v>
      </c>
      <c r="F652" s="140" t="s">
        <v>903</v>
      </c>
      <c r="I652" s="141"/>
      <c r="L652" s="31"/>
      <c r="M652" s="142"/>
      <c r="T652" s="52"/>
      <c r="AT652" s="16" t="s">
        <v>137</v>
      </c>
      <c r="AU652" s="16" t="s">
        <v>81</v>
      </c>
    </row>
    <row r="653" spans="2:65" s="13" customFormat="1" ht="11.25">
      <c r="B653" s="151"/>
      <c r="D653" s="139" t="s">
        <v>141</v>
      </c>
      <c r="E653" s="152" t="s">
        <v>19</v>
      </c>
      <c r="F653" s="153" t="s">
        <v>905</v>
      </c>
      <c r="H653" s="154">
        <v>2</v>
      </c>
      <c r="I653" s="155"/>
      <c r="L653" s="151"/>
      <c r="M653" s="156"/>
      <c r="T653" s="157"/>
      <c r="AT653" s="152" t="s">
        <v>141</v>
      </c>
      <c r="AU653" s="152" t="s">
        <v>81</v>
      </c>
      <c r="AV653" s="13" t="s">
        <v>81</v>
      </c>
      <c r="AW653" s="13" t="s">
        <v>32</v>
      </c>
      <c r="AX653" s="13" t="s">
        <v>71</v>
      </c>
      <c r="AY653" s="152" t="s">
        <v>128</v>
      </c>
    </row>
    <row r="654" spans="2:65" s="1" customFormat="1" ht="14.45" customHeight="1">
      <c r="B654" s="31"/>
      <c r="C654" s="158" t="s">
        <v>906</v>
      </c>
      <c r="D654" s="158" t="s">
        <v>296</v>
      </c>
      <c r="E654" s="159" t="s">
        <v>907</v>
      </c>
      <c r="F654" s="160" t="s">
        <v>908</v>
      </c>
      <c r="G654" s="161" t="s">
        <v>134</v>
      </c>
      <c r="H654" s="162">
        <v>2</v>
      </c>
      <c r="I654" s="163"/>
      <c r="J654" s="164">
        <f>ROUND(I654*H654,2)</f>
        <v>0</v>
      </c>
      <c r="K654" s="160" t="s">
        <v>19</v>
      </c>
      <c r="L654" s="165"/>
      <c r="M654" s="166" t="s">
        <v>19</v>
      </c>
      <c r="N654" s="167" t="s">
        <v>42</v>
      </c>
      <c r="P654" s="135">
        <f>O654*H654</f>
        <v>0</v>
      </c>
      <c r="Q654" s="135">
        <v>2.5999999999999998E-4</v>
      </c>
      <c r="R654" s="135">
        <f>Q654*H654</f>
        <v>5.1999999999999995E-4</v>
      </c>
      <c r="S654" s="135">
        <v>0</v>
      </c>
      <c r="T654" s="136">
        <f>S654*H654</f>
        <v>0</v>
      </c>
      <c r="AR654" s="137" t="s">
        <v>299</v>
      </c>
      <c r="AT654" s="137" t="s">
        <v>296</v>
      </c>
      <c r="AU654" s="137" t="s">
        <v>81</v>
      </c>
      <c r="AY654" s="16" t="s">
        <v>128</v>
      </c>
      <c r="BE654" s="138">
        <f>IF(N654="základní",J654,0)</f>
        <v>0</v>
      </c>
      <c r="BF654" s="138">
        <f>IF(N654="snížená",J654,0)</f>
        <v>0</v>
      </c>
      <c r="BG654" s="138">
        <f>IF(N654="zákl. přenesená",J654,0)</f>
        <v>0</v>
      </c>
      <c r="BH654" s="138">
        <f>IF(N654="sníž. přenesená",J654,0)</f>
        <v>0</v>
      </c>
      <c r="BI654" s="138">
        <f>IF(N654="nulová",J654,0)</f>
        <v>0</v>
      </c>
      <c r="BJ654" s="16" t="s">
        <v>79</v>
      </c>
      <c r="BK654" s="138">
        <f>ROUND(I654*H654,2)</f>
        <v>0</v>
      </c>
      <c r="BL654" s="16" t="s">
        <v>243</v>
      </c>
      <c r="BM654" s="137" t="s">
        <v>909</v>
      </c>
    </row>
    <row r="655" spans="2:65" s="1" customFormat="1" ht="11.25">
      <c r="B655" s="31"/>
      <c r="D655" s="139" t="s">
        <v>137</v>
      </c>
      <c r="F655" s="140" t="s">
        <v>908</v>
      </c>
      <c r="I655" s="141"/>
      <c r="L655" s="31"/>
      <c r="M655" s="142"/>
      <c r="T655" s="52"/>
      <c r="AT655" s="16" t="s">
        <v>137</v>
      </c>
      <c r="AU655" s="16" t="s">
        <v>81</v>
      </c>
    </row>
    <row r="656" spans="2:65" s="1" customFormat="1" ht="22.15" customHeight="1">
      <c r="B656" s="31"/>
      <c r="C656" s="126" t="s">
        <v>910</v>
      </c>
      <c r="D656" s="126" t="s">
        <v>131</v>
      </c>
      <c r="E656" s="127" t="s">
        <v>911</v>
      </c>
      <c r="F656" s="128" t="s">
        <v>912</v>
      </c>
      <c r="G656" s="129" t="s">
        <v>134</v>
      </c>
      <c r="H656" s="130">
        <v>11</v>
      </c>
      <c r="I656" s="131"/>
      <c r="J656" s="132">
        <f>ROUND(I656*H656,2)</f>
        <v>0</v>
      </c>
      <c r="K656" s="128" t="s">
        <v>19</v>
      </c>
      <c r="L656" s="31"/>
      <c r="M656" s="133" t="s">
        <v>19</v>
      </c>
      <c r="N656" s="134" t="s">
        <v>42</v>
      </c>
      <c r="P656" s="135">
        <f>O656*H656</f>
        <v>0</v>
      </c>
      <c r="Q656" s="135">
        <v>3.6000000000000002E-4</v>
      </c>
      <c r="R656" s="135">
        <f>Q656*H656</f>
        <v>3.96E-3</v>
      </c>
      <c r="S656" s="135">
        <v>0</v>
      </c>
      <c r="T656" s="136">
        <f>S656*H656</f>
        <v>0</v>
      </c>
      <c r="AR656" s="137" t="s">
        <v>243</v>
      </c>
      <c r="AT656" s="137" t="s">
        <v>131</v>
      </c>
      <c r="AU656" s="137" t="s">
        <v>81</v>
      </c>
      <c r="AY656" s="16" t="s">
        <v>128</v>
      </c>
      <c r="BE656" s="138">
        <f>IF(N656="základní",J656,0)</f>
        <v>0</v>
      </c>
      <c r="BF656" s="138">
        <f>IF(N656="snížená",J656,0)</f>
        <v>0</v>
      </c>
      <c r="BG656" s="138">
        <f>IF(N656="zákl. přenesená",J656,0)</f>
        <v>0</v>
      </c>
      <c r="BH656" s="138">
        <f>IF(N656="sníž. přenesená",J656,0)</f>
        <v>0</v>
      </c>
      <c r="BI656" s="138">
        <f>IF(N656="nulová",J656,0)</f>
        <v>0</v>
      </c>
      <c r="BJ656" s="16" t="s">
        <v>79</v>
      </c>
      <c r="BK656" s="138">
        <f>ROUND(I656*H656,2)</f>
        <v>0</v>
      </c>
      <c r="BL656" s="16" t="s">
        <v>243</v>
      </c>
      <c r="BM656" s="137" t="s">
        <v>913</v>
      </c>
    </row>
    <row r="657" spans="2:65" s="1" customFormat="1" ht="29.25">
      <c r="B657" s="31"/>
      <c r="D657" s="139" t="s">
        <v>137</v>
      </c>
      <c r="F657" s="140" t="s">
        <v>914</v>
      </c>
      <c r="I657" s="141"/>
      <c r="L657" s="31"/>
      <c r="M657" s="142"/>
      <c r="T657" s="52"/>
      <c r="AT657" s="16" t="s">
        <v>137</v>
      </c>
      <c r="AU657" s="16" t="s">
        <v>81</v>
      </c>
    </row>
    <row r="658" spans="2:65" s="1" customFormat="1" ht="48.75">
      <c r="B658" s="31"/>
      <c r="D658" s="139" t="s">
        <v>739</v>
      </c>
      <c r="F658" s="168" t="s">
        <v>740</v>
      </c>
      <c r="I658" s="141"/>
      <c r="L658" s="31"/>
      <c r="M658" s="142"/>
      <c r="T658" s="52"/>
      <c r="AT658" s="16" t="s">
        <v>739</v>
      </c>
      <c r="AU658" s="16" t="s">
        <v>81</v>
      </c>
    </row>
    <row r="659" spans="2:65" s="13" customFormat="1" ht="11.25">
      <c r="B659" s="151"/>
      <c r="D659" s="139" t="s">
        <v>141</v>
      </c>
      <c r="E659" s="152" t="s">
        <v>19</v>
      </c>
      <c r="F659" s="153" t="s">
        <v>915</v>
      </c>
      <c r="H659" s="154">
        <v>11</v>
      </c>
      <c r="I659" s="155"/>
      <c r="L659" s="151"/>
      <c r="M659" s="156"/>
      <c r="T659" s="157"/>
      <c r="AT659" s="152" t="s">
        <v>141</v>
      </c>
      <c r="AU659" s="152" t="s">
        <v>81</v>
      </c>
      <c r="AV659" s="13" t="s">
        <v>81</v>
      </c>
      <c r="AW659" s="13" t="s">
        <v>32</v>
      </c>
      <c r="AX659" s="13" t="s">
        <v>71</v>
      </c>
      <c r="AY659" s="152" t="s">
        <v>128</v>
      </c>
    </row>
    <row r="660" spans="2:65" s="1" customFormat="1" ht="30" customHeight="1">
      <c r="B660" s="31"/>
      <c r="C660" s="126" t="s">
        <v>916</v>
      </c>
      <c r="D660" s="126" t="s">
        <v>131</v>
      </c>
      <c r="E660" s="127" t="s">
        <v>917</v>
      </c>
      <c r="F660" s="128" t="s">
        <v>918</v>
      </c>
      <c r="G660" s="129" t="s">
        <v>209</v>
      </c>
      <c r="H660" s="130">
        <v>134</v>
      </c>
      <c r="I660" s="131"/>
      <c r="J660" s="132">
        <f>ROUND(I660*H660,2)</f>
        <v>0</v>
      </c>
      <c r="K660" s="128" t="s">
        <v>19</v>
      </c>
      <c r="L660" s="31"/>
      <c r="M660" s="133" t="s">
        <v>19</v>
      </c>
      <c r="N660" s="134" t="s">
        <v>42</v>
      </c>
      <c r="P660" s="135">
        <f>O660*H660</f>
        <v>0</v>
      </c>
      <c r="Q660" s="135">
        <v>6.0699999999999999E-3</v>
      </c>
      <c r="R660" s="135">
        <f>Q660*H660</f>
        <v>0.81337999999999999</v>
      </c>
      <c r="S660" s="135">
        <v>0</v>
      </c>
      <c r="T660" s="136">
        <f>S660*H660</f>
        <v>0</v>
      </c>
      <c r="AR660" s="137" t="s">
        <v>243</v>
      </c>
      <c r="AT660" s="137" t="s">
        <v>131</v>
      </c>
      <c r="AU660" s="137" t="s">
        <v>81</v>
      </c>
      <c r="AY660" s="16" t="s">
        <v>128</v>
      </c>
      <c r="BE660" s="138">
        <f>IF(N660="základní",J660,0)</f>
        <v>0</v>
      </c>
      <c r="BF660" s="138">
        <f>IF(N660="snížená",J660,0)</f>
        <v>0</v>
      </c>
      <c r="BG660" s="138">
        <f>IF(N660="zákl. přenesená",J660,0)</f>
        <v>0</v>
      </c>
      <c r="BH660" s="138">
        <f>IF(N660="sníž. přenesená",J660,0)</f>
        <v>0</v>
      </c>
      <c r="BI660" s="138">
        <f>IF(N660="nulová",J660,0)</f>
        <v>0</v>
      </c>
      <c r="BJ660" s="16" t="s">
        <v>79</v>
      </c>
      <c r="BK660" s="138">
        <f>ROUND(I660*H660,2)</f>
        <v>0</v>
      </c>
      <c r="BL660" s="16" t="s">
        <v>243</v>
      </c>
      <c r="BM660" s="137" t="s">
        <v>919</v>
      </c>
    </row>
    <row r="661" spans="2:65" s="1" customFormat="1" ht="19.5">
      <c r="B661" s="31"/>
      <c r="D661" s="139" t="s">
        <v>137</v>
      </c>
      <c r="F661" s="140" t="s">
        <v>918</v>
      </c>
      <c r="I661" s="141"/>
      <c r="L661" s="31"/>
      <c r="M661" s="142"/>
      <c r="T661" s="52"/>
      <c r="AT661" s="16" t="s">
        <v>137</v>
      </c>
      <c r="AU661" s="16" t="s">
        <v>81</v>
      </c>
    </row>
    <row r="662" spans="2:65" s="1" customFormat="1" ht="48.75">
      <c r="B662" s="31"/>
      <c r="D662" s="139" t="s">
        <v>739</v>
      </c>
      <c r="F662" s="168" t="s">
        <v>740</v>
      </c>
      <c r="I662" s="141"/>
      <c r="L662" s="31"/>
      <c r="M662" s="142"/>
      <c r="T662" s="52"/>
      <c r="AT662" s="16" t="s">
        <v>739</v>
      </c>
      <c r="AU662" s="16" t="s">
        <v>81</v>
      </c>
    </row>
    <row r="663" spans="2:65" s="13" customFormat="1" ht="11.25">
      <c r="B663" s="151"/>
      <c r="D663" s="139" t="s">
        <v>141</v>
      </c>
      <c r="E663" s="152" t="s">
        <v>19</v>
      </c>
      <c r="F663" s="153" t="s">
        <v>721</v>
      </c>
      <c r="H663" s="154">
        <v>134</v>
      </c>
      <c r="I663" s="155"/>
      <c r="L663" s="151"/>
      <c r="M663" s="156"/>
      <c r="T663" s="157"/>
      <c r="AT663" s="152" t="s">
        <v>141</v>
      </c>
      <c r="AU663" s="152" t="s">
        <v>81</v>
      </c>
      <c r="AV663" s="13" t="s">
        <v>81</v>
      </c>
      <c r="AW663" s="13" t="s">
        <v>32</v>
      </c>
      <c r="AX663" s="13" t="s">
        <v>71</v>
      </c>
      <c r="AY663" s="152" t="s">
        <v>128</v>
      </c>
    </row>
    <row r="664" spans="2:65" s="1" customFormat="1" ht="30" customHeight="1">
      <c r="B664" s="31"/>
      <c r="C664" s="126" t="s">
        <v>920</v>
      </c>
      <c r="D664" s="126" t="s">
        <v>131</v>
      </c>
      <c r="E664" s="127" t="s">
        <v>921</v>
      </c>
      <c r="F664" s="128" t="s">
        <v>922</v>
      </c>
      <c r="G664" s="129" t="s">
        <v>134</v>
      </c>
      <c r="H664" s="130">
        <v>14</v>
      </c>
      <c r="I664" s="131"/>
      <c r="J664" s="132">
        <f>ROUND(I664*H664,2)</f>
        <v>0</v>
      </c>
      <c r="K664" s="128" t="s">
        <v>135</v>
      </c>
      <c r="L664" s="31"/>
      <c r="M664" s="133" t="s">
        <v>19</v>
      </c>
      <c r="N664" s="134" t="s">
        <v>42</v>
      </c>
      <c r="P664" s="135">
        <f>O664*H664</f>
        <v>0</v>
      </c>
      <c r="Q664" s="135">
        <v>3.5E-4</v>
      </c>
      <c r="R664" s="135">
        <f>Q664*H664</f>
        <v>4.8999999999999998E-3</v>
      </c>
      <c r="S664" s="135">
        <v>0</v>
      </c>
      <c r="T664" s="136">
        <f>S664*H664</f>
        <v>0</v>
      </c>
      <c r="AR664" s="137" t="s">
        <v>243</v>
      </c>
      <c r="AT664" s="137" t="s">
        <v>131</v>
      </c>
      <c r="AU664" s="137" t="s">
        <v>81</v>
      </c>
      <c r="AY664" s="16" t="s">
        <v>128</v>
      </c>
      <c r="BE664" s="138">
        <f>IF(N664="základní",J664,0)</f>
        <v>0</v>
      </c>
      <c r="BF664" s="138">
        <f>IF(N664="snížená",J664,0)</f>
        <v>0</v>
      </c>
      <c r="BG664" s="138">
        <f>IF(N664="zákl. přenesená",J664,0)</f>
        <v>0</v>
      </c>
      <c r="BH664" s="138">
        <f>IF(N664="sníž. přenesená",J664,0)</f>
        <v>0</v>
      </c>
      <c r="BI664" s="138">
        <f>IF(N664="nulová",J664,0)</f>
        <v>0</v>
      </c>
      <c r="BJ664" s="16" t="s">
        <v>79</v>
      </c>
      <c r="BK664" s="138">
        <f>ROUND(I664*H664,2)</f>
        <v>0</v>
      </c>
      <c r="BL664" s="16" t="s">
        <v>243</v>
      </c>
      <c r="BM664" s="137" t="s">
        <v>923</v>
      </c>
    </row>
    <row r="665" spans="2:65" s="1" customFormat="1" ht="19.5">
      <c r="B665" s="31"/>
      <c r="D665" s="139" t="s">
        <v>137</v>
      </c>
      <c r="F665" s="140" t="s">
        <v>924</v>
      </c>
      <c r="I665" s="141"/>
      <c r="L665" s="31"/>
      <c r="M665" s="142"/>
      <c r="T665" s="52"/>
      <c r="AT665" s="16" t="s">
        <v>137</v>
      </c>
      <c r="AU665" s="16" t="s">
        <v>81</v>
      </c>
    </row>
    <row r="666" spans="2:65" s="1" customFormat="1" ht="11.25">
      <c r="B666" s="31"/>
      <c r="D666" s="143" t="s">
        <v>139</v>
      </c>
      <c r="F666" s="144" t="s">
        <v>925</v>
      </c>
      <c r="I666" s="141"/>
      <c r="L666" s="31"/>
      <c r="M666" s="142"/>
      <c r="T666" s="52"/>
      <c r="AT666" s="16" t="s">
        <v>139</v>
      </c>
      <c r="AU666" s="16" t="s">
        <v>81</v>
      </c>
    </row>
    <row r="667" spans="2:65" s="13" customFormat="1" ht="11.25">
      <c r="B667" s="151"/>
      <c r="D667" s="139" t="s">
        <v>141</v>
      </c>
      <c r="E667" s="152" t="s">
        <v>19</v>
      </c>
      <c r="F667" s="153" t="s">
        <v>926</v>
      </c>
      <c r="H667" s="154">
        <v>14</v>
      </c>
      <c r="I667" s="155"/>
      <c r="L667" s="151"/>
      <c r="M667" s="156"/>
      <c r="T667" s="157"/>
      <c r="AT667" s="152" t="s">
        <v>141</v>
      </c>
      <c r="AU667" s="152" t="s">
        <v>81</v>
      </c>
      <c r="AV667" s="13" t="s">
        <v>81</v>
      </c>
      <c r="AW667" s="13" t="s">
        <v>32</v>
      </c>
      <c r="AX667" s="13" t="s">
        <v>71</v>
      </c>
      <c r="AY667" s="152" t="s">
        <v>128</v>
      </c>
    </row>
    <row r="668" spans="2:65" s="1" customFormat="1" ht="22.15" customHeight="1">
      <c r="B668" s="31"/>
      <c r="C668" s="126" t="s">
        <v>927</v>
      </c>
      <c r="D668" s="126" t="s">
        <v>131</v>
      </c>
      <c r="E668" s="127" t="s">
        <v>928</v>
      </c>
      <c r="F668" s="128" t="s">
        <v>929</v>
      </c>
      <c r="G668" s="129" t="s">
        <v>209</v>
      </c>
      <c r="H668" s="130">
        <v>215.5</v>
      </c>
      <c r="I668" s="131"/>
      <c r="J668" s="132">
        <f>ROUND(I668*H668,2)</f>
        <v>0</v>
      </c>
      <c r="K668" s="128" t="s">
        <v>19</v>
      </c>
      <c r="L668" s="31"/>
      <c r="M668" s="133" t="s">
        <v>19</v>
      </c>
      <c r="N668" s="134" t="s">
        <v>42</v>
      </c>
      <c r="P668" s="135">
        <f>O668*H668</f>
        <v>0</v>
      </c>
      <c r="Q668" s="135">
        <v>2.0999999999999999E-3</v>
      </c>
      <c r="R668" s="135">
        <f>Q668*H668</f>
        <v>0.45254999999999995</v>
      </c>
      <c r="S668" s="135">
        <v>0</v>
      </c>
      <c r="T668" s="136">
        <f>S668*H668</f>
        <v>0</v>
      </c>
      <c r="AR668" s="137" t="s">
        <v>243</v>
      </c>
      <c r="AT668" s="137" t="s">
        <v>131</v>
      </c>
      <c r="AU668" s="137" t="s">
        <v>81</v>
      </c>
      <c r="AY668" s="16" t="s">
        <v>128</v>
      </c>
      <c r="BE668" s="138">
        <f>IF(N668="základní",J668,0)</f>
        <v>0</v>
      </c>
      <c r="BF668" s="138">
        <f>IF(N668="snížená",J668,0)</f>
        <v>0</v>
      </c>
      <c r="BG668" s="138">
        <f>IF(N668="zákl. přenesená",J668,0)</f>
        <v>0</v>
      </c>
      <c r="BH668" s="138">
        <f>IF(N668="sníž. přenesená",J668,0)</f>
        <v>0</v>
      </c>
      <c r="BI668" s="138">
        <f>IF(N668="nulová",J668,0)</f>
        <v>0</v>
      </c>
      <c r="BJ668" s="16" t="s">
        <v>79</v>
      </c>
      <c r="BK668" s="138">
        <f>ROUND(I668*H668,2)</f>
        <v>0</v>
      </c>
      <c r="BL668" s="16" t="s">
        <v>243</v>
      </c>
      <c r="BM668" s="137" t="s">
        <v>930</v>
      </c>
    </row>
    <row r="669" spans="2:65" s="1" customFormat="1" ht="19.5">
      <c r="B669" s="31"/>
      <c r="D669" s="139" t="s">
        <v>137</v>
      </c>
      <c r="F669" s="140" t="s">
        <v>931</v>
      </c>
      <c r="I669" s="141"/>
      <c r="L669" s="31"/>
      <c r="M669" s="142"/>
      <c r="T669" s="52"/>
      <c r="AT669" s="16" t="s">
        <v>137</v>
      </c>
      <c r="AU669" s="16" t="s">
        <v>81</v>
      </c>
    </row>
    <row r="670" spans="2:65" s="1" customFormat="1" ht="48.75">
      <c r="B670" s="31"/>
      <c r="D670" s="139" t="s">
        <v>739</v>
      </c>
      <c r="F670" s="168" t="s">
        <v>740</v>
      </c>
      <c r="I670" s="141"/>
      <c r="L670" s="31"/>
      <c r="M670" s="142"/>
      <c r="T670" s="52"/>
      <c r="AT670" s="16" t="s">
        <v>739</v>
      </c>
      <c r="AU670" s="16" t="s">
        <v>81</v>
      </c>
    </row>
    <row r="671" spans="2:65" s="12" customFormat="1" ht="11.25">
      <c r="B671" s="145"/>
      <c r="D671" s="139" t="s">
        <v>141</v>
      </c>
      <c r="E671" s="146" t="s">
        <v>19</v>
      </c>
      <c r="F671" s="147" t="s">
        <v>728</v>
      </c>
      <c r="H671" s="146" t="s">
        <v>19</v>
      </c>
      <c r="I671" s="148"/>
      <c r="L671" s="145"/>
      <c r="M671" s="149"/>
      <c r="T671" s="150"/>
      <c r="AT671" s="146" t="s">
        <v>141</v>
      </c>
      <c r="AU671" s="146" t="s">
        <v>81</v>
      </c>
      <c r="AV671" s="12" t="s">
        <v>79</v>
      </c>
      <c r="AW671" s="12" t="s">
        <v>32</v>
      </c>
      <c r="AX671" s="12" t="s">
        <v>71</v>
      </c>
      <c r="AY671" s="146" t="s">
        <v>128</v>
      </c>
    </row>
    <row r="672" spans="2:65" s="13" customFormat="1" ht="11.25">
      <c r="B672" s="151"/>
      <c r="D672" s="139" t="s">
        <v>141</v>
      </c>
      <c r="E672" s="152" t="s">
        <v>19</v>
      </c>
      <c r="F672" s="153" t="s">
        <v>729</v>
      </c>
      <c r="H672" s="154">
        <v>67</v>
      </c>
      <c r="I672" s="155"/>
      <c r="L672" s="151"/>
      <c r="M672" s="156"/>
      <c r="T672" s="157"/>
      <c r="AT672" s="152" t="s">
        <v>141</v>
      </c>
      <c r="AU672" s="152" t="s">
        <v>81</v>
      </c>
      <c r="AV672" s="13" t="s">
        <v>81</v>
      </c>
      <c r="AW672" s="13" t="s">
        <v>32</v>
      </c>
      <c r="AX672" s="13" t="s">
        <v>71</v>
      </c>
      <c r="AY672" s="152" t="s">
        <v>128</v>
      </c>
    </row>
    <row r="673" spans="2:65" s="13" customFormat="1" ht="11.25">
      <c r="B673" s="151"/>
      <c r="D673" s="139" t="s">
        <v>141</v>
      </c>
      <c r="E673" s="152" t="s">
        <v>19</v>
      </c>
      <c r="F673" s="153" t="s">
        <v>730</v>
      </c>
      <c r="H673" s="154">
        <v>19</v>
      </c>
      <c r="I673" s="155"/>
      <c r="L673" s="151"/>
      <c r="M673" s="156"/>
      <c r="T673" s="157"/>
      <c r="AT673" s="152" t="s">
        <v>141</v>
      </c>
      <c r="AU673" s="152" t="s">
        <v>81</v>
      </c>
      <c r="AV673" s="13" t="s">
        <v>81</v>
      </c>
      <c r="AW673" s="13" t="s">
        <v>32</v>
      </c>
      <c r="AX673" s="13" t="s">
        <v>71</v>
      </c>
      <c r="AY673" s="152" t="s">
        <v>128</v>
      </c>
    </row>
    <row r="674" spans="2:65" s="13" customFormat="1" ht="11.25">
      <c r="B674" s="151"/>
      <c r="D674" s="139" t="s">
        <v>141</v>
      </c>
      <c r="E674" s="152" t="s">
        <v>19</v>
      </c>
      <c r="F674" s="153" t="s">
        <v>731</v>
      </c>
      <c r="H674" s="154">
        <v>20</v>
      </c>
      <c r="I674" s="155"/>
      <c r="L674" s="151"/>
      <c r="M674" s="156"/>
      <c r="T674" s="157"/>
      <c r="AT674" s="152" t="s">
        <v>141</v>
      </c>
      <c r="AU674" s="152" t="s">
        <v>81</v>
      </c>
      <c r="AV674" s="13" t="s">
        <v>81</v>
      </c>
      <c r="AW674" s="13" t="s">
        <v>32</v>
      </c>
      <c r="AX674" s="13" t="s">
        <v>71</v>
      </c>
      <c r="AY674" s="152" t="s">
        <v>128</v>
      </c>
    </row>
    <row r="675" spans="2:65" s="13" customFormat="1" ht="11.25">
      <c r="B675" s="151"/>
      <c r="D675" s="139" t="s">
        <v>141</v>
      </c>
      <c r="E675" s="152" t="s">
        <v>19</v>
      </c>
      <c r="F675" s="153" t="s">
        <v>732</v>
      </c>
      <c r="H675" s="154">
        <v>109.5</v>
      </c>
      <c r="I675" s="155"/>
      <c r="L675" s="151"/>
      <c r="M675" s="156"/>
      <c r="T675" s="157"/>
      <c r="AT675" s="152" t="s">
        <v>141</v>
      </c>
      <c r="AU675" s="152" t="s">
        <v>81</v>
      </c>
      <c r="AV675" s="13" t="s">
        <v>81</v>
      </c>
      <c r="AW675" s="13" t="s">
        <v>32</v>
      </c>
      <c r="AX675" s="13" t="s">
        <v>71</v>
      </c>
      <c r="AY675" s="152" t="s">
        <v>128</v>
      </c>
    </row>
    <row r="676" spans="2:65" s="1" customFormat="1" ht="22.15" customHeight="1">
      <c r="B676" s="31"/>
      <c r="C676" s="126" t="s">
        <v>932</v>
      </c>
      <c r="D676" s="126" t="s">
        <v>131</v>
      </c>
      <c r="E676" s="127" t="s">
        <v>933</v>
      </c>
      <c r="F676" s="128" t="s">
        <v>934</v>
      </c>
      <c r="G676" s="129" t="s">
        <v>227</v>
      </c>
      <c r="H676" s="130">
        <v>13.292999999999999</v>
      </c>
      <c r="I676" s="131"/>
      <c r="J676" s="132">
        <f>ROUND(I676*H676,2)</f>
        <v>0</v>
      </c>
      <c r="K676" s="128" t="s">
        <v>135</v>
      </c>
      <c r="L676" s="31"/>
      <c r="M676" s="133" t="s">
        <v>19</v>
      </c>
      <c r="N676" s="134" t="s">
        <v>42</v>
      </c>
      <c r="P676" s="135">
        <f>O676*H676</f>
        <v>0</v>
      </c>
      <c r="Q676" s="135">
        <v>0</v>
      </c>
      <c r="R676" s="135">
        <f>Q676*H676</f>
        <v>0</v>
      </c>
      <c r="S676" s="135">
        <v>0</v>
      </c>
      <c r="T676" s="136">
        <f>S676*H676</f>
        <v>0</v>
      </c>
      <c r="AR676" s="137" t="s">
        <v>243</v>
      </c>
      <c r="AT676" s="137" t="s">
        <v>131</v>
      </c>
      <c r="AU676" s="137" t="s">
        <v>81</v>
      </c>
      <c r="AY676" s="16" t="s">
        <v>128</v>
      </c>
      <c r="BE676" s="138">
        <f>IF(N676="základní",J676,0)</f>
        <v>0</v>
      </c>
      <c r="BF676" s="138">
        <f>IF(N676="snížená",J676,0)</f>
        <v>0</v>
      </c>
      <c r="BG676" s="138">
        <f>IF(N676="zákl. přenesená",J676,0)</f>
        <v>0</v>
      </c>
      <c r="BH676" s="138">
        <f>IF(N676="sníž. přenesená",J676,0)</f>
        <v>0</v>
      </c>
      <c r="BI676" s="138">
        <f>IF(N676="nulová",J676,0)</f>
        <v>0</v>
      </c>
      <c r="BJ676" s="16" t="s">
        <v>79</v>
      </c>
      <c r="BK676" s="138">
        <f>ROUND(I676*H676,2)</f>
        <v>0</v>
      </c>
      <c r="BL676" s="16" t="s">
        <v>243</v>
      </c>
      <c r="BM676" s="137" t="s">
        <v>935</v>
      </c>
    </row>
    <row r="677" spans="2:65" s="1" customFormat="1" ht="29.25">
      <c r="B677" s="31"/>
      <c r="D677" s="139" t="s">
        <v>137</v>
      </c>
      <c r="F677" s="140" t="s">
        <v>936</v>
      </c>
      <c r="I677" s="141"/>
      <c r="L677" s="31"/>
      <c r="M677" s="142"/>
      <c r="T677" s="52"/>
      <c r="AT677" s="16" t="s">
        <v>137</v>
      </c>
      <c r="AU677" s="16" t="s">
        <v>81</v>
      </c>
    </row>
    <row r="678" spans="2:65" s="1" customFormat="1" ht="11.25">
      <c r="B678" s="31"/>
      <c r="D678" s="143" t="s">
        <v>139</v>
      </c>
      <c r="F678" s="144" t="s">
        <v>937</v>
      </c>
      <c r="I678" s="141"/>
      <c r="L678" s="31"/>
      <c r="M678" s="142"/>
      <c r="T678" s="52"/>
      <c r="AT678" s="16" t="s">
        <v>139</v>
      </c>
      <c r="AU678" s="16" t="s">
        <v>81</v>
      </c>
    </row>
    <row r="679" spans="2:65" s="11" customFormat="1" ht="22.9" customHeight="1">
      <c r="B679" s="114"/>
      <c r="D679" s="115" t="s">
        <v>70</v>
      </c>
      <c r="E679" s="124" t="s">
        <v>938</v>
      </c>
      <c r="F679" s="124" t="s">
        <v>939</v>
      </c>
      <c r="I679" s="117"/>
      <c r="J679" s="125">
        <f>BK679</f>
        <v>0</v>
      </c>
      <c r="L679" s="114"/>
      <c r="M679" s="119"/>
      <c r="P679" s="120">
        <f>SUM(P680:P733)</f>
        <v>0</v>
      </c>
      <c r="R679" s="120">
        <f>SUM(R680:R733)</f>
        <v>0.20848675000000005</v>
      </c>
      <c r="T679" s="121">
        <f>SUM(T680:T733)</f>
        <v>18.262025660000003</v>
      </c>
      <c r="AR679" s="115" t="s">
        <v>81</v>
      </c>
      <c r="AT679" s="122" t="s">
        <v>70</v>
      </c>
      <c r="AU679" s="122" t="s">
        <v>79</v>
      </c>
      <c r="AY679" s="115" t="s">
        <v>128</v>
      </c>
      <c r="BK679" s="123">
        <f>SUM(BK680:BK733)</f>
        <v>0</v>
      </c>
    </row>
    <row r="680" spans="2:65" s="1" customFormat="1" ht="14.45" customHeight="1">
      <c r="B680" s="31"/>
      <c r="C680" s="126" t="s">
        <v>940</v>
      </c>
      <c r="D680" s="126" t="s">
        <v>131</v>
      </c>
      <c r="E680" s="127" t="s">
        <v>941</v>
      </c>
      <c r="F680" s="128" t="s">
        <v>942</v>
      </c>
      <c r="G680" s="129" t="s">
        <v>148</v>
      </c>
      <c r="H680" s="130">
        <v>98.4</v>
      </c>
      <c r="I680" s="131"/>
      <c r="J680" s="132">
        <f>ROUND(I680*H680,2)</f>
        <v>0</v>
      </c>
      <c r="K680" s="128" t="s">
        <v>135</v>
      </c>
      <c r="L680" s="31"/>
      <c r="M680" s="133" t="s">
        <v>19</v>
      </c>
      <c r="N680" s="134" t="s">
        <v>42</v>
      </c>
      <c r="P680" s="135">
        <f>O680*H680</f>
        <v>0</v>
      </c>
      <c r="Q680" s="135">
        <v>0</v>
      </c>
      <c r="R680" s="135">
        <f>Q680*H680</f>
        <v>0</v>
      </c>
      <c r="S680" s="135">
        <v>3.1E-2</v>
      </c>
      <c r="T680" s="136">
        <f>S680*H680</f>
        <v>3.0504000000000002</v>
      </c>
      <c r="AR680" s="137" t="s">
        <v>243</v>
      </c>
      <c r="AT680" s="137" t="s">
        <v>131</v>
      </c>
      <c r="AU680" s="137" t="s">
        <v>81</v>
      </c>
      <c r="AY680" s="16" t="s">
        <v>128</v>
      </c>
      <c r="BE680" s="138">
        <f>IF(N680="základní",J680,0)</f>
        <v>0</v>
      </c>
      <c r="BF680" s="138">
        <f>IF(N680="snížená",J680,0)</f>
        <v>0</v>
      </c>
      <c r="BG680" s="138">
        <f>IF(N680="zákl. přenesená",J680,0)</f>
        <v>0</v>
      </c>
      <c r="BH680" s="138">
        <f>IF(N680="sníž. přenesená",J680,0)</f>
        <v>0</v>
      </c>
      <c r="BI680" s="138">
        <f>IF(N680="nulová",J680,0)</f>
        <v>0</v>
      </c>
      <c r="BJ680" s="16" t="s">
        <v>79</v>
      </c>
      <c r="BK680" s="138">
        <f>ROUND(I680*H680,2)</f>
        <v>0</v>
      </c>
      <c r="BL680" s="16" t="s">
        <v>243</v>
      </c>
      <c r="BM680" s="137" t="s">
        <v>943</v>
      </c>
    </row>
    <row r="681" spans="2:65" s="1" customFormat="1" ht="11.25">
      <c r="B681" s="31"/>
      <c r="D681" s="139" t="s">
        <v>137</v>
      </c>
      <c r="F681" s="140" t="s">
        <v>944</v>
      </c>
      <c r="I681" s="141"/>
      <c r="L681" s="31"/>
      <c r="M681" s="142"/>
      <c r="T681" s="52"/>
      <c r="AT681" s="16" t="s">
        <v>137</v>
      </c>
      <c r="AU681" s="16" t="s">
        <v>81</v>
      </c>
    </row>
    <row r="682" spans="2:65" s="1" customFormat="1" ht="11.25">
      <c r="B682" s="31"/>
      <c r="D682" s="143" t="s">
        <v>139</v>
      </c>
      <c r="F682" s="144" t="s">
        <v>945</v>
      </c>
      <c r="I682" s="141"/>
      <c r="L682" s="31"/>
      <c r="M682" s="142"/>
      <c r="T682" s="52"/>
      <c r="AT682" s="16" t="s">
        <v>139</v>
      </c>
      <c r="AU682" s="16" t="s">
        <v>81</v>
      </c>
    </row>
    <row r="683" spans="2:65" s="13" customFormat="1" ht="11.25">
      <c r="B683" s="151"/>
      <c r="D683" s="139" t="s">
        <v>141</v>
      </c>
      <c r="E683" s="152" t="s">
        <v>19</v>
      </c>
      <c r="F683" s="153" t="s">
        <v>946</v>
      </c>
      <c r="H683" s="154">
        <v>98.4</v>
      </c>
      <c r="I683" s="155"/>
      <c r="L683" s="151"/>
      <c r="M683" s="156"/>
      <c r="T683" s="157"/>
      <c r="AT683" s="152" t="s">
        <v>141</v>
      </c>
      <c r="AU683" s="152" t="s">
        <v>81</v>
      </c>
      <c r="AV683" s="13" t="s">
        <v>81</v>
      </c>
      <c r="AW683" s="13" t="s">
        <v>32</v>
      </c>
      <c r="AX683" s="13" t="s">
        <v>71</v>
      </c>
      <c r="AY683" s="152" t="s">
        <v>128</v>
      </c>
    </row>
    <row r="684" spans="2:65" s="1" customFormat="1" ht="22.15" customHeight="1">
      <c r="B684" s="31"/>
      <c r="C684" s="126" t="s">
        <v>947</v>
      </c>
      <c r="D684" s="126" t="s">
        <v>131</v>
      </c>
      <c r="E684" s="127" t="s">
        <v>948</v>
      </c>
      <c r="F684" s="128" t="s">
        <v>949</v>
      </c>
      <c r="G684" s="129" t="s">
        <v>148</v>
      </c>
      <c r="H684" s="130">
        <v>98.4</v>
      </c>
      <c r="I684" s="131"/>
      <c r="J684" s="132">
        <f>ROUND(I684*H684,2)</f>
        <v>0</v>
      </c>
      <c r="K684" s="128" t="s">
        <v>135</v>
      </c>
      <c r="L684" s="31"/>
      <c r="M684" s="133" t="s">
        <v>19</v>
      </c>
      <c r="N684" s="134" t="s">
        <v>42</v>
      </c>
      <c r="P684" s="135">
        <f>O684*H684</f>
        <v>0</v>
      </c>
      <c r="Q684" s="135">
        <v>0</v>
      </c>
      <c r="R684" s="135">
        <f>Q684*H684</f>
        <v>0</v>
      </c>
      <c r="S684" s="135">
        <v>0</v>
      </c>
      <c r="T684" s="136">
        <f>S684*H684</f>
        <v>0</v>
      </c>
      <c r="AR684" s="137" t="s">
        <v>243</v>
      </c>
      <c r="AT684" s="137" t="s">
        <v>131</v>
      </c>
      <c r="AU684" s="137" t="s">
        <v>81</v>
      </c>
      <c r="AY684" s="16" t="s">
        <v>128</v>
      </c>
      <c r="BE684" s="138">
        <f>IF(N684="základní",J684,0)</f>
        <v>0</v>
      </c>
      <c r="BF684" s="138">
        <f>IF(N684="snížená",J684,0)</f>
        <v>0</v>
      </c>
      <c r="BG684" s="138">
        <f>IF(N684="zákl. přenesená",J684,0)</f>
        <v>0</v>
      </c>
      <c r="BH684" s="138">
        <f>IF(N684="sníž. přenesená",J684,0)</f>
        <v>0</v>
      </c>
      <c r="BI684" s="138">
        <f>IF(N684="nulová",J684,0)</f>
        <v>0</v>
      </c>
      <c r="BJ684" s="16" t="s">
        <v>79</v>
      </c>
      <c r="BK684" s="138">
        <f>ROUND(I684*H684,2)</f>
        <v>0</v>
      </c>
      <c r="BL684" s="16" t="s">
        <v>243</v>
      </c>
      <c r="BM684" s="137" t="s">
        <v>950</v>
      </c>
    </row>
    <row r="685" spans="2:65" s="1" customFormat="1" ht="11.25">
      <c r="B685" s="31"/>
      <c r="D685" s="139" t="s">
        <v>137</v>
      </c>
      <c r="F685" s="140" t="s">
        <v>951</v>
      </c>
      <c r="I685" s="141"/>
      <c r="L685" s="31"/>
      <c r="M685" s="142"/>
      <c r="T685" s="52"/>
      <c r="AT685" s="16" t="s">
        <v>137</v>
      </c>
      <c r="AU685" s="16" t="s">
        <v>81</v>
      </c>
    </row>
    <row r="686" spans="2:65" s="1" customFormat="1" ht="11.25">
      <c r="B686" s="31"/>
      <c r="D686" s="143" t="s">
        <v>139</v>
      </c>
      <c r="F686" s="144" t="s">
        <v>952</v>
      </c>
      <c r="I686" s="141"/>
      <c r="L686" s="31"/>
      <c r="M686" s="142"/>
      <c r="T686" s="52"/>
      <c r="AT686" s="16" t="s">
        <v>139</v>
      </c>
      <c r="AU686" s="16" t="s">
        <v>81</v>
      </c>
    </row>
    <row r="687" spans="2:65" s="1" customFormat="1" ht="22.15" customHeight="1">
      <c r="B687" s="31"/>
      <c r="C687" s="126" t="s">
        <v>953</v>
      </c>
      <c r="D687" s="126" t="s">
        <v>131</v>
      </c>
      <c r="E687" s="127" t="s">
        <v>954</v>
      </c>
      <c r="F687" s="128" t="s">
        <v>955</v>
      </c>
      <c r="G687" s="129" t="s">
        <v>148</v>
      </c>
      <c r="H687" s="130">
        <v>855.54700000000003</v>
      </c>
      <c r="I687" s="131"/>
      <c r="J687" s="132">
        <f>ROUND(I687*H687,2)</f>
        <v>0</v>
      </c>
      <c r="K687" s="128" t="s">
        <v>135</v>
      </c>
      <c r="L687" s="31"/>
      <c r="M687" s="133" t="s">
        <v>19</v>
      </c>
      <c r="N687" s="134" t="s">
        <v>42</v>
      </c>
      <c r="P687" s="135">
        <f>O687*H687</f>
        <v>0</v>
      </c>
      <c r="Q687" s="135">
        <v>2.0000000000000001E-4</v>
      </c>
      <c r="R687" s="135">
        <f>Q687*H687</f>
        <v>0.17110940000000002</v>
      </c>
      <c r="S687" s="135">
        <v>1.7780000000000001E-2</v>
      </c>
      <c r="T687" s="136">
        <f>S687*H687</f>
        <v>15.211625660000001</v>
      </c>
      <c r="AR687" s="137" t="s">
        <v>243</v>
      </c>
      <c r="AT687" s="137" t="s">
        <v>131</v>
      </c>
      <c r="AU687" s="137" t="s">
        <v>81</v>
      </c>
      <c r="AY687" s="16" t="s">
        <v>128</v>
      </c>
      <c r="BE687" s="138">
        <f>IF(N687="základní",J687,0)</f>
        <v>0</v>
      </c>
      <c r="BF687" s="138">
        <f>IF(N687="snížená",J687,0)</f>
        <v>0</v>
      </c>
      <c r="BG687" s="138">
        <f>IF(N687="zákl. přenesená",J687,0)</f>
        <v>0</v>
      </c>
      <c r="BH687" s="138">
        <f>IF(N687="sníž. přenesená",J687,0)</f>
        <v>0</v>
      </c>
      <c r="BI687" s="138">
        <f>IF(N687="nulová",J687,0)</f>
        <v>0</v>
      </c>
      <c r="BJ687" s="16" t="s">
        <v>79</v>
      </c>
      <c r="BK687" s="138">
        <f>ROUND(I687*H687,2)</f>
        <v>0</v>
      </c>
      <c r="BL687" s="16" t="s">
        <v>243</v>
      </c>
      <c r="BM687" s="137" t="s">
        <v>956</v>
      </c>
    </row>
    <row r="688" spans="2:65" s="1" customFormat="1" ht="11.25">
      <c r="B688" s="31"/>
      <c r="D688" s="139" t="s">
        <v>137</v>
      </c>
      <c r="F688" s="140" t="s">
        <v>957</v>
      </c>
      <c r="I688" s="141"/>
      <c r="L688" s="31"/>
      <c r="M688" s="142"/>
      <c r="T688" s="52"/>
      <c r="AT688" s="16" t="s">
        <v>137</v>
      </c>
      <c r="AU688" s="16" t="s">
        <v>81</v>
      </c>
    </row>
    <row r="689" spans="2:51" s="1" customFormat="1" ht="11.25">
      <c r="B689" s="31"/>
      <c r="D689" s="143" t="s">
        <v>139</v>
      </c>
      <c r="F689" s="144" t="s">
        <v>958</v>
      </c>
      <c r="I689" s="141"/>
      <c r="L689" s="31"/>
      <c r="M689" s="142"/>
      <c r="T689" s="52"/>
      <c r="AT689" s="16" t="s">
        <v>139</v>
      </c>
      <c r="AU689" s="16" t="s">
        <v>81</v>
      </c>
    </row>
    <row r="690" spans="2:51" s="12" customFormat="1" ht="11.25">
      <c r="B690" s="145"/>
      <c r="D690" s="139" t="s">
        <v>141</v>
      </c>
      <c r="E690" s="146" t="s">
        <v>19</v>
      </c>
      <c r="F690" s="147" t="s">
        <v>748</v>
      </c>
      <c r="H690" s="146" t="s">
        <v>19</v>
      </c>
      <c r="I690" s="148"/>
      <c r="L690" s="145"/>
      <c r="M690" s="149"/>
      <c r="T690" s="150"/>
      <c r="AT690" s="146" t="s">
        <v>141</v>
      </c>
      <c r="AU690" s="146" t="s">
        <v>81</v>
      </c>
      <c r="AV690" s="12" t="s">
        <v>79</v>
      </c>
      <c r="AW690" s="12" t="s">
        <v>32</v>
      </c>
      <c r="AX690" s="12" t="s">
        <v>71</v>
      </c>
      <c r="AY690" s="146" t="s">
        <v>128</v>
      </c>
    </row>
    <row r="691" spans="2:51" s="13" customFormat="1" ht="11.25">
      <c r="B691" s="151"/>
      <c r="D691" s="139" t="s">
        <v>141</v>
      </c>
      <c r="E691" s="152" t="s">
        <v>19</v>
      </c>
      <c r="F691" s="153" t="s">
        <v>749</v>
      </c>
      <c r="H691" s="154">
        <v>42.9</v>
      </c>
      <c r="I691" s="155"/>
      <c r="L691" s="151"/>
      <c r="M691" s="156"/>
      <c r="T691" s="157"/>
      <c r="AT691" s="152" t="s">
        <v>141</v>
      </c>
      <c r="AU691" s="152" t="s">
        <v>81</v>
      </c>
      <c r="AV691" s="13" t="s">
        <v>81</v>
      </c>
      <c r="AW691" s="13" t="s">
        <v>32</v>
      </c>
      <c r="AX691" s="13" t="s">
        <v>71</v>
      </c>
      <c r="AY691" s="152" t="s">
        <v>128</v>
      </c>
    </row>
    <row r="692" spans="2:51" s="13" customFormat="1" ht="11.25">
      <c r="B692" s="151"/>
      <c r="D692" s="139" t="s">
        <v>141</v>
      </c>
      <c r="E692" s="152" t="s">
        <v>19</v>
      </c>
      <c r="F692" s="153" t="s">
        <v>750</v>
      </c>
      <c r="H692" s="154">
        <v>-5.6280000000000001</v>
      </c>
      <c r="I692" s="155"/>
      <c r="L692" s="151"/>
      <c r="M692" s="156"/>
      <c r="T692" s="157"/>
      <c r="AT692" s="152" t="s">
        <v>141</v>
      </c>
      <c r="AU692" s="152" t="s">
        <v>81</v>
      </c>
      <c r="AV692" s="13" t="s">
        <v>81</v>
      </c>
      <c r="AW692" s="13" t="s">
        <v>32</v>
      </c>
      <c r="AX692" s="13" t="s">
        <v>71</v>
      </c>
      <c r="AY692" s="152" t="s">
        <v>128</v>
      </c>
    </row>
    <row r="693" spans="2:51" s="13" customFormat="1" ht="33.75">
      <c r="B693" s="151"/>
      <c r="D693" s="139" t="s">
        <v>141</v>
      </c>
      <c r="E693" s="152" t="s">
        <v>19</v>
      </c>
      <c r="F693" s="153" t="s">
        <v>751</v>
      </c>
      <c r="H693" s="154">
        <v>331.45400000000001</v>
      </c>
      <c r="I693" s="155"/>
      <c r="L693" s="151"/>
      <c r="M693" s="156"/>
      <c r="T693" s="157"/>
      <c r="AT693" s="152" t="s">
        <v>141</v>
      </c>
      <c r="AU693" s="152" t="s">
        <v>81</v>
      </c>
      <c r="AV693" s="13" t="s">
        <v>81</v>
      </c>
      <c r="AW693" s="13" t="s">
        <v>32</v>
      </c>
      <c r="AX693" s="13" t="s">
        <v>71</v>
      </c>
      <c r="AY693" s="152" t="s">
        <v>128</v>
      </c>
    </row>
    <row r="694" spans="2:51" s="13" customFormat="1" ht="11.25">
      <c r="B694" s="151"/>
      <c r="D694" s="139" t="s">
        <v>141</v>
      </c>
      <c r="E694" s="152" t="s">
        <v>19</v>
      </c>
      <c r="F694" s="153" t="s">
        <v>752</v>
      </c>
      <c r="H694" s="154">
        <v>-4.75</v>
      </c>
      <c r="I694" s="155"/>
      <c r="L694" s="151"/>
      <c r="M694" s="156"/>
      <c r="T694" s="157"/>
      <c r="AT694" s="152" t="s">
        <v>141</v>
      </c>
      <c r="AU694" s="152" t="s">
        <v>81</v>
      </c>
      <c r="AV694" s="13" t="s">
        <v>81</v>
      </c>
      <c r="AW694" s="13" t="s">
        <v>32</v>
      </c>
      <c r="AX694" s="13" t="s">
        <v>71</v>
      </c>
      <c r="AY694" s="152" t="s">
        <v>128</v>
      </c>
    </row>
    <row r="695" spans="2:51" s="13" customFormat="1" ht="11.25">
      <c r="B695" s="151"/>
      <c r="D695" s="139" t="s">
        <v>141</v>
      </c>
      <c r="E695" s="152" t="s">
        <v>19</v>
      </c>
      <c r="F695" s="153" t="s">
        <v>753</v>
      </c>
      <c r="H695" s="154">
        <v>-19</v>
      </c>
      <c r="I695" s="155"/>
      <c r="L695" s="151"/>
      <c r="M695" s="156"/>
      <c r="T695" s="157"/>
      <c r="AT695" s="152" t="s">
        <v>141</v>
      </c>
      <c r="AU695" s="152" t="s">
        <v>81</v>
      </c>
      <c r="AV695" s="13" t="s">
        <v>81</v>
      </c>
      <c r="AW695" s="13" t="s">
        <v>32</v>
      </c>
      <c r="AX695" s="13" t="s">
        <v>71</v>
      </c>
      <c r="AY695" s="152" t="s">
        <v>128</v>
      </c>
    </row>
    <row r="696" spans="2:51" s="13" customFormat="1" ht="11.25">
      <c r="B696" s="151"/>
      <c r="D696" s="139" t="s">
        <v>141</v>
      </c>
      <c r="E696" s="152" t="s">
        <v>19</v>
      </c>
      <c r="F696" s="153" t="s">
        <v>754</v>
      </c>
      <c r="H696" s="154">
        <v>86.9</v>
      </c>
      <c r="I696" s="155"/>
      <c r="L696" s="151"/>
      <c r="M696" s="156"/>
      <c r="T696" s="157"/>
      <c r="AT696" s="152" t="s">
        <v>141</v>
      </c>
      <c r="AU696" s="152" t="s">
        <v>81</v>
      </c>
      <c r="AV696" s="13" t="s">
        <v>81</v>
      </c>
      <c r="AW696" s="13" t="s">
        <v>32</v>
      </c>
      <c r="AX696" s="13" t="s">
        <v>71</v>
      </c>
      <c r="AY696" s="152" t="s">
        <v>128</v>
      </c>
    </row>
    <row r="697" spans="2:51" s="13" customFormat="1" ht="11.25">
      <c r="B697" s="151"/>
      <c r="D697" s="139" t="s">
        <v>141</v>
      </c>
      <c r="E697" s="152" t="s">
        <v>19</v>
      </c>
      <c r="F697" s="153" t="s">
        <v>755</v>
      </c>
      <c r="H697" s="154">
        <v>-5.7</v>
      </c>
      <c r="I697" s="155"/>
      <c r="L697" s="151"/>
      <c r="M697" s="156"/>
      <c r="T697" s="157"/>
      <c r="AT697" s="152" t="s">
        <v>141</v>
      </c>
      <c r="AU697" s="152" t="s">
        <v>81</v>
      </c>
      <c r="AV697" s="13" t="s">
        <v>81</v>
      </c>
      <c r="AW697" s="13" t="s">
        <v>32</v>
      </c>
      <c r="AX697" s="13" t="s">
        <v>71</v>
      </c>
      <c r="AY697" s="152" t="s">
        <v>128</v>
      </c>
    </row>
    <row r="698" spans="2:51" s="13" customFormat="1" ht="11.25">
      <c r="B698" s="151"/>
      <c r="D698" s="139" t="s">
        <v>141</v>
      </c>
      <c r="E698" s="152" t="s">
        <v>19</v>
      </c>
      <c r="F698" s="153" t="s">
        <v>756</v>
      </c>
      <c r="H698" s="154">
        <v>4.8</v>
      </c>
      <c r="I698" s="155"/>
      <c r="L698" s="151"/>
      <c r="M698" s="156"/>
      <c r="T698" s="157"/>
      <c r="AT698" s="152" t="s">
        <v>141</v>
      </c>
      <c r="AU698" s="152" t="s">
        <v>81</v>
      </c>
      <c r="AV698" s="13" t="s">
        <v>81</v>
      </c>
      <c r="AW698" s="13" t="s">
        <v>32</v>
      </c>
      <c r="AX698" s="13" t="s">
        <v>71</v>
      </c>
      <c r="AY698" s="152" t="s">
        <v>128</v>
      </c>
    </row>
    <row r="699" spans="2:51" s="13" customFormat="1" ht="11.25">
      <c r="B699" s="151"/>
      <c r="D699" s="139" t="s">
        <v>141</v>
      </c>
      <c r="E699" s="152" t="s">
        <v>19</v>
      </c>
      <c r="F699" s="153" t="s">
        <v>757</v>
      </c>
      <c r="H699" s="154">
        <v>24</v>
      </c>
      <c r="I699" s="155"/>
      <c r="L699" s="151"/>
      <c r="M699" s="156"/>
      <c r="T699" s="157"/>
      <c r="AT699" s="152" t="s">
        <v>141</v>
      </c>
      <c r="AU699" s="152" t="s">
        <v>81</v>
      </c>
      <c r="AV699" s="13" t="s">
        <v>81</v>
      </c>
      <c r="AW699" s="13" t="s">
        <v>32</v>
      </c>
      <c r="AX699" s="13" t="s">
        <v>71</v>
      </c>
      <c r="AY699" s="152" t="s">
        <v>128</v>
      </c>
    </row>
    <row r="700" spans="2:51" s="13" customFormat="1" ht="11.25">
      <c r="B700" s="151"/>
      <c r="D700" s="139" t="s">
        <v>141</v>
      </c>
      <c r="E700" s="152" t="s">
        <v>19</v>
      </c>
      <c r="F700" s="153" t="s">
        <v>758</v>
      </c>
      <c r="H700" s="154">
        <v>32.64</v>
      </c>
      <c r="I700" s="155"/>
      <c r="L700" s="151"/>
      <c r="M700" s="156"/>
      <c r="T700" s="157"/>
      <c r="AT700" s="152" t="s">
        <v>141</v>
      </c>
      <c r="AU700" s="152" t="s">
        <v>81</v>
      </c>
      <c r="AV700" s="13" t="s">
        <v>81</v>
      </c>
      <c r="AW700" s="13" t="s">
        <v>32</v>
      </c>
      <c r="AX700" s="13" t="s">
        <v>71</v>
      </c>
      <c r="AY700" s="152" t="s">
        <v>128</v>
      </c>
    </row>
    <row r="701" spans="2:51" s="13" customFormat="1" ht="11.25">
      <c r="B701" s="151"/>
      <c r="D701" s="139" t="s">
        <v>141</v>
      </c>
      <c r="E701" s="152" t="s">
        <v>19</v>
      </c>
      <c r="F701" s="153" t="s">
        <v>759</v>
      </c>
      <c r="H701" s="154">
        <v>-0.95</v>
      </c>
      <c r="I701" s="155"/>
      <c r="L701" s="151"/>
      <c r="M701" s="156"/>
      <c r="T701" s="157"/>
      <c r="AT701" s="152" t="s">
        <v>141</v>
      </c>
      <c r="AU701" s="152" t="s">
        <v>81</v>
      </c>
      <c r="AV701" s="13" t="s">
        <v>81</v>
      </c>
      <c r="AW701" s="13" t="s">
        <v>32</v>
      </c>
      <c r="AX701" s="13" t="s">
        <v>71</v>
      </c>
      <c r="AY701" s="152" t="s">
        <v>128</v>
      </c>
    </row>
    <row r="702" spans="2:51" s="13" customFormat="1" ht="11.25">
      <c r="B702" s="151"/>
      <c r="D702" s="139" t="s">
        <v>141</v>
      </c>
      <c r="E702" s="152" t="s">
        <v>19</v>
      </c>
      <c r="F702" s="153" t="s">
        <v>760</v>
      </c>
      <c r="H702" s="154">
        <v>29.56</v>
      </c>
      <c r="I702" s="155"/>
      <c r="L702" s="151"/>
      <c r="M702" s="156"/>
      <c r="T702" s="157"/>
      <c r="AT702" s="152" t="s">
        <v>141</v>
      </c>
      <c r="AU702" s="152" t="s">
        <v>81</v>
      </c>
      <c r="AV702" s="13" t="s">
        <v>81</v>
      </c>
      <c r="AW702" s="13" t="s">
        <v>32</v>
      </c>
      <c r="AX702" s="13" t="s">
        <v>71</v>
      </c>
      <c r="AY702" s="152" t="s">
        <v>128</v>
      </c>
    </row>
    <row r="703" spans="2:51" s="13" customFormat="1" ht="11.25">
      <c r="B703" s="151"/>
      <c r="D703" s="139" t="s">
        <v>141</v>
      </c>
      <c r="E703" s="152" t="s">
        <v>19</v>
      </c>
      <c r="F703" s="153" t="s">
        <v>759</v>
      </c>
      <c r="H703" s="154">
        <v>-0.95</v>
      </c>
      <c r="I703" s="155"/>
      <c r="L703" s="151"/>
      <c r="M703" s="156"/>
      <c r="T703" s="157"/>
      <c r="AT703" s="152" t="s">
        <v>141</v>
      </c>
      <c r="AU703" s="152" t="s">
        <v>81</v>
      </c>
      <c r="AV703" s="13" t="s">
        <v>81</v>
      </c>
      <c r="AW703" s="13" t="s">
        <v>32</v>
      </c>
      <c r="AX703" s="13" t="s">
        <v>71</v>
      </c>
      <c r="AY703" s="152" t="s">
        <v>128</v>
      </c>
    </row>
    <row r="704" spans="2:51" s="13" customFormat="1" ht="11.25">
      <c r="B704" s="151"/>
      <c r="D704" s="139" t="s">
        <v>141</v>
      </c>
      <c r="E704" s="152" t="s">
        <v>19</v>
      </c>
      <c r="F704" s="153" t="s">
        <v>761</v>
      </c>
      <c r="H704" s="154">
        <v>115.29</v>
      </c>
      <c r="I704" s="155"/>
      <c r="L704" s="151"/>
      <c r="M704" s="156"/>
      <c r="T704" s="157"/>
      <c r="AT704" s="152" t="s">
        <v>141</v>
      </c>
      <c r="AU704" s="152" t="s">
        <v>81</v>
      </c>
      <c r="AV704" s="13" t="s">
        <v>81</v>
      </c>
      <c r="AW704" s="13" t="s">
        <v>32</v>
      </c>
      <c r="AX704" s="13" t="s">
        <v>71</v>
      </c>
      <c r="AY704" s="152" t="s">
        <v>128</v>
      </c>
    </row>
    <row r="705" spans="2:65" s="13" customFormat="1" ht="11.25">
      <c r="B705" s="151"/>
      <c r="D705" s="139" t="s">
        <v>141</v>
      </c>
      <c r="E705" s="152" t="s">
        <v>19</v>
      </c>
      <c r="F705" s="153" t="s">
        <v>762</v>
      </c>
      <c r="H705" s="154">
        <v>-7.8</v>
      </c>
      <c r="I705" s="155"/>
      <c r="L705" s="151"/>
      <c r="M705" s="156"/>
      <c r="T705" s="157"/>
      <c r="AT705" s="152" t="s">
        <v>141</v>
      </c>
      <c r="AU705" s="152" t="s">
        <v>81</v>
      </c>
      <c r="AV705" s="13" t="s">
        <v>81</v>
      </c>
      <c r="AW705" s="13" t="s">
        <v>32</v>
      </c>
      <c r="AX705" s="13" t="s">
        <v>71</v>
      </c>
      <c r="AY705" s="152" t="s">
        <v>128</v>
      </c>
    </row>
    <row r="706" spans="2:65" s="13" customFormat="1" ht="11.25">
      <c r="B706" s="151"/>
      <c r="D706" s="139" t="s">
        <v>141</v>
      </c>
      <c r="E706" s="152" t="s">
        <v>19</v>
      </c>
      <c r="F706" s="153" t="s">
        <v>763</v>
      </c>
      <c r="H706" s="154">
        <v>-3.8</v>
      </c>
      <c r="I706" s="155"/>
      <c r="L706" s="151"/>
      <c r="M706" s="156"/>
      <c r="T706" s="157"/>
      <c r="AT706" s="152" t="s">
        <v>141</v>
      </c>
      <c r="AU706" s="152" t="s">
        <v>81</v>
      </c>
      <c r="AV706" s="13" t="s">
        <v>81</v>
      </c>
      <c r="AW706" s="13" t="s">
        <v>32</v>
      </c>
      <c r="AX706" s="13" t="s">
        <v>71</v>
      </c>
      <c r="AY706" s="152" t="s">
        <v>128</v>
      </c>
    </row>
    <row r="707" spans="2:65" s="13" customFormat="1" ht="11.25">
      <c r="B707" s="151"/>
      <c r="D707" s="139" t="s">
        <v>141</v>
      </c>
      <c r="E707" s="152" t="s">
        <v>19</v>
      </c>
      <c r="F707" s="153" t="s">
        <v>764</v>
      </c>
      <c r="H707" s="154">
        <v>80.22</v>
      </c>
      <c r="I707" s="155"/>
      <c r="L707" s="151"/>
      <c r="M707" s="156"/>
      <c r="T707" s="157"/>
      <c r="AT707" s="152" t="s">
        <v>141</v>
      </c>
      <c r="AU707" s="152" t="s">
        <v>81</v>
      </c>
      <c r="AV707" s="13" t="s">
        <v>81</v>
      </c>
      <c r="AW707" s="13" t="s">
        <v>32</v>
      </c>
      <c r="AX707" s="13" t="s">
        <v>71</v>
      </c>
      <c r="AY707" s="152" t="s">
        <v>128</v>
      </c>
    </row>
    <row r="708" spans="2:65" s="13" customFormat="1" ht="11.25">
      <c r="B708" s="151"/>
      <c r="D708" s="139" t="s">
        <v>141</v>
      </c>
      <c r="E708" s="152" t="s">
        <v>19</v>
      </c>
      <c r="F708" s="153" t="s">
        <v>765</v>
      </c>
      <c r="H708" s="154">
        <v>77.355000000000004</v>
      </c>
      <c r="I708" s="155"/>
      <c r="L708" s="151"/>
      <c r="M708" s="156"/>
      <c r="T708" s="157"/>
      <c r="AT708" s="152" t="s">
        <v>141</v>
      </c>
      <c r="AU708" s="152" t="s">
        <v>81</v>
      </c>
      <c r="AV708" s="13" t="s">
        <v>81</v>
      </c>
      <c r="AW708" s="13" t="s">
        <v>32</v>
      </c>
      <c r="AX708" s="13" t="s">
        <v>71</v>
      </c>
      <c r="AY708" s="152" t="s">
        <v>128</v>
      </c>
    </row>
    <row r="709" spans="2:65" s="13" customFormat="1" ht="11.25">
      <c r="B709" s="151"/>
      <c r="D709" s="139" t="s">
        <v>141</v>
      </c>
      <c r="E709" s="152" t="s">
        <v>19</v>
      </c>
      <c r="F709" s="153" t="s">
        <v>766</v>
      </c>
      <c r="H709" s="154">
        <v>-5.64</v>
      </c>
      <c r="I709" s="155"/>
      <c r="L709" s="151"/>
      <c r="M709" s="156"/>
      <c r="T709" s="157"/>
      <c r="AT709" s="152" t="s">
        <v>141</v>
      </c>
      <c r="AU709" s="152" t="s">
        <v>81</v>
      </c>
      <c r="AV709" s="13" t="s">
        <v>81</v>
      </c>
      <c r="AW709" s="13" t="s">
        <v>32</v>
      </c>
      <c r="AX709" s="13" t="s">
        <v>71</v>
      </c>
      <c r="AY709" s="152" t="s">
        <v>128</v>
      </c>
    </row>
    <row r="710" spans="2:65" s="13" customFormat="1" ht="11.25">
      <c r="B710" s="151"/>
      <c r="D710" s="139" t="s">
        <v>141</v>
      </c>
      <c r="E710" s="152" t="s">
        <v>19</v>
      </c>
      <c r="F710" s="153" t="s">
        <v>767</v>
      </c>
      <c r="H710" s="154">
        <v>41</v>
      </c>
      <c r="I710" s="155"/>
      <c r="L710" s="151"/>
      <c r="M710" s="156"/>
      <c r="T710" s="157"/>
      <c r="AT710" s="152" t="s">
        <v>141</v>
      </c>
      <c r="AU710" s="152" t="s">
        <v>81</v>
      </c>
      <c r="AV710" s="13" t="s">
        <v>81</v>
      </c>
      <c r="AW710" s="13" t="s">
        <v>32</v>
      </c>
      <c r="AX710" s="13" t="s">
        <v>71</v>
      </c>
      <c r="AY710" s="152" t="s">
        <v>128</v>
      </c>
    </row>
    <row r="711" spans="2:65" s="13" customFormat="1" ht="11.25">
      <c r="B711" s="151"/>
      <c r="D711" s="139" t="s">
        <v>141</v>
      </c>
      <c r="E711" s="152" t="s">
        <v>19</v>
      </c>
      <c r="F711" s="153" t="s">
        <v>768</v>
      </c>
      <c r="H711" s="154">
        <v>-1.9</v>
      </c>
      <c r="I711" s="155"/>
      <c r="L711" s="151"/>
      <c r="M711" s="156"/>
      <c r="T711" s="157"/>
      <c r="AT711" s="152" t="s">
        <v>141</v>
      </c>
      <c r="AU711" s="152" t="s">
        <v>81</v>
      </c>
      <c r="AV711" s="13" t="s">
        <v>81</v>
      </c>
      <c r="AW711" s="13" t="s">
        <v>32</v>
      </c>
      <c r="AX711" s="13" t="s">
        <v>71</v>
      </c>
      <c r="AY711" s="152" t="s">
        <v>128</v>
      </c>
    </row>
    <row r="712" spans="2:65" s="13" customFormat="1" ht="11.25">
      <c r="B712" s="151"/>
      <c r="D712" s="139" t="s">
        <v>141</v>
      </c>
      <c r="E712" s="152" t="s">
        <v>19</v>
      </c>
      <c r="F712" s="153" t="s">
        <v>769</v>
      </c>
      <c r="H712" s="154">
        <v>48.36</v>
      </c>
      <c r="I712" s="155"/>
      <c r="L712" s="151"/>
      <c r="M712" s="156"/>
      <c r="T712" s="157"/>
      <c r="AT712" s="152" t="s">
        <v>141</v>
      </c>
      <c r="AU712" s="152" t="s">
        <v>81</v>
      </c>
      <c r="AV712" s="13" t="s">
        <v>81</v>
      </c>
      <c r="AW712" s="13" t="s">
        <v>32</v>
      </c>
      <c r="AX712" s="13" t="s">
        <v>71</v>
      </c>
      <c r="AY712" s="152" t="s">
        <v>128</v>
      </c>
    </row>
    <row r="713" spans="2:65" s="13" customFormat="1" ht="11.25">
      <c r="B713" s="151"/>
      <c r="D713" s="139" t="s">
        <v>141</v>
      </c>
      <c r="E713" s="152" t="s">
        <v>19</v>
      </c>
      <c r="F713" s="153" t="s">
        <v>770</v>
      </c>
      <c r="H713" s="154">
        <v>-2.8140000000000001</v>
      </c>
      <c r="I713" s="155"/>
      <c r="L713" s="151"/>
      <c r="M713" s="156"/>
      <c r="T713" s="157"/>
      <c r="AT713" s="152" t="s">
        <v>141</v>
      </c>
      <c r="AU713" s="152" t="s">
        <v>81</v>
      </c>
      <c r="AV713" s="13" t="s">
        <v>81</v>
      </c>
      <c r="AW713" s="13" t="s">
        <v>32</v>
      </c>
      <c r="AX713" s="13" t="s">
        <v>71</v>
      </c>
      <c r="AY713" s="152" t="s">
        <v>128</v>
      </c>
    </row>
    <row r="714" spans="2:65" s="1" customFormat="1" ht="22.15" customHeight="1">
      <c r="B714" s="31"/>
      <c r="C714" s="126" t="s">
        <v>959</v>
      </c>
      <c r="D714" s="126" t="s">
        <v>131</v>
      </c>
      <c r="E714" s="127" t="s">
        <v>960</v>
      </c>
      <c r="F714" s="128" t="s">
        <v>961</v>
      </c>
      <c r="G714" s="129" t="s">
        <v>148</v>
      </c>
      <c r="H714" s="130">
        <v>855.54700000000003</v>
      </c>
      <c r="I714" s="131"/>
      <c r="J714" s="132">
        <f>ROUND(I714*H714,2)</f>
        <v>0</v>
      </c>
      <c r="K714" s="128" t="s">
        <v>135</v>
      </c>
      <c r="L714" s="31"/>
      <c r="M714" s="133" t="s">
        <v>19</v>
      </c>
      <c r="N714" s="134" t="s">
        <v>42</v>
      </c>
      <c r="P714" s="135">
        <f>O714*H714</f>
        <v>0</v>
      </c>
      <c r="Q714" s="135">
        <v>0</v>
      </c>
      <c r="R714" s="135">
        <f>Q714*H714</f>
        <v>0</v>
      </c>
      <c r="S714" s="135">
        <v>0</v>
      </c>
      <c r="T714" s="136">
        <f>S714*H714</f>
        <v>0</v>
      </c>
      <c r="AR714" s="137" t="s">
        <v>243</v>
      </c>
      <c r="AT714" s="137" t="s">
        <v>131</v>
      </c>
      <c r="AU714" s="137" t="s">
        <v>81</v>
      </c>
      <c r="AY714" s="16" t="s">
        <v>128</v>
      </c>
      <c r="BE714" s="138">
        <f>IF(N714="základní",J714,0)</f>
        <v>0</v>
      </c>
      <c r="BF714" s="138">
        <f>IF(N714="snížená",J714,0)</f>
        <v>0</v>
      </c>
      <c r="BG714" s="138">
        <f>IF(N714="zákl. přenesená",J714,0)</f>
        <v>0</v>
      </c>
      <c r="BH714" s="138">
        <f>IF(N714="sníž. přenesená",J714,0)</f>
        <v>0</v>
      </c>
      <c r="BI714" s="138">
        <f>IF(N714="nulová",J714,0)</f>
        <v>0</v>
      </c>
      <c r="BJ714" s="16" t="s">
        <v>79</v>
      </c>
      <c r="BK714" s="138">
        <f>ROUND(I714*H714,2)</f>
        <v>0</v>
      </c>
      <c r="BL714" s="16" t="s">
        <v>243</v>
      </c>
      <c r="BM714" s="137" t="s">
        <v>962</v>
      </c>
    </row>
    <row r="715" spans="2:65" s="1" customFormat="1" ht="19.5">
      <c r="B715" s="31"/>
      <c r="D715" s="139" t="s">
        <v>137</v>
      </c>
      <c r="F715" s="140" t="s">
        <v>963</v>
      </c>
      <c r="I715" s="141"/>
      <c r="L715" s="31"/>
      <c r="M715" s="142"/>
      <c r="T715" s="52"/>
      <c r="AT715" s="16" t="s">
        <v>137</v>
      </c>
      <c r="AU715" s="16" t="s">
        <v>81</v>
      </c>
    </row>
    <row r="716" spans="2:65" s="1" customFormat="1" ht="11.25">
      <c r="B716" s="31"/>
      <c r="D716" s="143" t="s">
        <v>139</v>
      </c>
      <c r="F716" s="144" t="s">
        <v>964</v>
      </c>
      <c r="I716" s="141"/>
      <c r="L716" s="31"/>
      <c r="M716" s="142"/>
      <c r="T716" s="52"/>
      <c r="AT716" s="16" t="s">
        <v>139</v>
      </c>
      <c r="AU716" s="16" t="s">
        <v>81</v>
      </c>
    </row>
    <row r="717" spans="2:65" s="1" customFormat="1" ht="22.15" customHeight="1">
      <c r="B717" s="31"/>
      <c r="C717" s="126" t="s">
        <v>965</v>
      </c>
      <c r="D717" s="126" t="s">
        <v>131</v>
      </c>
      <c r="E717" s="127" t="s">
        <v>966</v>
      </c>
      <c r="F717" s="128" t="s">
        <v>967</v>
      </c>
      <c r="G717" s="129" t="s">
        <v>209</v>
      </c>
      <c r="H717" s="130">
        <v>148.88499999999999</v>
      </c>
      <c r="I717" s="131"/>
      <c r="J717" s="132">
        <f>ROUND(I717*H717,2)</f>
        <v>0</v>
      </c>
      <c r="K717" s="128" t="s">
        <v>135</v>
      </c>
      <c r="L717" s="31"/>
      <c r="M717" s="133" t="s">
        <v>19</v>
      </c>
      <c r="N717" s="134" t="s">
        <v>42</v>
      </c>
      <c r="P717" s="135">
        <f>O717*H717</f>
        <v>0</v>
      </c>
      <c r="Q717" s="135">
        <v>1.0000000000000001E-5</v>
      </c>
      <c r="R717" s="135">
        <f>Q717*H717</f>
        <v>1.4888500000000001E-3</v>
      </c>
      <c r="S717" s="135">
        <v>0</v>
      </c>
      <c r="T717" s="136">
        <f>S717*H717</f>
        <v>0</v>
      </c>
      <c r="AR717" s="137" t="s">
        <v>243</v>
      </c>
      <c r="AT717" s="137" t="s">
        <v>131</v>
      </c>
      <c r="AU717" s="137" t="s">
        <v>81</v>
      </c>
      <c r="AY717" s="16" t="s">
        <v>128</v>
      </c>
      <c r="BE717" s="138">
        <f>IF(N717="základní",J717,0)</f>
        <v>0</v>
      </c>
      <c r="BF717" s="138">
        <f>IF(N717="snížená",J717,0)</f>
        <v>0</v>
      </c>
      <c r="BG717" s="138">
        <f>IF(N717="zákl. přenesená",J717,0)</f>
        <v>0</v>
      </c>
      <c r="BH717" s="138">
        <f>IF(N717="sníž. přenesená",J717,0)</f>
        <v>0</v>
      </c>
      <c r="BI717" s="138">
        <f>IF(N717="nulová",J717,0)</f>
        <v>0</v>
      </c>
      <c r="BJ717" s="16" t="s">
        <v>79</v>
      </c>
      <c r="BK717" s="138">
        <f>ROUND(I717*H717,2)</f>
        <v>0</v>
      </c>
      <c r="BL717" s="16" t="s">
        <v>243</v>
      </c>
      <c r="BM717" s="137" t="s">
        <v>968</v>
      </c>
    </row>
    <row r="718" spans="2:65" s="1" customFormat="1" ht="11.25">
      <c r="B718" s="31"/>
      <c r="D718" s="139" t="s">
        <v>137</v>
      </c>
      <c r="F718" s="140" t="s">
        <v>969</v>
      </c>
      <c r="I718" s="141"/>
      <c r="L718" s="31"/>
      <c r="M718" s="142"/>
      <c r="T718" s="52"/>
      <c r="AT718" s="16" t="s">
        <v>137</v>
      </c>
      <c r="AU718" s="16" t="s">
        <v>81</v>
      </c>
    </row>
    <row r="719" spans="2:65" s="1" customFormat="1" ht="11.25">
      <c r="B719" s="31"/>
      <c r="D719" s="143" t="s">
        <v>139</v>
      </c>
      <c r="F719" s="144" t="s">
        <v>970</v>
      </c>
      <c r="I719" s="141"/>
      <c r="L719" s="31"/>
      <c r="M719" s="142"/>
      <c r="T719" s="52"/>
      <c r="AT719" s="16" t="s">
        <v>139</v>
      </c>
      <c r="AU719" s="16" t="s">
        <v>81</v>
      </c>
    </row>
    <row r="720" spans="2:65" s="13" customFormat="1" ht="11.25">
      <c r="B720" s="151"/>
      <c r="D720" s="139" t="s">
        <v>141</v>
      </c>
      <c r="E720" s="152" t="s">
        <v>19</v>
      </c>
      <c r="F720" s="153" t="s">
        <v>971</v>
      </c>
      <c r="H720" s="154">
        <v>148.88499999999999</v>
      </c>
      <c r="I720" s="155"/>
      <c r="L720" s="151"/>
      <c r="M720" s="156"/>
      <c r="T720" s="157"/>
      <c r="AT720" s="152" t="s">
        <v>141</v>
      </c>
      <c r="AU720" s="152" t="s">
        <v>81</v>
      </c>
      <c r="AV720" s="13" t="s">
        <v>81</v>
      </c>
      <c r="AW720" s="13" t="s">
        <v>32</v>
      </c>
      <c r="AX720" s="13" t="s">
        <v>71</v>
      </c>
      <c r="AY720" s="152" t="s">
        <v>128</v>
      </c>
    </row>
    <row r="721" spans="2:65" s="1" customFormat="1" ht="14.45" customHeight="1">
      <c r="B721" s="31"/>
      <c r="C721" s="158" t="s">
        <v>972</v>
      </c>
      <c r="D721" s="158" t="s">
        <v>296</v>
      </c>
      <c r="E721" s="159" t="s">
        <v>973</v>
      </c>
      <c r="F721" s="160" t="s">
        <v>974</v>
      </c>
      <c r="G721" s="161" t="s">
        <v>134</v>
      </c>
      <c r="H721" s="162">
        <v>148.88499999999999</v>
      </c>
      <c r="I721" s="163"/>
      <c r="J721" s="164">
        <f>ROUND(I721*H721,2)</f>
        <v>0</v>
      </c>
      <c r="K721" s="160" t="s">
        <v>975</v>
      </c>
      <c r="L721" s="165"/>
      <c r="M721" s="166" t="s">
        <v>19</v>
      </c>
      <c r="N721" s="167" t="s">
        <v>42</v>
      </c>
      <c r="P721" s="135">
        <f>O721*H721</f>
        <v>0</v>
      </c>
      <c r="Q721" s="135">
        <v>1E-4</v>
      </c>
      <c r="R721" s="135">
        <f>Q721*H721</f>
        <v>1.4888499999999999E-2</v>
      </c>
      <c r="S721" s="135">
        <v>0</v>
      </c>
      <c r="T721" s="136">
        <f>S721*H721</f>
        <v>0</v>
      </c>
      <c r="AR721" s="137" t="s">
        <v>299</v>
      </c>
      <c r="AT721" s="137" t="s">
        <v>296</v>
      </c>
      <c r="AU721" s="137" t="s">
        <v>81</v>
      </c>
      <c r="AY721" s="16" t="s">
        <v>128</v>
      </c>
      <c r="BE721" s="138">
        <f>IF(N721="základní",J721,0)</f>
        <v>0</v>
      </c>
      <c r="BF721" s="138">
        <f>IF(N721="snížená",J721,0)</f>
        <v>0</v>
      </c>
      <c r="BG721" s="138">
        <f>IF(N721="zákl. přenesená",J721,0)</f>
        <v>0</v>
      </c>
      <c r="BH721" s="138">
        <f>IF(N721="sníž. přenesená",J721,0)</f>
        <v>0</v>
      </c>
      <c r="BI721" s="138">
        <f>IF(N721="nulová",J721,0)</f>
        <v>0</v>
      </c>
      <c r="BJ721" s="16" t="s">
        <v>79</v>
      </c>
      <c r="BK721" s="138">
        <f>ROUND(I721*H721,2)</f>
        <v>0</v>
      </c>
      <c r="BL721" s="16" t="s">
        <v>243</v>
      </c>
      <c r="BM721" s="137" t="s">
        <v>976</v>
      </c>
    </row>
    <row r="722" spans="2:65" s="1" customFormat="1" ht="11.25">
      <c r="B722" s="31"/>
      <c r="D722" s="139" t="s">
        <v>137</v>
      </c>
      <c r="F722" s="140" t="s">
        <v>974</v>
      </c>
      <c r="I722" s="141"/>
      <c r="L722" s="31"/>
      <c r="M722" s="142"/>
      <c r="T722" s="52"/>
      <c r="AT722" s="16" t="s">
        <v>137</v>
      </c>
      <c r="AU722" s="16" t="s">
        <v>81</v>
      </c>
    </row>
    <row r="723" spans="2:65" s="1" customFormat="1" ht="22.15" customHeight="1">
      <c r="B723" s="31"/>
      <c r="C723" s="126" t="s">
        <v>977</v>
      </c>
      <c r="D723" s="126" t="s">
        <v>131</v>
      </c>
      <c r="E723" s="127" t="s">
        <v>978</v>
      </c>
      <c r="F723" s="128" t="s">
        <v>979</v>
      </c>
      <c r="G723" s="129" t="s">
        <v>134</v>
      </c>
      <c r="H723" s="130">
        <v>1</v>
      </c>
      <c r="I723" s="131"/>
      <c r="J723" s="132">
        <f>ROUND(I723*H723,2)</f>
        <v>0</v>
      </c>
      <c r="K723" s="128" t="s">
        <v>135</v>
      </c>
      <c r="L723" s="31"/>
      <c r="M723" s="133" t="s">
        <v>19</v>
      </c>
      <c r="N723" s="134" t="s">
        <v>42</v>
      </c>
      <c r="P723" s="135">
        <f>O723*H723</f>
        <v>0</v>
      </c>
      <c r="Q723" s="135">
        <v>0</v>
      </c>
      <c r="R723" s="135">
        <f>Q723*H723</f>
        <v>0</v>
      </c>
      <c r="S723" s="135">
        <v>0</v>
      </c>
      <c r="T723" s="136">
        <f>S723*H723</f>
        <v>0</v>
      </c>
      <c r="AR723" s="137" t="s">
        <v>243</v>
      </c>
      <c r="AT723" s="137" t="s">
        <v>131</v>
      </c>
      <c r="AU723" s="137" t="s">
        <v>81</v>
      </c>
      <c r="AY723" s="16" t="s">
        <v>128</v>
      </c>
      <c r="BE723" s="138">
        <f>IF(N723="základní",J723,0)</f>
        <v>0</v>
      </c>
      <c r="BF723" s="138">
        <f>IF(N723="snížená",J723,0)</f>
        <v>0</v>
      </c>
      <c r="BG723" s="138">
        <f>IF(N723="zákl. přenesená",J723,0)</f>
        <v>0</v>
      </c>
      <c r="BH723" s="138">
        <f>IF(N723="sníž. přenesená",J723,0)</f>
        <v>0</v>
      </c>
      <c r="BI723" s="138">
        <f>IF(N723="nulová",J723,0)</f>
        <v>0</v>
      </c>
      <c r="BJ723" s="16" t="s">
        <v>79</v>
      </c>
      <c r="BK723" s="138">
        <f>ROUND(I723*H723,2)</f>
        <v>0</v>
      </c>
      <c r="BL723" s="16" t="s">
        <v>243</v>
      </c>
      <c r="BM723" s="137" t="s">
        <v>980</v>
      </c>
    </row>
    <row r="724" spans="2:65" s="1" customFormat="1" ht="19.5">
      <c r="B724" s="31"/>
      <c r="D724" s="139" t="s">
        <v>137</v>
      </c>
      <c r="F724" s="140" t="s">
        <v>981</v>
      </c>
      <c r="I724" s="141"/>
      <c r="L724" s="31"/>
      <c r="M724" s="142"/>
      <c r="T724" s="52"/>
      <c r="AT724" s="16" t="s">
        <v>137</v>
      </c>
      <c r="AU724" s="16" t="s">
        <v>81</v>
      </c>
    </row>
    <row r="725" spans="2:65" s="1" customFormat="1" ht="11.25">
      <c r="B725" s="31"/>
      <c r="D725" s="143" t="s">
        <v>139</v>
      </c>
      <c r="F725" s="144" t="s">
        <v>982</v>
      </c>
      <c r="I725" s="141"/>
      <c r="L725" s="31"/>
      <c r="M725" s="142"/>
      <c r="T725" s="52"/>
      <c r="AT725" s="16" t="s">
        <v>139</v>
      </c>
      <c r="AU725" s="16" t="s">
        <v>81</v>
      </c>
    </row>
    <row r="726" spans="2:65" s="13" customFormat="1" ht="11.25">
      <c r="B726" s="151"/>
      <c r="D726" s="139" t="s">
        <v>141</v>
      </c>
      <c r="E726" s="152" t="s">
        <v>19</v>
      </c>
      <c r="F726" s="153" t="s">
        <v>983</v>
      </c>
      <c r="H726" s="154">
        <v>1</v>
      </c>
      <c r="I726" s="155"/>
      <c r="L726" s="151"/>
      <c r="M726" s="156"/>
      <c r="T726" s="157"/>
      <c r="AT726" s="152" t="s">
        <v>141</v>
      </c>
      <c r="AU726" s="152" t="s">
        <v>81</v>
      </c>
      <c r="AV726" s="13" t="s">
        <v>81</v>
      </c>
      <c r="AW726" s="13" t="s">
        <v>32</v>
      </c>
      <c r="AX726" s="13" t="s">
        <v>71</v>
      </c>
      <c r="AY726" s="152" t="s">
        <v>128</v>
      </c>
    </row>
    <row r="727" spans="2:65" s="1" customFormat="1" ht="22.15" customHeight="1">
      <c r="B727" s="31"/>
      <c r="C727" s="158" t="s">
        <v>984</v>
      </c>
      <c r="D727" s="158" t="s">
        <v>296</v>
      </c>
      <c r="E727" s="159" t="s">
        <v>985</v>
      </c>
      <c r="F727" s="160" t="s">
        <v>986</v>
      </c>
      <c r="G727" s="161" t="s">
        <v>134</v>
      </c>
      <c r="H727" s="162">
        <v>1</v>
      </c>
      <c r="I727" s="163"/>
      <c r="J727" s="164">
        <f>ROUND(I727*H727,2)</f>
        <v>0</v>
      </c>
      <c r="K727" s="160" t="s">
        <v>19</v>
      </c>
      <c r="L727" s="165"/>
      <c r="M727" s="166" t="s">
        <v>19</v>
      </c>
      <c r="N727" s="167" t="s">
        <v>42</v>
      </c>
      <c r="P727" s="135">
        <f>O727*H727</f>
        <v>0</v>
      </c>
      <c r="Q727" s="135">
        <v>0.01</v>
      </c>
      <c r="R727" s="135">
        <f>Q727*H727</f>
        <v>0.01</v>
      </c>
      <c r="S727" s="135">
        <v>0</v>
      </c>
      <c r="T727" s="136">
        <f>S727*H727</f>
        <v>0</v>
      </c>
      <c r="AR727" s="137" t="s">
        <v>299</v>
      </c>
      <c r="AT727" s="137" t="s">
        <v>296</v>
      </c>
      <c r="AU727" s="137" t="s">
        <v>81</v>
      </c>
      <c r="AY727" s="16" t="s">
        <v>128</v>
      </c>
      <c r="BE727" s="138">
        <f>IF(N727="základní",J727,0)</f>
        <v>0</v>
      </c>
      <c r="BF727" s="138">
        <f>IF(N727="snížená",J727,0)</f>
        <v>0</v>
      </c>
      <c r="BG727" s="138">
        <f>IF(N727="zákl. přenesená",J727,0)</f>
        <v>0</v>
      </c>
      <c r="BH727" s="138">
        <f>IF(N727="sníž. přenesená",J727,0)</f>
        <v>0</v>
      </c>
      <c r="BI727" s="138">
        <f>IF(N727="nulová",J727,0)</f>
        <v>0</v>
      </c>
      <c r="BJ727" s="16" t="s">
        <v>79</v>
      </c>
      <c r="BK727" s="138">
        <f>ROUND(I727*H727,2)</f>
        <v>0</v>
      </c>
      <c r="BL727" s="16" t="s">
        <v>243</v>
      </c>
      <c r="BM727" s="137" t="s">
        <v>987</v>
      </c>
    </row>
    <row r="728" spans="2:65" s="1" customFormat="1" ht="19.5">
      <c r="B728" s="31"/>
      <c r="D728" s="139" t="s">
        <v>137</v>
      </c>
      <c r="F728" s="140" t="s">
        <v>986</v>
      </c>
      <c r="I728" s="141"/>
      <c r="L728" s="31"/>
      <c r="M728" s="142"/>
      <c r="T728" s="52"/>
      <c r="AT728" s="16" t="s">
        <v>137</v>
      </c>
      <c r="AU728" s="16" t="s">
        <v>81</v>
      </c>
    </row>
    <row r="729" spans="2:65" s="1" customFormat="1" ht="19.899999999999999" customHeight="1">
      <c r="B729" s="31"/>
      <c r="C729" s="158" t="s">
        <v>988</v>
      </c>
      <c r="D729" s="158" t="s">
        <v>296</v>
      </c>
      <c r="E729" s="159" t="s">
        <v>989</v>
      </c>
      <c r="F729" s="160" t="s">
        <v>990</v>
      </c>
      <c r="G729" s="161" t="s">
        <v>134</v>
      </c>
      <c r="H729" s="162">
        <v>1</v>
      </c>
      <c r="I729" s="163"/>
      <c r="J729" s="164">
        <f>ROUND(I729*H729,2)</f>
        <v>0</v>
      </c>
      <c r="K729" s="160" t="s">
        <v>19</v>
      </c>
      <c r="L729" s="165"/>
      <c r="M729" s="166" t="s">
        <v>19</v>
      </c>
      <c r="N729" s="167" t="s">
        <v>42</v>
      </c>
      <c r="P729" s="135">
        <f>O729*H729</f>
        <v>0</v>
      </c>
      <c r="Q729" s="135">
        <v>1.0999999999999999E-2</v>
      </c>
      <c r="R729" s="135">
        <f>Q729*H729</f>
        <v>1.0999999999999999E-2</v>
      </c>
      <c r="S729" s="135">
        <v>0</v>
      </c>
      <c r="T729" s="136">
        <f>S729*H729</f>
        <v>0</v>
      </c>
      <c r="AR729" s="137" t="s">
        <v>299</v>
      </c>
      <c r="AT729" s="137" t="s">
        <v>296</v>
      </c>
      <c r="AU729" s="137" t="s">
        <v>81</v>
      </c>
      <c r="AY729" s="16" t="s">
        <v>128</v>
      </c>
      <c r="BE729" s="138">
        <f>IF(N729="základní",J729,0)</f>
        <v>0</v>
      </c>
      <c r="BF729" s="138">
        <f>IF(N729="snížená",J729,0)</f>
        <v>0</v>
      </c>
      <c r="BG729" s="138">
        <f>IF(N729="zákl. přenesená",J729,0)</f>
        <v>0</v>
      </c>
      <c r="BH729" s="138">
        <f>IF(N729="sníž. přenesená",J729,0)</f>
        <v>0</v>
      </c>
      <c r="BI729" s="138">
        <f>IF(N729="nulová",J729,0)</f>
        <v>0</v>
      </c>
      <c r="BJ729" s="16" t="s">
        <v>79</v>
      </c>
      <c r="BK729" s="138">
        <f>ROUND(I729*H729,2)</f>
        <v>0</v>
      </c>
      <c r="BL729" s="16" t="s">
        <v>243</v>
      </c>
      <c r="BM729" s="137" t="s">
        <v>991</v>
      </c>
    </row>
    <row r="730" spans="2:65" s="1" customFormat="1" ht="11.25">
      <c r="B730" s="31"/>
      <c r="D730" s="139" t="s">
        <v>137</v>
      </c>
      <c r="F730" s="140" t="s">
        <v>990</v>
      </c>
      <c r="I730" s="141"/>
      <c r="L730" s="31"/>
      <c r="M730" s="142"/>
      <c r="T730" s="52"/>
      <c r="AT730" s="16" t="s">
        <v>137</v>
      </c>
      <c r="AU730" s="16" t="s">
        <v>81</v>
      </c>
    </row>
    <row r="731" spans="2:65" s="1" customFormat="1" ht="22.15" customHeight="1">
      <c r="B731" s="31"/>
      <c r="C731" s="126" t="s">
        <v>992</v>
      </c>
      <c r="D731" s="126" t="s">
        <v>131</v>
      </c>
      <c r="E731" s="127" t="s">
        <v>993</v>
      </c>
      <c r="F731" s="128" t="s">
        <v>994</v>
      </c>
      <c r="G731" s="129" t="s">
        <v>227</v>
      </c>
      <c r="H731" s="130">
        <v>0.20799999999999999</v>
      </c>
      <c r="I731" s="131"/>
      <c r="J731" s="132">
        <f>ROUND(I731*H731,2)</f>
        <v>0</v>
      </c>
      <c r="K731" s="128" t="s">
        <v>135</v>
      </c>
      <c r="L731" s="31"/>
      <c r="M731" s="133" t="s">
        <v>19</v>
      </c>
      <c r="N731" s="134" t="s">
        <v>42</v>
      </c>
      <c r="P731" s="135">
        <f>O731*H731</f>
        <v>0</v>
      </c>
      <c r="Q731" s="135">
        <v>0</v>
      </c>
      <c r="R731" s="135">
        <f>Q731*H731</f>
        <v>0</v>
      </c>
      <c r="S731" s="135">
        <v>0</v>
      </c>
      <c r="T731" s="136">
        <f>S731*H731</f>
        <v>0</v>
      </c>
      <c r="AR731" s="137" t="s">
        <v>243</v>
      </c>
      <c r="AT731" s="137" t="s">
        <v>131</v>
      </c>
      <c r="AU731" s="137" t="s">
        <v>81</v>
      </c>
      <c r="AY731" s="16" t="s">
        <v>128</v>
      </c>
      <c r="BE731" s="138">
        <f>IF(N731="základní",J731,0)</f>
        <v>0</v>
      </c>
      <c r="BF731" s="138">
        <f>IF(N731="snížená",J731,0)</f>
        <v>0</v>
      </c>
      <c r="BG731" s="138">
        <f>IF(N731="zákl. přenesená",J731,0)</f>
        <v>0</v>
      </c>
      <c r="BH731" s="138">
        <f>IF(N731="sníž. přenesená",J731,0)</f>
        <v>0</v>
      </c>
      <c r="BI731" s="138">
        <f>IF(N731="nulová",J731,0)</f>
        <v>0</v>
      </c>
      <c r="BJ731" s="16" t="s">
        <v>79</v>
      </c>
      <c r="BK731" s="138">
        <f>ROUND(I731*H731,2)</f>
        <v>0</v>
      </c>
      <c r="BL731" s="16" t="s">
        <v>243</v>
      </c>
      <c r="BM731" s="137" t="s">
        <v>995</v>
      </c>
    </row>
    <row r="732" spans="2:65" s="1" customFormat="1" ht="29.25">
      <c r="B732" s="31"/>
      <c r="D732" s="139" t="s">
        <v>137</v>
      </c>
      <c r="F732" s="140" t="s">
        <v>996</v>
      </c>
      <c r="I732" s="141"/>
      <c r="L732" s="31"/>
      <c r="M732" s="142"/>
      <c r="T732" s="52"/>
      <c r="AT732" s="16" t="s">
        <v>137</v>
      </c>
      <c r="AU732" s="16" t="s">
        <v>81</v>
      </c>
    </row>
    <row r="733" spans="2:65" s="1" customFormat="1" ht="11.25">
      <c r="B733" s="31"/>
      <c r="D733" s="143" t="s">
        <v>139</v>
      </c>
      <c r="F733" s="144" t="s">
        <v>997</v>
      </c>
      <c r="I733" s="141"/>
      <c r="L733" s="31"/>
      <c r="M733" s="142"/>
      <c r="T733" s="52"/>
      <c r="AT733" s="16" t="s">
        <v>139</v>
      </c>
      <c r="AU733" s="16" t="s">
        <v>81</v>
      </c>
    </row>
    <row r="734" spans="2:65" s="11" customFormat="1" ht="22.9" customHeight="1">
      <c r="B734" s="114"/>
      <c r="D734" s="115" t="s">
        <v>70</v>
      </c>
      <c r="E734" s="124" t="s">
        <v>998</v>
      </c>
      <c r="F734" s="124" t="s">
        <v>999</v>
      </c>
      <c r="I734" s="117"/>
      <c r="J734" s="125">
        <f>BK734</f>
        <v>0</v>
      </c>
      <c r="L734" s="114"/>
      <c r="M734" s="119"/>
      <c r="P734" s="120">
        <f>SUM(P735:P764)</f>
        <v>0</v>
      </c>
      <c r="R734" s="120">
        <f>SUM(R735:R764)</f>
        <v>0.30057219000000002</v>
      </c>
      <c r="T734" s="121">
        <f>SUM(T735:T764)</f>
        <v>0</v>
      </c>
      <c r="AR734" s="115" t="s">
        <v>81</v>
      </c>
      <c r="AT734" s="122" t="s">
        <v>70</v>
      </c>
      <c r="AU734" s="122" t="s">
        <v>79</v>
      </c>
      <c r="AY734" s="115" t="s">
        <v>128</v>
      </c>
      <c r="BK734" s="123">
        <f>SUM(BK735:BK764)</f>
        <v>0</v>
      </c>
    </row>
    <row r="735" spans="2:65" s="1" customFormat="1" ht="22.15" customHeight="1">
      <c r="B735" s="31"/>
      <c r="C735" s="126" t="s">
        <v>1000</v>
      </c>
      <c r="D735" s="126" t="s">
        <v>131</v>
      </c>
      <c r="E735" s="127" t="s">
        <v>1001</v>
      </c>
      <c r="F735" s="128" t="s">
        <v>1002</v>
      </c>
      <c r="G735" s="129" t="s">
        <v>134</v>
      </c>
      <c r="H735" s="130">
        <v>40</v>
      </c>
      <c r="I735" s="131"/>
      <c r="J735" s="132">
        <f>ROUND(I735*H735,2)</f>
        <v>0</v>
      </c>
      <c r="K735" s="128" t="s">
        <v>135</v>
      </c>
      <c r="L735" s="31"/>
      <c r="M735" s="133" t="s">
        <v>19</v>
      </c>
      <c r="N735" s="134" t="s">
        <v>42</v>
      </c>
      <c r="P735" s="135">
        <f>O735*H735</f>
        <v>0</v>
      </c>
      <c r="Q735" s="135">
        <v>0</v>
      </c>
      <c r="R735" s="135">
        <f>Q735*H735</f>
        <v>0</v>
      </c>
      <c r="S735" s="135">
        <v>0</v>
      </c>
      <c r="T735" s="136">
        <f>S735*H735</f>
        <v>0</v>
      </c>
      <c r="AR735" s="137" t="s">
        <v>243</v>
      </c>
      <c r="AT735" s="137" t="s">
        <v>131</v>
      </c>
      <c r="AU735" s="137" t="s">
        <v>81</v>
      </c>
      <c r="AY735" s="16" t="s">
        <v>128</v>
      </c>
      <c r="BE735" s="138">
        <f>IF(N735="základní",J735,0)</f>
        <v>0</v>
      </c>
      <c r="BF735" s="138">
        <f>IF(N735="snížená",J735,0)</f>
        <v>0</v>
      </c>
      <c r="BG735" s="138">
        <f>IF(N735="zákl. přenesená",J735,0)</f>
        <v>0</v>
      </c>
      <c r="BH735" s="138">
        <f>IF(N735="sníž. přenesená",J735,0)</f>
        <v>0</v>
      </c>
      <c r="BI735" s="138">
        <f>IF(N735="nulová",J735,0)</f>
        <v>0</v>
      </c>
      <c r="BJ735" s="16" t="s">
        <v>79</v>
      </c>
      <c r="BK735" s="138">
        <f>ROUND(I735*H735,2)</f>
        <v>0</v>
      </c>
      <c r="BL735" s="16" t="s">
        <v>243</v>
      </c>
      <c r="BM735" s="137" t="s">
        <v>1003</v>
      </c>
    </row>
    <row r="736" spans="2:65" s="1" customFormat="1" ht="29.25">
      <c r="B736" s="31"/>
      <c r="D736" s="139" t="s">
        <v>137</v>
      </c>
      <c r="F736" s="140" t="s">
        <v>1004</v>
      </c>
      <c r="I736" s="141"/>
      <c r="L736" s="31"/>
      <c r="M736" s="142"/>
      <c r="T736" s="52"/>
      <c r="AT736" s="16" t="s">
        <v>137</v>
      </c>
      <c r="AU736" s="16" t="s">
        <v>81</v>
      </c>
    </row>
    <row r="737" spans="2:65" s="1" customFormat="1" ht="11.25">
      <c r="B737" s="31"/>
      <c r="D737" s="143" t="s">
        <v>139</v>
      </c>
      <c r="F737" s="144" t="s">
        <v>1005</v>
      </c>
      <c r="I737" s="141"/>
      <c r="L737" s="31"/>
      <c r="M737" s="142"/>
      <c r="T737" s="52"/>
      <c r="AT737" s="16" t="s">
        <v>139</v>
      </c>
      <c r="AU737" s="16" t="s">
        <v>81</v>
      </c>
    </row>
    <row r="738" spans="2:65" s="13" customFormat="1" ht="11.25">
      <c r="B738" s="151"/>
      <c r="D738" s="139" t="s">
        <v>141</v>
      </c>
      <c r="E738" s="152" t="s">
        <v>19</v>
      </c>
      <c r="F738" s="153" t="s">
        <v>1006</v>
      </c>
      <c r="H738" s="154">
        <v>40</v>
      </c>
      <c r="I738" s="155"/>
      <c r="L738" s="151"/>
      <c r="M738" s="156"/>
      <c r="T738" s="157"/>
      <c r="AT738" s="152" t="s">
        <v>141</v>
      </c>
      <c r="AU738" s="152" t="s">
        <v>81</v>
      </c>
      <c r="AV738" s="13" t="s">
        <v>81</v>
      </c>
      <c r="AW738" s="13" t="s">
        <v>32</v>
      </c>
      <c r="AX738" s="13" t="s">
        <v>71</v>
      </c>
      <c r="AY738" s="152" t="s">
        <v>128</v>
      </c>
    </row>
    <row r="739" spans="2:65" s="1" customFormat="1" ht="30" customHeight="1">
      <c r="B739" s="31"/>
      <c r="C739" s="158" t="s">
        <v>1007</v>
      </c>
      <c r="D739" s="158" t="s">
        <v>296</v>
      </c>
      <c r="E739" s="159" t="s">
        <v>1008</v>
      </c>
      <c r="F739" s="160" t="s">
        <v>1009</v>
      </c>
      <c r="G739" s="161" t="s">
        <v>134</v>
      </c>
      <c r="H739" s="162">
        <v>40</v>
      </c>
      <c r="I739" s="163"/>
      <c r="J739" s="164">
        <f>ROUND(I739*H739,2)</f>
        <v>0</v>
      </c>
      <c r="K739" s="160" t="s">
        <v>19</v>
      </c>
      <c r="L739" s="165"/>
      <c r="M739" s="166" t="s">
        <v>19</v>
      </c>
      <c r="N739" s="167" t="s">
        <v>42</v>
      </c>
      <c r="P739" s="135">
        <f>O739*H739</f>
        <v>0</v>
      </c>
      <c r="Q739" s="135">
        <v>2.97E-3</v>
      </c>
      <c r="R739" s="135">
        <f>Q739*H739</f>
        <v>0.1188</v>
      </c>
      <c r="S739" s="135">
        <v>0</v>
      </c>
      <c r="T739" s="136">
        <f>S739*H739</f>
        <v>0</v>
      </c>
      <c r="AR739" s="137" t="s">
        <v>299</v>
      </c>
      <c r="AT739" s="137" t="s">
        <v>296</v>
      </c>
      <c r="AU739" s="137" t="s">
        <v>81</v>
      </c>
      <c r="AY739" s="16" t="s">
        <v>128</v>
      </c>
      <c r="BE739" s="138">
        <f>IF(N739="základní",J739,0)</f>
        <v>0</v>
      </c>
      <c r="BF739" s="138">
        <f>IF(N739="snížená",J739,0)</f>
        <v>0</v>
      </c>
      <c r="BG739" s="138">
        <f>IF(N739="zákl. přenesená",J739,0)</f>
        <v>0</v>
      </c>
      <c r="BH739" s="138">
        <f>IF(N739="sníž. přenesená",J739,0)</f>
        <v>0</v>
      </c>
      <c r="BI739" s="138">
        <f>IF(N739="nulová",J739,0)</f>
        <v>0</v>
      </c>
      <c r="BJ739" s="16" t="s">
        <v>79</v>
      </c>
      <c r="BK739" s="138">
        <f>ROUND(I739*H739,2)</f>
        <v>0</v>
      </c>
      <c r="BL739" s="16" t="s">
        <v>243</v>
      </c>
      <c r="BM739" s="137" t="s">
        <v>1010</v>
      </c>
    </row>
    <row r="740" spans="2:65" s="1" customFormat="1" ht="19.5">
      <c r="B740" s="31"/>
      <c r="D740" s="139" t="s">
        <v>137</v>
      </c>
      <c r="F740" s="140" t="s">
        <v>1009</v>
      </c>
      <c r="I740" s="141"/>
      <c r="L740" s="31"/>
      <c r="M740" s="142"/>
      <c r="T740" s="52"/>
      <c r="AT740" s="16" t="s">
        <v>137</v>
      </c>
      <c r="AU740" s="16" t="s">
        <v>81</v>
      </c>
    </row>
    <row r="741" spans="2:65" s="1" customFormat="1" ht="19.899999999999999" customHeight="1">
      <c r="B741" s="31"/>
      <c r="C741" s="126" t="s">
        <v>1011</v>
      </c>
      <c r="D741" s="126" t="s">
        <v>131</v>
      </c>
      <c r="E741" s="127" t="s">
        <v>1012</v>
      </c>
      <c r="F741" s="128" t="s">
        <v>1013</v>
      </c>
      <c r="G741" s="129" t="s">
        <v>442</v>
      </c>
      <c r="H741" s="130">
        <v>162.06700000000001</v>
      </c>
      <c r="I741" s="131"/>
      <c r="J741" s="132">
        <f>ROUND(I741*H741,2)</f>
        <v>0</v>
      </c>
      <c r="K741" s="128" t="s">
        <v>135</v>
      </c>
      <c r="L741" s="31"/>
      <c r="M741" s="133" t="s">
        <v>19</v>
      </c>
      <c r="N741" s="134" t="s">
        <v>42</v>
      </c>
      <c r="P741" s="135">
        <f>O741*H741</f>
        <v>0</v>
      </c>
      <c r="Q741" s="135">
        <v>6.9999999999999994E-5</v>
      </c>
      <c r="R741" s="135">
        <f>Q741*H741</f>
        <v>1.1344689999999999E-2</v>
      </c>
      <c r="S741" s="135">
        <v>0</v>
      </c>
      <c r="T741" s="136">
        <f>S741*H741</f>
        <v>0</v>
      </c>
      <c r="AR741" s="137" t="s">
        <v>243</v>
      </c>
      <c r="AT741" s="137" t="s">
        <v>131</v>
      </c>
      <c r="AU741" s="137" t="s">
        <v>81</v>
      </c>
      <c r="AY741" s="16" t="s">
        <v>128</v>
      </c>
      <c r="BE741" s="138">
        <f>IF(N741="základní",J741,0)</f>
        <v>0</v>
      </c>
      <c r="BF741" s="138">
        <f>IF(N741="snížená",J741,0)</f>
        <v>0</v>
      </c>
      <c r="BG741" s="138">
        <f>IF(N741="zákl. přenesená",J741,0)</f>
        <v>0</v>
      </c>
      <c r="BH741" s="138">
        <f>IF(N741="sníž. přenesená",J741,0)</f>
        <v>0</v>
      </c>
      <c r="BI741" s="138">
        <f>IF(N741="nulová",J741,0)</f>
        <v>0</v>
      </c>
      <c r="BJ741" s="16" t="s">
        <v>79</v>
      </c>
      <c r="BK741" s="138">
        <f>ROUND(I741*H741,2)</f>
        <v>0</v>
      </c>
      <c r="BL741" s="16" t="s">
        <v>243</v>
      </c>
      <c r="BM741" s="137" t="s">
        <v>1014</v>
      </c>
    </row>
    <row r="742" spans="2:65" s="1" customFormat="1" ht="11.25">
      <c r="B742" s="31"/>
      <c r="D742" s="139" t="s">
        <v>137</v>
      </c>
      <c r="F742" s="140" t="s">
        <v>1015</v>
      </c>
      <c r="I742" s="141"/>
      <c r="L742" s="31"/>
      <c r="M742" s="142"/>
      <c r="T742" s="52"/>
      <c r="AT742" s="16" t="s">
        <v>137</v>
      </c>
      <c r="AU742" s="16" t="s">
        <v>81</v>
      </c>
    </row>
    <row r="743" spans="2:65" s="1" customFormat="1" ht="11.25">
      <c r="B743" s="31"/>
      <c r="D743" s="143" t="s">
        <v>139</v>
      </c>
      <c r="F743" s="144" t="s">
        <v>1016</v>
      </c>
      <c r="I743" s="141"/>
      <c r="L743" s="31"/>
      <c r="M743" s="142"/>
      <c r="T743" s="52"/>
      <c r="AT743" s="16" t="s">
        <v>139</v>
      </c>
      <c r="AU743" s="16" t="s">
        <v>81</v>
      </c>
    </row>
    <row r="744" spans="2:65" s="13" customFormat="1" ht="11.25">
      <c r="B744" s="151"/>
      <c r="D744" s="139" t="s">
        <v>141</v>
      </c>
      <c r="E744" s="152" t="s">
        <v>19</v>
      </c>
      <c r="F744" s="153" t="s">
        <v>1017</v>
      </c>
      <c r="H744" s="154">
        <v>146.80000000000001</v>
      </c>
      <c r="I744" s="155"/>
      <c r="L744" s="151"/>
      <c r="M744" s="156"/>
      <c r="T744" s="157"/>
      <c r="AT744" s="152" t="s">
        <v>141</v>
      </c>
      <c r="AU744" s="152" t="s">
        <v>81</v>
      </c>
      <c r="AV744" s="13" t="s">
        <v>81</v>
      </c>
      <c r="AW744" s="13" t="s">
        <v>32</v>
      </c>
      <c r="AX744" s="13" t="s">
        <v>71</v>
      </c>
      <c r="AY744" s="152" t="s">
        <v>128</v>
      </c>
    </row>
    <row r="745" spans="2:65" s="13" customFormat="1" ht="11.25">
      <c r="B745" s="151"/>
      <c r="D745" s="139" t="s">
        <v>141</v>
      </c>
      <c r="E745" s="152" t="s">
        <v>19</v>
      </c>
      <c r="F745" s="153" t="s">
        <v>1018</v>
      </c>
      <c r="H745" s="154">
        <v>15.266999999999999</v>
      </c>
      <c r="I745" s="155"/>
      <c r="L745" s="151"/>
      <c r="M745" s="156"/>
      <c r="T745" s="157"/>
      <c r="AT745" s="152" t="s">
        <v>141</v>
      </c>
      <c r="AU745" s="152" t="s">
        <v>81</v>
      </c>
      <c r="AV745" s="13" t="s">
        <v>81</v>
      </c>
      <c r="AW745" s="13" t="s">
        <v>32</v>
      </c>
      <c r="AX745" s="13" t="s">
        <v>71</v>
      </c>
      <c r="AY745" s="152" t="s">
        <v>128</v>
      </c>
    </row>
    <row r="746" spans="2:65" s="1" customFormat="1" ht="22.15" customHeight="1">
      <c r="B746" s="31"/>
      <c r="C746" s="126" t="s">
        <v>1019</v>
      </c>
      <c r="D746" s="126" t="s">
        <v>131</v>
      </c>
      <c r="E746" s="127" t="s">
        <v>1020</v>
      </c>
      <c r="F746" s="128" t="s">
        <v>1021</v>
      </c>
      <c r="G746" s="129" t="s">
        <v>442</v>
      </c>
      <c r="H746" s="130">
        <v>40</v>
      </c>
      <c r="I746" s="131"/>
      <c r="J746" s="132">
        <f>ROUND(I746*H746,2)</f>
        <v>0</v>
      </c>
      <c r="K746" s="128" t="s">
        <v>135</v>
      </c>
      <c r="L746" s="31"/>
      <c r="M746" s="133" t="s">
        <v>19</v>
      </c>
      <c r="N746" s="134" t="s">
        <v>42</v>
      </c>
      <c r="P746" s="135">
        <f>O746*H746</f>
        <v>0</v>
      </c>
      <c r="Q746" s="135">
        <v>5.0000000000000002E-5</v>
      </c>
      <c r="R746" s="135">
        <f>Q746*H746</f>
        <v>2E-3</v>
      </c>
      <c r="S746" s="135">
        <v>0</v>
      </c>
      <c r="T746" s="136">
        <f>S746*H746</f>
        <v>0</v>
      </c>
      <c r="AR746" s="137" t="s">
        <v>243</v>
      </c>
      <c r="AT746" s="137" t="s">
        <v>131</v>
      </c>
      <c r="AU746" s="137" t="s">
        <v>81</v>
      </c>
      <c r="AY746" s="16" t="s">
        <v>128</v>
      </c>
      <c r="BE746" s="138">
        <f>IF(N746="základní",J746,0)</f>
        <v>0</v>
      </c>
      <c r="BF746" s="138">
        <f>IF(N746="snížená",J746,0)</f>
        <v>0</v>
      </c>
      <c r="BG746" s="138">
        <f>IF(N746="zákl. přenesená",J746,0)</f>
        <v>0</v>
      </c>
      <c r="BH746" s="138">
        <f>IF(N746="sníž. přenesená",J746,0)</f>
        <v>0</v>
      </c>
      <c r="BI746" s="138">
        <f>IF(N746="nulová",J746,0)</f>
        <v>0</v>
      </c>
      <c r="BJ746" s="16" t="s">
        <v>79</v>
      </c>
      <c r="BK746" s="138">
        <f>ROUND(I746*H746,2)</f>
        <v>0</v>
      </c>
      <c r="BL746" s="16" t="s">
        <v>243</v>
      </c>
      <c r="BM746" s="137" t="s">
        <v>1022</v>
      </c>
    </row>
    <row r="747" spans="2:65" s="1" customFormat="1" ht="19.5">
      <c r="B747" s="31"/>
      <c r="D747" s="139" t="s">
        <v>137</v>
      </c>
      <c r="F747" s="140" t="s">
        <v>1023</v>
      </c>
      <c r="I747" s="141"/>
      <c r="L747" s="31"/>
      <c r="M747" s="142"/>
      <c r="T747" s="52"/>
      <c r="AT747" s="16" t="s">
        <v>137</v>
      </c>
      <c r="AU747" s="16" t="s">
        <v>81</v>
      </c>
    </row>
    <row r="748" spans="2:65" s="1" customFormat="1" ht="11.25">
      <c r="B748" s="31"/>
      <c r="D748" s="143" t="s">
        <v>139</v>
      </c>
      <c r="F748" s="144" t="s">
        <v>1024</v>
      </c>
      <c r="I748" s="141"/>
      <c r="L748" s="31"/>
      <c r="M748" s="142"/>
      <c r="T748" s="52"/>
      <c r="AT748" s="16" t="s">
        <v>139</v>
      </c>
      <c r="AU748" s="16" t="s">
        <v>81</v>
      </c>
    </row>
    <row r="749" spans="2:65" s="13" customFormat="1" ht="11.25">
      <c r="B749" s="151"/>
      <c r="D749" s="139" t="s">
        <v>141</v>
      </c>
      <c r="E749" s="152" t="s">
        <v>19</v>
      </c>
      <c r="F749" s="153" t="s">
        <v>1025</v>
      </c>
      <c r="H749" s="154">
        <v>40</v>
      </c>
      <c r="I749" s="155"/>
      <c r="L749" s="151"/>
      <c r="M749" s="156"/>
      <c r="T749" s="157"/>
      <c r="AT749" s="152" t="s">
        <v>141</v>
      </c>
      <c r="AU749" s="152" t="s">
        <v>81</v>
      </c>
      <c r="AV749" s="13" t="s">
        <v>81</v>
      </c>
      <c r="AW749" s="13" t="s">
        <v>32</v>
      </c>
      <c r="AX749" s="13" t="s">
        <v>71</v>
      </c>
      <c r="AY749" s="152" t="s">
        <v>128</v>
      </c>
    </row>
    <row r="750" spans="2:65" s="1" customFormat="1" ht="22.15" customHeight="1">
      <c r="B750" s="31"/>
      <c r="C750" s="126" t="s">
        <v>1026</v>
      </c>
      <c r="D750" s="126" t="s">
        <v>131</v>
      </c>
      <c r="E750" s="127" t="s">
        <v>1027</v>
      </c>
      <c r="F750" s="128" t="s">
        <v>1028</v>
      </c>
      <c r="G750" s="129" t="s">
        <v>442</v>
      </c>
      <c r="H750" s="130">
        <v>3368.55</v>
      </c>
      <c r="I750" s="131"/>
      <c r="J750" s="132">
        <f>ROUND(I750*H750,2)</f>
        <v>0</v>
      </c>
      <c r="K750" s="128" t="s">
        <v>135</v>
      </c>
      <c r="L750" s="31"/>
      <c r="M750" s="133" t="s">
        <v>19</v>
      </c>
      <c r="N750" s="134" t="s">
        <v>42</v>
      </c>
      <c r="P750" s="135">
        <f>O750*H750</f>
        <v>0</v>
      </c>
      <c r="Q750" s="135">
        <v>5.0000000000000002E-5</v>
      </c>
      <c r="R750" s="135">
        <f>Q750*H750</f>
        <v>0.16842750000000001</v>
      </c>
      <c r="S750" s="135">
        <v>0</v>
      </c>
      <c r="T750" s="136">
        <f>S750*H750</f>
        <v>0</v>
      </c>
      <c r="AR750" s="137" t="s">
        <v>243</v>
      </c>
      <c r="AT750" s="137" t="s">
        <v>131</v>
      </c>
      <c r="AU750" s="137" t="s">
        <v>81</v>
      </c>
      <c r="AY750" s="16" t="s">
        <v>128</v>
      </c>
      <c r="BE750" s="138">
        <f>IF(N750="základní",J750,0)</f>
        <v>0</v>
      </c>
      <c r="BF750" s="138">
        <f>IF(N750="snížená",J750,0)</f>
        <v>0</v>
      </c>
      <c r="BG750" s="138">
        <f>IF(N750="zákl. přenesená",J750,0)</f>
        <v>0</v>
      </c>
      <c r="BH750" s="138">
        <f>IF(N750="sníž. přenesená",J750,0)</f>
        <v>0</v>
      </c>
      <c r="BI750" s="138">
        <f>IF(N750="nulová",J750,0)</f>
        <v>0</v>
      </c>
      <c r="BJ750" s="16" t="s">
        <v>79</v>
      </c>
      <c r="BK750" s="138">
        <f>ROUND(I750*H750,2)</f>
        <v>0</v>
      </c>
      <c r="BL750" s="16" t="s">
        <v>243</v>
      </c>
      <c r="BM750" s="137" t="s">
        <v>1029</v>
      </c>
    </row>
    <row r="751" spans="2:65" s="1" customFormat="1" ht="19.5">
      <c r="B751" s="31"/>
      <c r="D751" s="139" t="s">
        <v>137</v>
      </c>
      <c r="F751" s="140" t="s">
        <v>1030</v>
      </c>
      <c r="I751" s="141"/>
      <c r="L751" s="31"/>
      <c r="M751" s="142"/>
      <c r="T751" s="52"/>
      <c r="AT751" s="16" t="s">
        <v>137</v>
      </c>
      <c r="AU751" s="16" t="s">
        <v>81</v>
      </c>
    </row>
    <row r="752" spans="2:65" s="1" customFormat="1" ht="11.25">
      <c r="B752" s="31"/>
      <c r="D752" s="143" t="s">
        <v>139</v>
      </c>
      <c r="F752" s="144" t="s">
        <v>1031</v>
      </c>
      <c r="I752" s="141"/>
      <c r="L752" s="31"/>
      <c r="M752" s="142"/>
      <c r="T752" s="52"/>
      <c r="AT752" s="16" t="s">
        <v>139</v>
      </c>
      <c r="AU752" s="16" t="s">
        <v>81</v>
      </c>
    </row>
    <row r="753" spans="2:65" s="13" customFormat="1" ht="11.25">
      <c r="B753" s="151"/>
      <c r="D753" s="139" t="s">
        <v>141</v>
      </c>
      <c r="E753" s="152" t="s">
        <v>19</v>
      </c>
      <c r="F753" s="153" t="s">
        <v>1032</v>
      </c>
      <c r="H753" s="154">
        <v>3088.55</v>
      </c>
      <c r="I753" s="155"/>
      <c r="L753" s="151"/>
      <c r="M753" s="156"/>
      <c r="T753" s="157"/>
      <c r="AT753" s="152" t="s">
        <v>141</v>
      </c>
      <c r="AU753" s="152" t="s">
        <v>81</v>
      </c>
      <c r="AV753" s="13" t="s">
        <v>81</v>
      </c>
      <c r="AW753" s="13" t="s">
        <v>32</v>
      </c>
      <c r="AX753" s="13" t="s">
        <v>71</v>
      </c>
      <c r="AY753" s="152" t="s">
        <v>128</v>
      </c>
    </row>
    <row r="754" spans="2:65" s="13" customFormat="1" ht="11.25">
      <c r="B754" s="151"/>
      <c r="D754" s="139" t="s">
        <v>141</v>
      </c>
      <c r="E754" s="152" t="s">
        <v>19</v>
      </c>
      <c r="F754" s="153" t="s">
        <v>1033</v>
      </c>
      <c r="H754" s="154">
        <v>280</v>
      </c>
      <c r="I754" s="155"/>
      <c r="L754" s="151"/>
      <c r="M754" s="156"/>
      <c r="T754" s="157"/>
      <c r="AT754" s="152" t="s">
        <v>141</v>
      </c>
      <c r="AU754" s="152" t="s">
        <v>81</v>
      </c>
      <c r="AV754" s="13" t="s">
        <v>81</v>
      </c>
      <c r="AW754" s="13" t="s">
        <v>32</v>
      </c>
      <c r="AX754" s="13" t="s">
        <v>71</v>
      </c>
      <c r="AY754" s="152" t="s">
        <v>128</v>
      </c>
    </row>
    <row r="755" spans="2:65" s="1" customFormat="1" ht="14.45" customHeight="1">
      <c r="B755" s="31"/>
      <c r="C755" s="158" t="s">
        <v>1034</v>
      </c>
      <c r="D755" s="158" t="s">
        <v>296</v>
      </c>
      <c r="E755" s="159" t="s">
        <v>1035</v>
      </c>
      <c r="F755" s="160" t="s">
        <v>1036</v>
      </c>
      <c r="G755" s="161" t="s">
        <v>442</v>
      </c>
      <c r="H755" s="162">
        <v>3570.6170000000002</v>
      </c>
      <c r="I755" s="163"/>
      <c r="J755" s="164">
        <f>ROUND(I755*H755,2)</f>
        <v>0</v>
      </c>
      <c r="K755" s="160" t="s">
        <v>19</v>
      </c>
      <c r="L755" s="165"/>
      <c r="M755" s="166" t="s">
        <v>19</v>
      </c>
      <c r="N755" s="167" t="s">
        <v>42</v>
      </c>
      <c r="P755" s="135">
        <f>O755*H755</f>
        <v>0</v>
      </c>
      <c r="Q755" s="135">
        <v>0</v>
      </c>
      <c r="R755" s="135">
        <f>Q755*H755</f>
        <v>0</v>
      </c>
      <c r="S755" s="135">
        <v>0</v>
      </c>
      <c r="T755" s="136">
        <f>S755*H755</f>
        <v>0</v>
      </c>
      <c r="AR755" s="137" t="s">
        <v>299</v>
      </c>
      <c r="AT755" s="137" t="s">
        <v>296</v>
      </c>
      <c r="AU755" s="137" t="s">
        <v>81</v>
      </c>
      <c r="AY755" s="16" t="s">
        <v>128</v>
      </c>
      <c r="BE755" s="138">
        <f>IF(N755="základní",J755,0)</f>
        <v>0</v>
      </c>
      <c r="BF755" s="138">
        <f>IF(N755="snížená",J755,0)</f>
        <v>0</v>
      </c>
      <c r="BG755" s="138">
        <f>IF(N755="zákl. přenesená",J755,0)</f>
        <v>0</v>
      </c>
      <c r="BH755" s="138">
        <f>IF(N755="sníž. přenesená",J755,0)</f>
        <v>0</v>
      </c>
      <c r="BI755" s="138">
        <f>IF(N755="nulová",J755,0)</f>
        <v>0</v>
      </c>
      <c r="BJ755" s="16" t="s">
        <v>79</v>
      </c>
      <c r="BK755" s="138">
        <f>ROUND(I755*H755,2)</f>
        <v>0</v>
      </c>
      <c r="BL755" s="16" t="s">
        <v>243</v>
      </c>
      <c r="BM755" s="137" t="s">
        <v>1037</v>
      </c>
    </row>
    <row r="756" spans="2:65" s="1" customFormat="1" ht="11.25">
      <c r="B756" s="31"/>
      <c r="D756" s="139" t="s">
        <v>137</v>
      </c>
      <c r="F756" s="140" t="s">
        <v>1036</v>
      </c>
      <c r="I756" s="141"/>
      <c r="L756" s="31"/>
      <c r="M756" s="142"/>
      <c r="T756" s="52"/>
      <c r="AT756" s="16" t="s">
        <v>137</v>
      </c>
      <c r="AU756" s="16" t="s">
        <v>81</v>
      </c>
    </row>
    <row r="757" spans="2:65" s="13" customFormat="1" ht="11.25">
      <c r="B757" s="151"/>
      <c r="D757" s="139" t="s">
        <v>141</v>
      </c>
      <c r="E757" s="152" t="s">
        <v>19</v>
      </c>
      <c r="F757" s="153" t="s">
        <v>1017</v>
      </c>
      <c r="H757" s="154">
        <v>146.80000000000001</v>
      </c>
      <c r="I757" s="155"/>
      <c r="L757" s="151"/>
      <c r="M757" s="156"/>
      <c r="T757" s="157"/>
      <c r="AT757" s="152" t="s">
        <v>141</v>
      </c>
      <c r="AU757" s="152" t="s">
        <v>81</v>
      </c>
      <c r="AV757" s="13" t="s">
        <v>81</v>
      </c>
      <c r="AW757" s="13" t="s">
        <v>32</v>
      </c>
      <c r="AX757" s="13" t="s">
        <v>71</v>
      </c>
      <c r="AY757" s="152" t="s">
        <v>128</v>
      </c>
    </row>
    <row r="758" spans="2:65" s="13" customFormat="1" ht="11.25">
      <c r="B758" s="151"/>
      <c r="D758" s="139" t="s">
        <v>141</v>
      </c>
      <c r="E758" s="152" t="s">
        <v>19</v>
      </c>
      <c r="F758" s="153" t="s">
        <v>1018</v>
      </c>
      <c r="H758" s="154">
        <v>15.266999999999999</v>
      </c>
      <c r="I758" s="155"/>
      <c r="L758" s="151"/>
      <c r="M758" s="156"/>
      <c r="T758" s="157"/>
      <c r="AT758" s="152" t="s">
        <v>141</v>
      </c>
      <c r="AU758" s="152" t="s">
        <v>81</v>
      </c>
      <c r="AV758" s="13" t="s">
        <v>81</v>
      </c>
      <c r="AW758" s="13" t="s">
        <v>32</v>
      </c>
      <c r="AX758" s="13" t="s">
        <v>71</v>
      </c>
      <c r="AY758" s="152" t="s">
        <v>128</v>
      </c>
    </row>
    <row r="759" spans="2:65" s="13" customFormat="1" ht="11.25">
      <c r="B759" s="151"/>
      <c r="D759" s="139" t="s">
        <v>141</v>
      </c>
      <c r="E759" s="152" t="s">
        <v>19</v>
      </c>
      <c r="F759" s="153" t="s">
        <v>1025</v>
      </c>
      <c r="H759" s="154">
        <v>40</v>
      </c>
      <c r="I759" s="155"/>
      <c r="L759" s="151"/>
      <c r="M759" s="156"/>
      <c r="T759" s="157"/>
      <c r="AT759" s="152" t="s">
        <v>141</v>
      </c>
      <c r="AU759" s="152" t="s">
        <v>81</v>
      </c>
      <c r="AV759" s="13" t="s">
        <v>81</v>
      </c>
      <c r="AW759" s="13" t="s">
        <v>32</v>
      </c>
      <c r="AX759" s="13" t="s">
        <v>71</v>
      </c>
      <c r="AY759" s="152" t="s">
        <v>128</v>
      </c>
    </row>
    <row r="760" spans="2:65" s="13" customFormat="1" ht="11.25">
      <c r="B760" s="151"/>
      <c r="D760" s="139" t="s">
        <v>141</v>
      </c>
      <c r="E760" s="152" t="s">
        <v>19</v>
      </c>
      <c r="F760" s="153" t="s">
        <v>1032</v>
      </c>
      <c r="H760" s="154">
        <v>3088.55</v>
      </c>
      <c r="I760" s="155"/>
      <c r="L760" s="151"/>
      <c r="M760" s="156"/>
      <c r="T760" s="157"/>
      <c r="AT760" s="152" t="s">
        <v>141</v>
      </c>
      <c r="AU760" s="152" t="s">
        <v>81</v>
      </c>
      <c r="AV760" s="13" t="s">
        <v>81</v>
      </c>
      <c r="AW760" s="13" t="s">
        <v>32</v>
      </c>
      <c r="AX760" s="13" t="s">
        <v>71</v>
      </c>
      <c r="AY760" s="152" t="s">
        <v>128</v>
      </c>
    </row>
    <row r="761" spans="2:65" s="13" customFormat="1" ht="11.25">
      <c r="B761" s="151"/>
      <c r="D761" s="139" t="s">
        <v>141</v>
      </c>
      <c r="E761" s="152" t="s">
        <v>19</v>
      </c>
      <c r="F761" s="153" t="s">
        <v>1033</v>
      </c>
      <c r="H761" s="154">
        <v>280</v>
      </c>
      <c r="I761" s="155"/>
      <c r="L761" s="151"/>
      <c r="M761" s="156"/>
      <c r="T761" s="157"/>
      <c r="AT761" s="152" t="s">
        <v>141</v>
      </c>
      <c r="AU761" s="152" t="s">
        <v>81</v>
      </c>
      <c r="AV761" s="13" t="s">
        <v>81</v>
      </c>
      <c r="AW761" s="13" t="s">
        <v>32</v>
      </c>
      <c r="AX761" s="13" t="s">
        <v>71</v>
      </c>
      <c r="AY761" s="152" t="s">
        <v>128</v>
      </c>
    </row>
    <row r="762" spans="2:65" s="1" customFormat="1" ht="22.15" customHeight="1">
      <c r="B762" s="31"/>
      <c r="C762" s="126" t="s">
        <v>1038</v>
      </c>
      <c r="D762" s="126" t="s">
        <v>131</v>
      </c>
      <c r="E762" s="127" t="s">
        <v>1039</v>
      </c>
      <c r="F762" s="128" t="s">
        <v>1040</v>
      </c>
      <c r="G762" s="129" t="s">
        <v>227</v>
      </c>
      <c r="H762" s="130">
        <v>0.30099999999999999</v>
      </c>
      <c r="I762" s="131"/>
      <c r="J762" s="132">
        <f>ROUND(I762*H762,2)</f>
        <v>0</v>
      </c>
      <c r="K762" s="128" t="s">
        <v>135</v>
      </c>
      <c r="L762" s="31"/>
      <c r="M762" s="133" t="s">
        <v>19</v>
      </c>
      <c r="N762" s="134" t="s">
        <v>42</v>
      </c>
      <c r="P762" s="135">
        <f>O762*H762</f>
        <v>0</v>
      </c>
      <c r="Q762" s="135">
        <v>0</v>
      </c>
      <c r="R762" s="135">
        <f>Q762*H762</f>
        <v>0</v>
      </c>
      <c r="S762" s="135">
        <v>0</v>
      </c>
      <c r="T762" s="136">
        <f>S762*H762</f>
        <v>0</v>
      </c>
      <c r="AR762" s="137" t="s">
        <v>243</v>
      </c>
      <c r="AT762" s="137" t="s">
        <v>131</v>
      </c>
      <c r="AU762" s="137" t="s">
        <v>81</v>
      </c>
      <c r="AY762" s="16" t="s">
        <v>128</v>
      </c>
      <c r="BE762" s="138">
        <f>IF(N762="základní",J762,0)</f>
        <v>0</v>
      </c>
      <c r="BF762" s="138">
        <f>IF(N762="snížená",J762,0)</f>
        <v>0</v>
      </c>
      <c r="BG762" s="138">
        <f>IF(N762="zákl. přenesená",J762,0)</f>
        <v>0</v>
      </c>
      <c r="BH762" s="138">
        <f>IF(N762="sníž. přenesená",J762,0)</f>
        <v>0</v>
      </c>
      <c r="BI762" s="138">
        <f>IF(N762="nulová",J762,0)</f>
        <v>0</v>
      </c>
      <c r="BJ762" s="16" t="s">
        <v>79</v>
      </c>
      <c r="BK762" s="138">
        <f>ROUND(I762*H762,2)</f>
        <v>0</v>
      </c>
      <c r="BL762" s="16" t="s">
        <v>243</v>
      </c>
      <c r="BM762" s="137" t="s">
        <v>1041</v>
      </c>
    </row>
    <row r="763" spans="2:65" s="1" customFormat="1" ht="29.25">
      <c r="B763" s="31"/>
      <c r="D763" s="139" t="s">
        <v>137</v>
      </c>
      <c r="F763" s="140" t="s">
        <v>1042</v>
      </c>
      <c r="I763" s="141"/>
      <c r="L763" s="31"/>
      <c r="M763" s="142"/>
      <c r="T763" s="52"/>
      <c r="AT763" s="16" t="s">
        <v>137</v>
      </c>
      <c r="AU763" s="16" t="s">
        <v>81</v>
      </c>
    </row>
    <row r="764" spans="2:65" s="1" customFormat="1" ht="11.25">
      <c r="B764" s="31"/>
      <c r="D764" s="143" t="s">
        <v>139</v>
      </c>
      <c r="F764" s="144" t="s">
        <v>1043</v>
      </c>
      <c r="I764" s="141"/>
      <c r="L764" s="31"/>
      <c r="M764" s="142"/>
      <c r="T764" s="52"/>
      <c r="AT764" s="16" t="s">
        <v>139</v>
      </c>
      <c r="AU764" s="16" t="s">
        <v>81</v>
      </c>
    </row>
    <row r="765" spans="2:65" s="11" customFormat="1" ht="22.9" customHeight="1">
      <c r="B765" s="114"/>
      <c r="D765" s="115" t="s">
        <v>70</v>
      </c>
      <c r="E765" s="124" t="s">
        <v>1044</v>
      </c>
      <c r="F765" s="124" t="s">
        <v>1045</v>
      </c>
      <c r="I765" s="117"/>
      <c r="J765" s="125">
        <f>BK765</f>
        <v>0</v>
      </c>
      <c r="L765" s="114"/>
      <c r="M765" s="119"/>
      <c r="P765" s="120">
        <f>SUM(P766:P783)</f>
        <v>0</v>
      </c>
      <c r="R765" s="120">
        <f>SUM(R766:R783)</f>
        <v>0.24437333</v>
      </c>
      <c r="T765" s="121">
        <f>SUM(T766:T783)</f>
        <v>0</v>
      </c>
      <c r="AR765" s="115" t="s">
        <v>81</v>
      </c>
      <c r="AT765" s="122" t="s">
        <v>70</v>
      </c>
      <c r="AU765" s="122" t="s">
        <v>79</v>
      </c>
      <c r="AY765" s="115" t="s">
        <v>128</v>
      </c>
      <c r="BK765" s="123">
        <f>SUM(BK766:BK783)</f>
        <v>0</v>
      </c>
    </row>
    <row r="766" spans="2:65" s="1" customFormat="1" ht="19.899999999999999" customHeight="1">
      <c r="B766" s="31"/>
      <c r="C766" s="126" t="s">
        <v>1046</v>
      </c>
      <c r="D766" s="126" t="s">
        <v>131</v>
      </c>
      <c r="E766" s="127" t="s">
        <v>1047</v>
      </c>
      <c r="F766" s="128" t="s">
        <v>1048</v>
      </c>
      <c r="G766" s="129" t="s">
        <v>148</v>
      </c>
      <c r="H766" s="130">
        <v>400.78300000000002</v>
      </c>
      <c r="I766" s="131"/>
      <c r="J766" s="132">
        <f>ROUND(I766*H766,2)</f>
        <v>0</v>
      </c>
      <c r="K766" s="128" t="s">
        <v>135</v>
      </c>
      <c r="L766" s="31"/>
      <c r="M766" s="133" t="s">
        <v>19</v>
      </c>
      <c r="N766" s="134" t="s">
        <v>42</v>
      </c>
      <c r="P766" s="135">
        <f>O766*H766</f>
        <v>0</v>
      </c>
      <c r="Q766" s="135">
        <v>0</v>
      </c>
      <c r="R766" s="135">
        <f>Q766*H766</f>
        <v>0</v>
      </c>
      <c r="S766" s="135">
        <v>0</v>
      </c>
      <c r="T766" s="136">
        <f>S766*H766</f>
        <v>0</v>
      </c>
      <c r="AR766" s="137" t="s">
        <v>243</v>
      </c>
      <c r="AT766" s="137" t="s">
        <v>131</v>
      </c>
      <c r="AU766" s="137" t="s">
        <v>81</v>
      </c>
      <c r="AY766" s="16" t="s">
        <v>128</v>
      </c>
      <c r="BE766" s="138">
        <f>IF(N766="základní",J766,0)</f>
        <v>0</v>
      </c>
      <c r="BF766" s="138">
        <f>IF(N766="snížená",J766,0)</f>
        <v>0</v>
      </c>
      <c r="BG766" s="138">
        <f>IF(N766="zákl. přenesená",J766,0)</f>
        <v>0</v>
      </c>
      <c r="BH766" s="138">
        <f>IF(N766="sníž. přenesená",J766,0)</f>
        <v>0</v>
      </c>
      <c r="BI766" s="138">
        <f>IF(N766="nulová",J766,0)</f>
        <v>0</v>
      </c>
      <c r="BJ766" s="16" t="s">
        <v>79</v>
      </c>
      <c r="BK766" s="138">
        <f>ROUND(I766*H766,2)</f>
        <v>0</v>
      </c>
      <c r="BL766" s="16" t="s">
        <v>243</v>
      </c>
      <c r="BM766" s="137" t="s">
        <v>1049</v>
      </c>
    </row>
    <row r="767" spans="2:65" s="1" customFormat="1" ht="19.5">
      <c r="B767" s="31"/>
      <c r="D767" s="139" t="s">
        <v>137</v>
      </c>
      <c r="F767" s="140" t="s">
        <v>1050</v>
      </c>
      <c r="I767" s="141"/>
      <c r="L767" s="31"/>
      <c r="M767" s="142"/>
      <c r="T767" s="52"/>
      <c r="AT767" s="16" t="s">
        <v>137</v>
      </c>
      <c r="AU767" s="16" t="s">
        <v>81</v>
      </c>
    </row>
    <row r="768" spans="2:65" s="1" customFormat="1" ht="11.25">
      <c r="B768" s="31"/>
      <c r="D768" s="143" t="s">
        <v>139</v>
      </c>
      <c r="F768" s="144" t="s">
        <v>1051</v>
      </c>
      <c r="I768" s="141"/>
      <c r="L768" s="31"/>
      <c r="M768" s="142"/>
      <c r="T768" s="52"/>
      <c r="AT768" s="16" t="s">
        <v>139</v>
      </c>
      <c r="AU768" s="16" t="s">
        <v>81</v>
      </c>
    </row>
    <row r="769" spans="2:65" s="13" customFormat="1" ht="22.5">
      <c r="B769" s="151"/>
      <c r="D769" s="139" t="s">
        <v>141</v>
      </c>
      <c r="E769" s="152" t="s">
        <v>19</v>
      </c>
      <c r="F769" s="153" t="s">
        <v>1052</v>
      </c>
      <c r="H769" s="154">
        <v>400.78300000000002</v>
      </c>
      <c r="I769" s="155"/>
      <c r="L769" s="151"/>
      <c r="M769" s="156"/>
      <c r="T769" s="157"/>
      <c r="AT769" s="152" t="s">
        <v>141</v>
      </c>
      <c r="AU769" s="152" t="s">
        <v>81</v>
      </c>
      <c r="AV769" s="13" t="s">
        <v>81</v>
      </c>
      <c r="AW769" s="13" t="s">
        <v>32</v>
      </c>
      <c r="AX769" s="13" t="s">
        <v>71</v>
      </c>
      <c r="AY769" s="152" t="s">
        <v>128</v>
      </c>
    </row>
    <row r="770" spans="2:65" s="1" customFormat="1" ht="22.15" customHeight="1">
      <c r="B770" s="31"/>
      <c r="C770" s="126" t="s">
        <v>1053</v>
      </c>
      <c r="D770" s="126" t="s">
        <v>131</v>
      </c>
      <c r="E770" s="127" t="s">
        <v>1054</v>
      </c>
      <c r="F770" s="128" t="s">
        <v>1055</v>
      </c>
      <c r="G770" s="129" t="s">
        <v>148</v>
      </c>
      <c r="H770" s="130">
        <v>400.78300000000002</v>
      </c>
      <c r="I770" s="131"/>
      <c r="J770" s="132">
        <f>ROUND(I770*H770,2)</f>
        <v>0</v>
      </c>
      <c r="K770" s="128" t="s">
        <v>135</v>
      </c>
      <c r="L770" s="31"/>
      <c r="M770" s="133" t="s">
        <v>19</v>
      </c>
      <c r="N770" s="134" t="s">
        <v>42</v>
      </c>
      <c r="P770" s="135">
        <f>O770*H770</f>
        <v>0</v>
      </c>
      <c r="Q770" s="135">
        <v>4.4999999999999999E-4</v>
      </c>
      <c r="R770" s="135">
        <f>Q770*H770</f>
        <v>0.18035234999999999</v>
      </c>
      <c r="S770" s="135">
        <v>0</v>
      </c>
      <c r="T770" s="136">
        <f>S770*H770</f>
        <v>0</v>
      </c>
      <c r="AR770" s="137" t="s">
        <v>243</v>
      </c>
      <c r="AT770" s="137" t="s">
        <v>131</v>
      </c>
      <c r="AU770" s="137" t="s">
        <v>81</v>
      </c>
      <c r="AY770" s="16" t="s">
        <v>128</v>
      </c>
      <c r="BE770" s="138">
        <f>IF(N770="základní",J770,0)</f>
        <v>0</v>
      </c>
      <c r="BF770" s="138">
        <f>IF(N770="snížená",J770,0)</f>
        <v>0</v>
      </c>
      <c r="BG770" s="138">
        <f>IF(N770="zákl. přenesená",J770,0)</f>
        <v>0</v>
      </c>
      <c r="BH770" s="138">
        <f>IF(N770="sníž. přenesená",J770,0)</f>
        <v>0</v>
      </c>
      <c r="BI770" s="138">
        <f>IF(N770="nulová",J770,0)</f>
        <v>0</v>
      </c>
      <c r="BJ770" s="16" t="s">
        <v>79</v>
      </c>
      <c r="BK770" s="138">
        <f>ROUND(I770*H770,2)</f>
        <v>0</v>
      </c>
      <c r="BL770" s="16" t="s">
        <v>243</v>
      </c>
      <c r="BM770" s="137" t="s">
        <v>1056</v>
      </c>
    </row>
    <row r="771" spans="2:65" s="1" customFormat="1" ht="19.5">
      <c r="B771" s="31"/>
      <c r="D771" s="139" t="s">
        <v>137</v>
      </c>
      <c r="F771" s="140" t="s">
        <v>1057</v>
      </c>
      <c r="I771" s="141"/>
      <c r="L771" s="31"/>
      <c r="M771" s="142"/>
      <c r="T771" s="52"/>
      <c r="AT771" s="16" t="s">
        <v>137</v>
      </c>
      <c r="AU771" s="16" t="s">
        <v>81</v>
      </c>
    </row>
    <row r="772" spans="2:65" s="1" customFormat="1" ht="11.25">
      <c r="B772" s="31"/>
      <c r="D772" s="143" t="s">
        <v>139</v>
      </c>
      <c r="F772" s="144" t="s">
        <v>1058</v>
      </c>
      <c r="I772" s="141"/>
      <c r="L772" s="31"/>
      <c r="M772" s="142"/>
      <c r="T772" s="52"/>
      <c r="AT772" s="16" t="s">
        <v>139</v>
      </c>
      <c r="AU772" s="16" t="s">
        <v>81</v>
      </c>
    </row>
    <row r="773" spans="2:65" s="13" customFormat="1" ht="22.5">
      <c r="B773" s="151"/>
      <c r="D773" s="139" t="s">
        <v>141</v>
      </c>
      <c r="E773" s="152" t="s">
        <v>19</v>
      </c>
      <c r="F773" s="153" t="s">
        <v>1052</v>
      </c>
      <c r="H773" s="154">
        <v>400.78300000000002</v>
      </c>
      <c r="I773" s="155"/>
      <c r="L773" s="151"/>
      <c r="M773" s="156"/>
      <c r="T773" s="157"/>
      <c r="AT773" s="152" t="s">
        <v>141</v>
      </c>
      <c r="AU773" s="152" t="s">
        <v>81</v>
      </c>
      <c r="AV773" s="13" t="s">
        <v>81</v>
      </c>
      <c r="AW773" s="13" t="s">
        <v>32</v>
      </c>
      <c r="AX773" s="13" t="s">
        <v>71</v>
      </c>
      <c r="AY773" s="152" t="s">
        <v>128</v>
      </c>
    </row>
    <row r="774" spans="2:65" s="1" customFormat="1" ht="14.45" customHeight="1">
      <c r="B774" s="31"/>
      <c r="C774" s="126" t="s">
        <v>1059</v>
      </c>
      <c r="D774" s="126" t="s">
        <v>131</v>
      </c>
      <c r="E774" s="127" t="s">
        <v>1060</v>
      </c>
      <c r="F774" s="128" t="s">
        <v>1061</v>
      </c>
      <c r="G774" s="129" t="s">
        <v>148</v>
      </c>
      <c r="H774" s="130">
        <v>74.442999999999998</v>
      </c>
      <c r="I774" s="131"/>
      <c r="J774" s="132">
        <f>ROUND(I774*H774,2)</f>
        <v>0</v>
      </c>
      <c r="K774" s="128" t="s">
        <v>135</v>
      </c>
      <c r="L774" s="31"/>
      <c r="M774" s="133" t="s">
        <v>19</v>
      </c>
      <c r="N774" s="134" t="s">
        <v>42</v>
      </c>
      <c r="P774" s="135">
        <f>O774*H774</f>
        <v>0</v>
      </c>
      <c r="Q774" s="135">
        <v>0</v>
      </c>
      <c r="R774" s="135">
        <f>Q774*H774</f>
        <v>0</v>
      </c>
      <c r="S774" s="135">
        <v>0</v>
      </c>
      <c r="T774" s="136">
        <f>S774*H774</f>
        <v>0</v>
      </c>
      <c r="AR774" s="137" t="s">
        <v>243</v>
      </c>
      <c r="AT774" s="137" t="s">
        <v>131</v>
      </c>
      <c r="AU774" s="137" t="s">
        <v>81</v>
      </c>
      <c r="AY774" s="16" t="s">
        <v>128</v>
      </c>
      <c r="BE774" s="138">
        <f>IF(N774="základní",J774,0)</f>
        <v>0</v>
      </c>
      <c r="BF774" s="138">
        <f>IF(N774="snížená",J774,0)</f>
        <v>0</v>
      </c>
      <c r="BG774" s="138">
        <f>IF(N774="zákl. přenesená",J774,0)</f>
        <v>0</v>
      </c>
      <c r="BH774" s="138">
        <f>IF(N774="sníž. přenesená",J774,0)</f>
        <v>0</v>
      </c>
      <c r="BI774" s="138">
        <f>IF(N774="nulová",J774,0)</f>
        <v>0</v>
      </c>
      <c r="BJ774" s="16" t="s">
        <v>79</v>
      </c>
      <c r="BK774" s="138">
        <f>ROUND(I774*H774,2)</f>
        <v>0</v>
      </c>
      <c r="BL774" s="16" t="s">
        <v>243</v>
      </c>
      <c r="BM774" s="137" t="s">
        <v>1062</v>
      </c>
    </row>
    <row r="775" spans="2:65" s="1" customFormat="1" ht="11.25">
      <c r="B775" s="31"/>
      <c r="D775" s="139" t="s">
        <v>137</v>
      </c>
      <c r="F775" s="140" t="s">
        <v>1063</v>
      </c>
      <c r="I775" s="141"/>
      <c r="L775" s="31"/>
      <c r="M775" s="142"/>
      <c r="T775" s="52"/>
      <c r="AT775" s="16" t="s">
        <v>137</v>
      </c>
      <c r="AU775" s="16" t="s">
        <v>81</v>
      </c>
    </row>
    <row r="776" spans="2:65" s="1" customFormat="1" ht="11.25">
      <c r="B776" s="31"/>
      <c r="D776" s="143" t="s">
        <v>139</v>
      </c>
      <c r="F776" s="144" t="s">
        <v>1064</v>
      </c>
      <c r="I776" s="141"/>
      <c r="L776" s="31"/>
      <c r="M776" s="142"/>
      <c r="T776" s="52"/>
      <c r="AT776" s="16" t="s">
        <v>139</v>
      </c>
      <c r="AU776" s="16" t="s">
        <v>81</v>
      </c>
    </row>
    <row r="777" spans="2:65" s="13" customFormat="1" ht="22.5">
      <c r="B777" s="151"/>
      <c r="D777" s="139" t="s">
        <v>141</v>
      </c>
      <c r="E777" s="152" t="s">
        <v>19</v>
      </c>
      <c r="F777" s="153" t="s">
        <v>1065</v>
      </c>
      <c r="H777" s="154">
        <v>74.442999999999998</v>
      </c>
      <c r="I777" s="155"/>
      <c r="L777" s="151"/>
      <c r="M777" s="156"/>
      <c r="T777" s="157"/>
      <c r="AT777" s="152" t="s">
        <v>141</v>
      </c>
      <c r="AU777" s="152" t="s">
        <v>81</v>
      </c>
      <c r="AV777" s="13" t="s">
        <v>81</v>
      </c>
      <c r="AW777" s="13" t="s">
        <v>32</v>
      </c>
      <c r="AX777" s="13" t="s">
        <v>71</v>
      </c>
      <c r="AY777" s="152" t="s">
        <v>128</v>
      </c>
    </row>
    <row r="778" spans="2:65" s="1" customFormat="1" ht="22.15" customHeight="1">
      <c r="B778" s="31"/>
      <c r="C778" s="126" t="s">
        <v>1066</v>
      </c>
      <c r="D778" s="126" t="s">
        <v>131</v>
      </c>
      <c r="E778" s="127" t="s">
        <v>1067</v>
      </c>
      <c r="F778" s="128" t="s">
        <v>1068</v>
      </c>
      <c r="G778" s="129" t="s">
        <v>148</v>
      </c>
      <c r="H778" s="130">
        <v>74.442999999999998</v>
      </c>
      <c r="I778" s="131"/>
      <c r="J778" s="132">
        <f>ROUND(I778*H778,2)</f>
        <v>0</v>
      </c>
      <c r="K778" s="128" t="s">
        <v>135</v>
      </c>
      <c r="L778" s="31"/>
      <c r="M778" s="133" t="s">
        <v>19</v>
      </c>
      <c r="N778" s="134" t="s">
        <v>42</v>
      </c>
      <c r="P778" s="135">
        <f>O778*H778</f>
        <v>0</v>
      </c>
      <c r="Q778" s="135">
        <v>1.3999999999999999E-4</v>
      </c>
      <c r="R778" s="135">
        <f>Q778*H778</f>
        <v>1.0422019999999999E-2</v>
      </c>
      <c r="S778" s="135">
        <v>0</v>
      </c>
      <c r="T778" s="136">
        <f>S778*H778</f>
        <v>0</v>
      </c>
      <c r="AR778" s="137" t="s">
        <v>243</v>
      </c>
      <c r="AT778" s="137" t="s">
        <v>131</v>
      </c>
      <c r="AU778" s="137" t="s">
        <v>81</v>
      </c>
      <c r="AY778" s="16" t="s">
        <v>128</v>
      </c>
      <c r="BE778" s="138">
        <f>IF(N778="základní",J778,0)</f>
        <v>0</v>
      </c>
      <c r="BF778" s="138">
        <f>IF(N778="snížená",J778,0)</f>
        <v>0</v>
      </c>
      <c r="BG778" s="138">
        <f>IF(N778="zákl. přenesená",J778,0)</f>
        <v>0</v>
      </c>
      <c r="BH778" s="138">
        <f>IF(N778="sníž. přenesená",J778,0)</f>
        <v>0</v>
      </c>
      <c r="BI778" s="138">
        <f>IF(N778="nulová",J778,0)</f>
        <v>0</v>
      </c>
      <c r="BJ778" s="16" t="s">
        <v>79</v>
      </c>
      <c r="BK778" s="138">
        <f>ROUND(I778*H778,2)</f>
        <v>0</v>
      </c>
      <c r="BL778" s="16" t="s">
        <v>243</v>
      </c>
      <c r="BM778" s="137" t="s">
        <v>1069</v>
      </c>
    </row>
    <row r="779" spans="2:65" s="1" customFormat="1" ht="19.5">
      <c r="B779" s="31"/>
      <c r="D779" s="139" t="s">
        <v>137</v>
      </c>
      <c r="F779" s="140" t="s">
        <v>1070</v>
      </c>
      <c r="I779" s="141"/>
      <c r="L779" s="31"/>
      <c r="M779" s="142"/>
      <c r="T779" s="52"/>
      <c r="AT779" s="16" t="s">
        <v>137</v>
      </c>
      <c r="AU779" s="16" t="s">
        <v>81</v>
      </c>
    </row>
    <row r="780" spans="2:65" s="1" customFormat="1" ht="11.25">
      <c r="B780" s="31"/>
      <c r="D780" s="143" t="s">
        <v>139</v>
      </c>
      <c r="F780" s="144" t="s">
        <v>1071</v>
      </c>
      <c r="I780" s="141"/>
      <c r="L780" s="31"/>
      <c r="M780" s="142"/>
      <c r="T780" s="52"/>
      <c r="AT780" s="16" t="s">
        <v>139</v>
      </c>
      <c r="AU780" s="16" t="s">
        <v>81</v>
      </c>
    </row>
    <row r="781" spans="2:65" s="1" customFormat="1" ht="22.15" customHeight="1">
      <c r="B781" s="31"/>
      <c r="C781" s="126" t="s">
        <v>1072</v>
      </c>
      <c r="D781" s="126" t="s">
        <v>131</v>
      </c>
      <c r="E781" s="127" t="s">
        <v>1073</v>
      </c>
      <c r="F781" s="128" t="s">
        <v>1074</v>
      </c>
      <c r="G781" s="129" t="s">
        <v>148</v>
      </c>
      <c r="H781" s="130">
        <v>74.442999999999998</v>
      </c>
      <c r="I781" s="131"/>
      <c r="J781" s="132">
        <f>ROUND(I781*H781,2)</f>
        <v>0</v>
      </c>
      <c r="K781" s="128" t="s">
        <v>135</v>
      </c>
      <c r="L781" s="31"/>
      <c r="M781" s="133" t="s">
        <v>19</v>
      </c>
      <c r="N781" s="134" t="s">
        <v>42</v>
      </c>
      <c r="P781" s="135">
        <f>O781*H781</f>
        <v>0</v>
      </c>
      <c r="Q781" s="135">
        <v>7.2000000000000005E-4</v>
      </c>
      <c r="R781" s="135">
        <f>Q781*H781</f>
        <v>5.3598960000000001E-2</v>
      </c>
      <c r="S781" s="135">
        <v>0</v>
      </c>
      <c r="T781" s="136">
        <f>S781*H781</f>
        <v>0</v>
      </c>
      <c r="AR781" s="137" t="s">
        <v>243</v>
      </c>
      <c r="AT781" s="137" t="s">
        <v>131</v>
      </c>
      <c r="AU781" s="137" t="s">
        <v>81</v>
      </c>
      <c r="AY781" s="16" t="s">
        <v>128</v>
      </c>
      <c r="BE781" s="138">
        <f>IF(N781="základní",J781,0)</f>
        <v>0</v>
      </c>
      <c r="BF781" s="138">
        <f>IF(N781="snížená",J781,0)</f>
        <v>0</v>
      </c>
      <c r="BG781" s="138">
        <f>IF(N781="zákl. přenesená",J781,0)</f>
        <v>0</v>
      </c>
      <c r="BH781" s="138">
        <f>IF(N781="sníž. přenesená",J781,0)</f>
        <v>0</v>
      </c>
      <c r="BI781" s="138">
        <f>IF(N781="nulová",J781,0)</f>
        <v>0</v>
      </c>
      <c r="BJ781" s="16" t="s">
        <v>79</v>
      </c>
      <c r="BK781" s="138">
        <f>ROUND(I781*H781,2)</f>
        <v>0</v>
      </c>
      <c r="BL781" s="16" t="s">
        <v>243</v>
      </c>
      <c r="BM781" s="137" t="s">
        <v>1075</v>
      </c>
    </row>
    <row r="782" spans="2:65" s="1" customFormat="1" ht="19.5">
      <c r="B782" s="31"/>
      <c r="D782" s="139" t="s">
        <v>137</v>
      </c>
      <c r="F782" s="140" t="s">
        <v>1076</v>
      </c>
      <c r="I782" s="141"/>
      <c r="L782" s="31"/>
      <c r="M782" s="142"/>
      <c r="T782" s="52"/>
      <c r="AT782" s="16" t="s">
        <v>137</v>
      </c>
      <c r="AU782" s="16" t="s">
        <v>81</v>
      </c>
    </row>
    <row r="783" spans="2:65" s="1" customFormat="1" ht="11.25">
      <c r="B783" s="31"/>
      <c r="D783" s="143" t="s">
        <v>139</v>
      </c>
      <c r="F783" s="144" t="s">
        <v>1077</v>
      </c>
      <c r="I783" s="141"/>
      <c r="L783" s="31"/>
      <c r="M783" s="169"/>
      <c r="N783" s="170"/>
      <c r="O783" s="170"/>
      <c r="P783" s="170"/>
      <c r="Q783" s="170"/>
      <c r="R783" s="170"/>
      <c r="S783" s="170"/>
      <c r="T783" s="171"/>
      <c r="AT783" s="16" t="s">
        <v>139</v>
      </c>
      <c r="AU783" s="16" t="s">
        <v>81</v>
      </c>
    </row>
    <row r="784" spans="2:65" s="1" customFormat="1" ht="6.95" customHeight="1">
      <c r="B784" s="40"/>
      <c r="C784" s="41"/>
      <c r="D784" s="41"/>
      <c r="E784" s="41"/>
      <c r="F784" s="41"/>
      <c r="G784" s="41"/>
      <c r="H784" s="41"/>
      <c r="I784" s="41"/>
      <c r="J784" s="41"/>
      <c r="K784" s="41"/>
      <c r="L784" s="31"/>
    </row>
  </sheetData>
  <sheetProtection algorithmName="SHA-512" hashValue="fxEAE74yOCDxtSbQZaIjRvoxYaNf7ufA370z2goWyRFacd/dhyjEd/yAvtKcIsvZSnHJl4pBGOhRTdFmiPOVRQ==" saltValue="mQv1e660uGr7HdysZ1liFz5UtE1V3DOQGAW5nPRfa0yOYZrI7/mr0Abp9iWj3AntZVnMNGRj1lbqvREce8i/aw==" spinCount="100000" sheet="1" objects="1" scenarios="1" formatColumns="0" formatRows="0" autoFilter="0"/>
  <autoFilter ref="C96:K783" xr:uid="{00000000-0009-0000-0000-000001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100-000000000000}"/>
    <hyperlink ref="F108" r:id="rId2" xr:uid="{00000000-0004-0000-0100-000001000000}"/>
    <hyperlink ref="F114" r:id="rId3" xr:uid="{00000000-0004-0000-0100-000002000000}"/>
    <hyperlink ref="F122" r:id="rId4" xr:uid="{00000000-0004-0000-0100-000003000000}"/>
    <hyperlink ref="F126" r:id="rId5" xr:uid="{00000000-0004-0000-0100-000004000000}"/>
    <hyperlink ref="F131" r:id="rId6" xr:uid="{00000000-0004-0000-0100-000005000000}"/>
    <hyperlink ref="F143" r:id="rId7" xr:uid="{00000000-0004-0000-0100-000006000000}"/>
    <hyperlink ref="F148" r:id="rId8" xr:uid="{00000000-0004-0000-0100-000007000000}"/>
    <hyperlink ref="F154" r:id="rId9" xr:uid="{00000000-0004-0000-0100-000008000000}"/>
    <hyperlink ref="F157" r:id="rId10" xr:uid="{00000000-0004-0000-0100-000009000000}"/>
    <hyperlink ref="F160" r:id="rId11" xr:uid="{00000000-0004-0000-0100-00000A000000}"/>
    <hyperlink ref="F163" r:id="rId12" xr:uid="{00000000-0004-0000-0100-00000B000000}"/>
    <hyperlink ref="F168" r:id="rId13" xr:uid="{00000000-0004-0000-0100-00000C000000}"/>
    <hyperlink ref="F174" r:id="rId14" xr:uid="{00000000-0004-0000-0100-00000D000000}"/>
    <hyperlink ref="F178" r:id="rId15" xr:uid="{00000000-0004-0000-0100-00000E000000}"/>
    <hyperlink ref="F186" r:id="rId16" xr:uid="{00000000-0004-0000-0100-00000F000000}"/>
    <hyperlink ref="F191" r:id="rId17" xr:uid="{00000000-0004-0000-0100-000010000000}"/>
    <hyperlink ref="F198" r:id="rId18" xr:uid="{00000000-0004-0000-0100-000011000000}"/>
    <hyperlink ref="F202" r:id="rId19" xr:uid="{00000000-0004-0000-0100-000012000000}"/>
    <hyperlink ref="F211" r:id="rId20" xr:uid="{00000000-0004-0000-0100-000013000000}"/>
    <hyperlink ref="F215" r:id="rId21" xr:uid="{00000000-0004-0000-0100-000014000000}"/>
    <hyperlink ref="F221" r:id="rId22" xr:uid="{00000000-0004-0000-0100-000015000000}"/>
    <hyperlink ref="F225" r:id="rId23" xr:uid="{00000000-0004-0000-0100-000016000000}"/>
    <hyperlink ref="F249" r:id="rId24" xr:uid="{00000000-0004-0000-0100-000017000000}"/>
    <hyperlink ref="F266" r:id="rId25" xr:uid="{00000000-0004-0000-0100-000018000000}"/>
    <hyperlink ref="F277" r:id="rId26" xr:uid="{00000000-0004-0000-0100-000019000000}"/>
    <hyperlink ref="F283" r:id="rId27" xr:uid="{00000000-0004-0000-0100-00001A000000}"/>
    <hyperlink ref="F290" r:id="rId28" xr:uid="{00000000-0004-0000-0100-00001B000000}"/>
    <hyperlink ref="F294" r:id="rId29" xr:uid="{00000000-0004-0000-0100-00001C000000}"/>
    <hyperlink ref="F298" r:id="rId30" xr:uid="{00000000-0004-0000-0100-00001D000000}"/>
    <hyperlink ref="F302" r:id="rId31" xr:uid="{00000000-0004-0000-0100-00001E000000}"/>
    <hyperlink ref="F308" r:id="rId32" xr:uid="{00000000-0004-0000-0100-00001F000000}"/>
    <hyperlink ref="F313" r:id="rId33" xr:uid="{00000000-0004-0000-0100-000020000000}"/>
    <hyperlink ref="F317" r:id="rId34" xr:uid="{00000000-0004-0000-0100-000021000000}"/>
    <hyperlink ref="F321" r:id="rId35" xr:uid="{00000000-0004-0000-0100-000022000000}"/>
    <hyperlink ref="F327" r:id="rId36" xr:uid="{00000000-0004-0000-0100-000023000000}"/>
    <hyperlink ref="F343" r:id="rId37" xr:uid="{00000000-0004-0000-0100-000024000000}"/>
    <hyperlink ref="F348" r:id="rId38" xr:uid="{00000000-0004-0000-0100-000025000000}"/>
    <hyperlink ref="F355" r:id="rId39" xr:uid="{00000000-0004-0000-0100-000026000000}"/>
    <hyperlink ref="F373" r:id="rId40" xr:uid="{00000000-0004-0000-0100-000027000000}"/>
    <hyperlink ref="F383" r:id="rId41" xr:uid="{00000000-0004-0000-0100-000028000000}"/>
    <hyperlink ref="F399" r:id="rId42" xr:uid="{00000000-0004-0000-0100-000029000000}"/>
    <hyperlink ref="F403" r:id="rId43" xr:uid="{00000000-0004-0000-0100-00002A000000}"/>
    <hyperlink ref="F407" r:id="rId44" xr:uid="{00000000-0004-0000-0100-00002B000000}"/>
    <hyperlink ref="F411" r:id="rId45" xr:uid="{00000000-0004-0000-0100-00002C000000}"/>
    <hyperlink ref="F415" r:id="rId46" xr:uid="{00000000-0004-0000-0100-00002D000000}"/>
    <hyperlink ref="F419" r:id="rId47" xr:uid="{00000000-0004-0000-0100-00002E000000}"/>
    <hyperlink ref="F423" r:id="rId48" xr:uid="{00000000-0004-0000-0100-00002F000000}"/>
    <hyperlink ref="F428" r:id="rId49" xr:uid="{00000000-0004-0000-0100-000030000000}"/>
    <hyperlink ref="F432" r:id="rId50" xr:uid="{00000000-0004-0000-0100-000031000000}"/>
    <hyperlink ref="F436" r:id="rId51" xr:uid="{00000000-0004-0000-0100-000032000000}"/>
    <hyperlink ref="F440" r:id="rId52" xr:uid="{00000000-0004-0000-0100-000033000000}"/>
    <hyperlink ref="F444" r:id="rId53" xr:uid="{00000000-0004-0000-0100-000034000000}"/>
    <hyperlink ref="F449" r:id="rId54" xr:uid="{00000000-0004-0000-0100-000035000000}"/>
    <hyperlink ref="F453" r:id="rId55" xr:uid="{00000000-0004-0000-0100-000036000000}"/>
    <hyperlink ref="F457" r:id="rId56" xr:uid="{00000000-0004-0000-0100-000037000000}"/>
    <hyperlink ref="F460" r:id="rId57" xr:uid="{00000000-0004-0000-0100-000038000000}"/>
    <hyperlink ref="F463" r:id="rId58" xr:uid="{00000000-0004-0000-0100-000039000000}"/>
    <hyperlink ref="F467" r:id="rId59" xr:uid="{00000000-0004-0000-0100-00003A000000}"/>
    <hyperlink ref="F471" r:id="rId60" xr:uid="{00000000-0004-0000-0100-00003B000000}"/>
    <hyperlink ref="F475" r:id="rId61" xr:uid="{00000000-0004-0000-0100-00003C000000}"/>
    <hyperlink ref="F480" r:id="rId62" xr:uid="{00000000-0004-0000-0100-00003D000000}"/>
    <hyperlink ref="F484" r:id="rId63" xr:uid="{00000000-0004-0000-0100-00003E000000}"/>
    <hyperlink ref="F492" r:id="rId64" xr:uid="{00000000-0004-0000-0100-00003F000000}"/>
    <hyperlink ref="F497" r:id="rId65" xr:uid="{00000000-0004-0000-0100-000040000000}"/>
    <hyperlink ref="F532" r:id="rId66" xr:uid="{00000000-0004-0000-0100-000041000000}"/>
    <hyperlink ref="F566" r:id="rId67" xr:uid="{00000000-0004-0000-0100-000042000000}"/>
    <hyperlink ref="F576" r:id="rId68" xr:uid="{00000000-0004-0000-0100-000043000000}"/>
    <hyperlink ref="F582" r:id="rId69" xr:uid="{00000000-0004-0000-0100-000044000000}"/>
    <hyperlink ref="F587" r:id="rId70" xr:uid="{00000000-0004-0000-0100-000045000000}"/>
    <hyperlink ref="F592" r:id="rId71" xr:uid="{00000000-0004-0000-0100-000046000000}"/>
    <hyperlink ref="F597" r:id="rId72" xr:uid="{00000000-0004-0000-0100-000047000000}"/>
    <hyperlink ref="F601" r:id="rId73" xr:uid="{00000000-0004-0000-0100-000048000000}"/>
    <hyperlink ref="F605" r:id="rId74" xr:uid="{00000000-0004-0000-0100-000049000000}"/>
    <hyperlink ref="F610" r:id="rId75" xr:uid="{00000000-0004-0000-0100-00004A000000}"/>
    <hyperlink ref="F615" r:id="rId76" xr:uid="{00000000-0004-0000-0100-00004B000000}"/>
    <hyperlink ref="F628" r:id="rId77" xr:uid="{00000000-0004-0000-0100-00004C000000}"/>
    <hyperlink ref="F633" r:id="rId78" xr:uid="{00000000-0004-0000-0100-00004D000000}"/>
    <hyperlink ref="F638" r:id="rId79" xr:uid="{00000000-0004-0000-0100-00004E000000}"/>
    <hyperlink ref="F643" r:id="rId80" xr:uid="{00000000-0004-0000-0100-00004F000000}"/>
    <hyperlink ref="F666" r:id="rId81" xr:uid="{00000000-0004-0000-0100-000050000000}"/>
    <hyperlink ref="F678" r:id="rId82" xr:uid="{00000000-0004-0000-0100-000051000000}"/>
    <hyperlink ref="F682" r:id="rId83" xr:uid="{00000000-0004-0000-0100-000052000000}"/>
    <hyperlink ref="F686" r:id="rId84" xr:uid="{00000000-0004-0000-0100-000053000000}"/>
    <hyperlink ref="F689" r:id="rId85" xr:uid="{00000000-0004-0000-0100-000054000000}"/>
    <hyperlink ref="F716" r:id="rId86" xr:uid="{00000000-0004-0000-0100-000055000000}"/>
    <hyperlink ref="F719" r:id="rId87" xr:uid="{00000000-0004-0000-0100-000056000000}"/>
    <hyperlink ref="F725" r:id="rId88" xr:uid="{00000000-0004-0000-0100-000057000000}"/>
    <hyperlink ref="F733" r:id="rId89" xr:uid="{00000000-0004-0000-0100-000058000000}"/>
    <hyperlink ref="F737" r:id="rId90" xr:uid="{00000000-0004-0000-0100-000059000000}"/>
    <hyperlink ref="F743" r:id="rId91" xr:uid="{00000000-0004-0000-0100-00005A000000}"/>
    <hyperlink ref="F748" r:id="rId92" xr:uid="{00000000-0004-0000-0100-00005B000000}"/>
    <hyperlink ref="F752" r:id="rId93" xr:uid="{00000000-0004-0000-0100-00005C000000}"/>
    <hyperlink ref="F764" r:id="rId94" xr:uid="{00000000-0004-0000-0100-00005D000000}"/>
    <hyperlink ref="F768" r:id="rId95" xr:uid="{00000000-0004-0000-0100-00005E000000}"/>
    <hyperlink ref="F772" r:id="rId96" xr:uid="{00000000-0004-0000-0100-00005F000000}"/>
    <hyperlink ref="F776" r:id="rId97" xr:uid="{00000000-0004-0000-0100-000060000000}"/>
    <hyperlink ref="F780" r:id="rId98" xr:uid="{00000000-0004-0000-0100-000061000000}"/>
    <hyperlink ref="F783" r:id="rId99" xr:uid="{00000000-0004-0000-0100-00006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3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88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5" customHeight="1">
      <c r="B7" s="19"/>
      <c r="E7" s="294" t="str">
        <f>'Rekapitulace stavby'!K6</f>
        <v>ZŠ a ZUŠ Šmeralova 15 - půdní vestavba</v>
      </c>
      <c r="F7" s="295"/>
      <c r="G7" s="295"/>
      <c r="H7" s="295"/>
      <c r="L7" s="19"/>
    </row>
    <row r="8" spans="2:46" s="1" customFormat="1" ht="12" customHeight="1">
      <c r="B8" s="31"/>
      <c r="D8" s="26" t="s">
        <v>89</v>
      </c>
      <c r="L8" s="31"/>
    </row>
    <row r="9" spans="2:46" s="1" customFormat="1" ht="15.6" customHeight="1">
      <c r="B9" s="31"/>
      <c r="E9" s="276" t="s">
        <v>1078</v>
      </c>
      <c r="F9" s="296"/>
      <c r="G9" s="296"/>
      <c r="H9" s="29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>
        <f>'Rekapitulace stavby'!AN8</f>
        <v>45315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19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97" t="str">
        <f>'Rekapitulace stavby'!E14</f>
        <v>Vyplň údaj</v>
      </c>
      <c r="F18" s="260"/>
      <c r="G18" s="260"/>
      <c r="H18" s="26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19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1079</v>
      </c>
      <c r="L23" s="31"/>
    </row>
    <row r="24" spans="2:12" s="1" customFormat="1" ht="18" customHeight="1">
      <c r="B24" s="31"/>
      <c r="E24" s="24" t="s">
        <v>1080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72" customHeight="1">
      <c r="B27" s="85"/>
      <c r="E27" s="265" t="s">
        <v>36</v>
      </c>
      <c r="F27" s="265"/>
      <c r="G27" s="265"/>
      <c r="H27" s="265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37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1" t="s">
        <v>41</v>
      </c>
      <c r="E33" s="26" t="s">
        <v>42</v>
      </c>
      <c r="F33" s="87">
        <f>ROUND((SUM(BE83:BE232)),  2)</f>
        <v>0</v>
      </c>
      <c r="I33" s="88">
        <v>0.21</v>
      </c>
      <c r="J33" s="87">
        <f>ROUND(((SUM(BE83:BE232))*I33),  2)</f>
        <v>0</v>
      </c>
      <c r="L33" s="31"/>
    </row>
    <row r="34" spans="2:12" s="1" customFormat="1" ht="14.45" customHeight="1">
      <c r="B34" s="31"/>
      <c r="E34" s="26" t="s">
        <v>43</v>
      </c>
      <c r="F34" s="87">
        <f>ROUND((SUM(BF83:BF232)),  2)</f>
        <v>0</v>
      </c>
      <c r="I34" s="88">
        <v>0.12</v>
      </c>
      <c r="J34" s="87">
        <f>ROUND(((SUM(BF83:BF232))*I34),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87">
        <f>ROUND((SUM(BG83:BG232)),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87">
        <f>ROUND((SUM(BH83:BH232)),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87">
        <f>ROUND((SUM(BI83:BI232)),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91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4.45" customHeight="1">
      <c r="B48" s="31"/>
      <c r="E48" s="294" t="str">
        <f>E7</f>
        <v>ZŠ a ZUŠ Šmeralova 15 - půdní vestavba</v>
      </c>
      <c r="F48" s="295"/>
      <c r="G48" s="295"/>
      <c r="H48" s="295"/>
      <c r="L48" s="31"/>
    </row>
    <row r="49" spans="2:47" s="1" customFormat="1" ht="12" customHeight="1">
      <c r="B49" s="31"/>
      <c r="C49" s="26" t="s">
        <v>89</v>
      </c>
      <c r="L49" s="31"/>
    </row>
    <row r="50" spans="2:47" s="1" customFormat="1" ht="15.6" customHeight="1">
      <c r="B50" s="31"/>
      <c r="E50" s="276" t="str">
        <f>E9</f>
        <v>D.1.4.01 - Hromosvod</v>
      </c>
      <c r="F50" s="296"/>
      <c r="G50" s="296"/>
      <c r="H50" s="296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Karlovy Vary </v>
      </c>
      <c r="I52" s="26" t="s">
        <v>23</v>
      </c>
      <c r="J52" s="48">
        <f>IF(J12="","",J12)</f>
        <v>45315</v>
      </c>
      <c r="L52" s="31"/>
    </row>
    <row r="53" spans="2:47" s="1" customFormat="1" ht="6.95" customHeight="1">
      <c r="B53" s="31"/>
      <c r="L53" s="31"/>
    </row>
    <row r="54" spans="2:47" s="1" customFormat="1" ht="26.45" customHeight="1">
      <c r="B54" s="31"/>
      <c r="C54" s="26" t="s">
        <v>24</v>
      </c>
      <c r="F54" s="24" t="str">
        <f>E15</f>
        <v xml:space="preserve">ZŠ a ZUŠ Šmeralova 15 Karlovy Vary </v>
      </c>
      <c r="I54" s="26" t="s">
        <v>30</v>
      </c>
      <c r="J54" s="29" t="str">
        <f>E21</f>
        <v>Projektový kancelář NH s.r.o.</v>
      </c>
      <c r="L54" s="31"/>
    </row>
    <row r="55" spans="2:47" s="1" customFormat="1" ht="15.6" customHeight="1">
      <c r="B55" s="31"/>
      <c r="C55" s="26" t="s">
        <v>28</v>
      </c>
      <c r="F55" s="24" t="str">
        <f>IF(E18="","",E18)</f>
        <v>Vyplň údaj</v>
      </c>
      <c r="I55" s="26" t="s">
        <v>33</v>
      </c>
      <c r="J55" s="29" t="str">
        <f>E24</f>
        <v>Klimešová Miroslava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92</v>
      </c>
      <c r="D57" s="89"/>
      <c r="E57" s="89"/>
      <c r="F57" s="89"/>
      <c r="G57" s="89"/>
      <c r="H57" s="89"/>
      <c r="I57" s="89"/>
      <c r="J57" s="96" t="s">
        <v>93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69</v>
      </c>
      <c r="J59" s="62">
        <f>J83</f>
        <v>0</v>
      </c>
      <c r="L59" s="31"/>
      <c r="AU59" s="16" t="s">
        <v>94</v>
      </c>
    </row>
    <row r="60" spans="2:47" s="8" customFormat="1" ht="24.95" customHeight="1">
      <c r="B60" s="98"/>
      <c r="D60" s="99" t="s">
        <v>104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9" customFormat="1" ht="19.899999999999999" customHeight="1">
      <c r="B61" s="102"/>
      <c r="D61" s="103" t="s">
        <v>1081</v>
      </c>
      <c r="E61" s="104"/>
      <c r="F61" s="104"/>
      <c r="G61" s="104"/>
      <c r="H61" s="104"/>
      <c r="I61" s="104"/>
      <c r="J61" s="105">
        <f>J85</f>
        <v>0</v>
      </c>
      <c r="L61" s="102"/>
    </row>
    <row r="62" spans="2:47" s="8" customFormat="1" ht="24.95" customHeight="1">
      <c r="B62" s="98"/>
      <c r="D62" s="99" t="s">
        <v>1082</v>
      </c>
      <c r="E62" s="100"/>
      <c r="F62" s="100"/>
      <c r="G62" s="100"/>
      <c r="H62" s="100"/>
      <c r="I62" s="100"/>
      <c r="J62" s="101">
        <f>J172</f>
        <v>0</v>
      </c>
      <c r="L62" s="98"/>
    </row>
    <row r="63" spans="2:47" s="9" customFormat="1" ht="19.899999999999999" customHeight="1">
      <c r="B63" s="102"/>
      <c r="D63" s="103" t="s">
        <v>1083</v>
      </c>
      <c r="E63" s="104"/>
      <c r="F63" s="104"/>
      <c r="G63" s="104"/>
      <c r="H63" s="104"/>
      <c r="I63" s="104"/>
      <c r="J63" s="105">
        <f>J173</f>
        <v>0</v>
      </c>
      <c r="L63" s="102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113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4.45" customHeight="1">
      <c r="B73" s="31"/>
      <c r="E73" s="294" t="str">
        <f>E7</f>
        <v>ZŠ a ZUŠ Šmeralova 15 - půdní vestavba</v>
      </c>
      <c r="F73" s="295"/>
      <c r="G73" s="295"/>
      <c r="H73" s="295"/>
      <c r="L73" s="31"/>
    </row>
    <row r="74" spans="2:12" s="1" customFormat="1" ht="12" customHeight="1">
      <c r="B74" s="31"/>
      <c r="C74" s="26" t="s">
        <v>89</v>
      </c>
      <c r="L74" s="31"/>
    </row>
    <row r="75" spans="2:12" s="1" customFormat="1" ht="15.6" customHeight="1">
      <c r="B75" s="31"/>
      <c r="E75" s="276" t="str">
        <f>E9</f>
        <v>D.1.4.01 - Hromosvod</v>
      </c>
      <c r="F75" s="296"/>
      <c r="G75" s="296"/>
      <c r="H75" s="296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Karlovy Vary </v>
      </c>
      <c r="I77" s="26" t="s">
        <v>23</v>
      </c>
      <c r="J77" s="48">
        <f>IF(J12="","",J12)</f>
        <v>45315</v>
      </c>
      <c r="L77" s="31"/>
    </row>
    <row r="78" spans="2:12" s="1" customFormat="1" ht="6.95" customHeight="1">
      <c r="B78" s="31"/>
      <c r="L78" s="31"/>
    </row>
    <row r="79" spans="2:12" s="1" customFormat="1" ht="26.45" customHeight="1">
      <c r="B79" s="31"/>
      <c r="C79" s="26" t="s">
        <v>24</v>
      </c>
      <c r="F79" s="24" t="str">
        <f>E15</f>
        <v xml:space="preserve">ZŠ a ZUŠ Šmeralova 15 Karlovy Vary </v>
      </c>
      <c r="I79" s="26" t="s">
        <v>30</v>
      </c>
      <c r="J79" s="29" t="str">
        <f>E21</f>
        <v>Projektový kancelář NH s.r.o.</v>
      </c>
      <c r="L79" s="31"/>
    </row>
    <row r="80" spans="2:12" s="1" customFormat="1" ht="15.6" customHeight="1">
      <c r="B80" s="31"/>
      <c r="C80" s="26" t="s">
        <v>28</v>
      </c>
      <c r="F80" s="24" t="str">
        <f>IF(E18="","",E18)</f>
        <v>Vyplň údaj</v>
      </c>
      <c r="I80" s="26" t="s">
        <v>33</v>
      </c>
      <c r="J80" s="29" t="str">
        <f>E24</f>
        <v>Klimešová Miroslava</v>
      </c>
      <c r="L80" s="31"/>
    </row>
    <row r="81" spans="2:65" s="1" customFormat="1" ht="10.35" customHeight="1">
      <c r="B81" s="31"/>
      <c r="L81" s="31"/>
    </row>
    <row r="82" spans="2:65" s="10" customFormat="1" ht="29.25" customHeight="1">
      <c r="B82" s="106"/>
      <c r="C82" s="107" t="s">
        <v>114</v>
      </c>
      <c r="D82" s="108" t="s">
        <v>56</v>
      </c>
      <c r="E82" s="108" t="s">
        <v>52</v>
      </c>
      <c r="F82" s="108" t="s">
        <v>53</v>
      </c>
      <c r="G82" s="108" t="s">
        <v>115</v>
      </c>
      <c r="H82" s="108" t="s">
        <v>116</v>
      </c>
      <c r="I82" s="108" t="s">
        <v>117</v>
      </c>
      <c r="J82" s="108" t="s">
        <v>93</v>
      </c>
      <c r="K82" s="109" t="s">
        <v>118</v>
      </c>
      <c r="L82" s="106"/>
      <c r="M82" s="55" t="s">
        <v>19</v>
      </c>
      <c r="N82" s="56" t="s">
        <v>41</v>
      </c>
      <c r="O82" s="56" t="s">
        <v>119</v>
      </c>
      <c r="P82" s="56" t="s">
        <v>120</v>
      </c>
      <c r="Q82" s="56" t="s">
        <v>121</v>
      </c>
      <c r="R82" s="56" t="s">
        <v>122</v>
      </c>
      <c r="S82" s="56" t="s">
        <v>123</v>
      </c>
      <c r="T82" s="57" t="s">
        <v>124</v>
      </c>
    </row>
    <row r="83" spans="2:65" s="1" customFormat="1" ht="22.9" customHeight="1">
      <c r="B83" s="31"/>
      <c r="C83" s="60" t="s">
        <v>125</v>
      </c>
      <c r="J83" s="110">
        <f>BK83</f>
        <v>0</v>
      </c>
      <c r="L83" s="31"/>
      <c r="M83" s="58"/>
      <c r="N83" s="49"/>
      <c r="O83" s="49"/>
      <c r="P83" s="111">
        <f>P84+P172</f>
        <v>0</v>
      </c>
      <c r="Q83" s="49"/>
      <c r="R83" s="111">
        <f>R84+R172</f>
        <v>4.2519229999999997</v>
      </c>
      <c r="S83" s="49"/>
      <c r="T83" s="112">
        <f>T84+T172</f>
        <v>7.7752499999999989</v>
      </c>
      <c r="AT83" s="16" t="s">
        <v>70</v>
      </c>
      <c r="AU83" s="16" t="s">
        <v>94</v>
      </c>
      <c r="BK83" s="113">
        <f>BK84+BK172</f>
        <v>0</v>
      </c>
    </row>
    <row r="84" spans="2:65" s="11" customFormat="1" ht="25.9" customHeight="1">
      <c r="B84" s="114"/>
      <c r="D84" s="115" t="s">
        <v>70</v>
      </c>
      <c r="E84" s="116" t="s">
        <v>284</v>
      </c>
      <c r="F84" s="116" t="s">
        <v>285</v>
      </c>
      <c r="I84" s="117"/>
      <c r="J84" s="118">
        <f>BK84</f>
        <v>0</v>
      </c>
      <c r="L84" s="114"/>
      <c r="M84" s="119"/>
      <c r="P84" s="120">
        <f>P85</f>
        <v>0</v>
      </c>
      <c r="R84" s="120">
        <f>R85</f>
        <v>0.37235000000000001</v>
      </c>
      <c r="T84" s="121">
        <f>T85</f>
        <v>0</v>
      </c>
      <c r="AR84" s="115" t="s">
        <v>81</v>
      </c>
      <c r="AT84" s="122" t="s">
        <v>70</v>
      </c>
      <c r="AU84" s="122" t="s">
        <v>71</v>
      </c>
      <c r="AY84" s="115" t="s">
        <v>128</v>
      </c>
      <c r="BK84" s="123">
        <f>BK85</f>
        <v>0</v>
      </c>
    </row>
    <row r="85" spans="2:65" s="11" customFormat="1" ht="22.9" customHeight="1">
      <c r="B85" s="114"/>
      <c r="D85" s="115" t="s">
        <v>70</v>
      </c>
      <c r="E85" s="124" t="s">
        <v>1084</v>
      </c>
      <c r="F85" s="124" t="s">
        <v>1085</v>
      </c>
      <c r="I85" s="117"/>
      <c r="J85" s="125">
        <f>BK85</f>
        <v>0</v>
      </c>
      <c r="L85" s="114"/>
      <c r="M85" s="119"/>
      <c r="P85" s="120">
        <f>SUM(P86:P171)</f>
        <v>0</v>
      </c>
      <c r="R85" s="120">
        <f>SUM(R86:R171)</f>
        <v>0.37235000000000001</v>
      </c>
      <c r="T85" s="121">
        <f>SUM(T86:T171)</f>
        <v>0</v>
      </c>
      <c r="AR85" s="115" t="s">
        <v>81</v>
      </c>
      <c r="AT85" s="122" t="s">
        <v>70</v>
      </c>
      <c r="AU85" s="122" t="s">
        <v>79</v>
      </c>
      <c r="AY85" s="115" t="s">
        <v>128</v>
      </c>
      <c r="BK85" s="123">
        <f>SUM(BK86:BK171)</f>
        <v>0</v>
      </c>
    </row>
    <row r="86" spans="2:65" s="1" customFormat="1" ht="22.15" customHeight="1">
      <c r="B86" s="31"/>
      <c r="C86" s="126" t="s">
        <v>79</v>
      </c>
      <c r="D86" s="126" t="s">
        <v>131</v>
      </c>
      <c r="E86" s="127" t="s">
        <v>1086</v>
      </c>
      <c r="F86" s="128" t="s">
        <v>1087</v>
      </c>
      <c r="G86" s="129" t="s">
        <v>209</v>
      </c>
      <c r="H86" s="130">
        <v>135</v>
      </c>
      <c r="I86" s="131"/>
      <c r="J86" s="132">
        <f>ROUND(I86*H86,2)</f>
        <v>0</v>
      </c>
      <c r="K86" s="128" t="s">
        <v>135</v>
      </c>
      <c r="L86" s="31"/>
      <c r="M86" s="133" t="s">
        <v>19</v>
      </c>
      <c r="N86" s="134" t="s">
        <v>42</v>
      </c>
      <c r="P86" s="135">
        <f>O86*H86</f>
        <v>0</v>
      </c>
      <c r="Q86" s="135">
        <v>0</v>
      </c>
      <c r="R86" s="135">
        <f>Q86*H86</f>
        <v>0</v>
      </c>
      <c r="S86" s="135">
        <v>0</v>
      </c>
      <c r="T86" s="136">
        <f>S86*H86</f>
        <v>0</v>
      </c>
      <c r="AR86" s="137" t="s">
        <v>243</v>
      </c>
      <c r="AT86" s="137" t="s">
        <v>131</v>
      </c>
      <c r="AU86" s="137" t="s">
        <v>81</v>
      </c>
      <c r="AY86" s="16" t="s">
        <v>128</v>
      </c>
      <c r="BE86" s="138">
        <f>IF(N86="základní",J86,0)</f>
        <v>0</v>
      </c>
      <c r="BF86" s="138">
        <f>IF(N86="snížená",J86,0)</f>
        <v>0</v>
      </c>
      <c r="BG86" s="138">
        <f>IF(N86="zákl. přenesená",J86,0)</f>
        <v>0</v>
      </c>
      <c r="BH86" s="138">
        <f>IF(N86="sníž. přenesená",J86,0)</f>
        <v>0</v>
      </c>
      <c r="BI86" s="138">
        <f>IF(N86="nulová",J86,0)</f>
        <v>0</v>
      </c>
      <c r="BJ86" s="16" t="s">
        <v>79</v>
      </c>
      <c r="BK86" s="138">
        <f>ROUND(I86*H86,2)</f>
        <v>0</v>
      </c>
      <c r="BL86" s="16" t="s">
        <v>243</v>
      </c>
      <c r="BM86" s="137" t="s">
        <v>1088</v>
      </c>
    </row>
    <row r="87" spans="2:65" s="1" customFormat="1" ht="29.25">
      <c r="B87" s="31"/>
      <c r="D87" s="139" t="s">
        <v>137</v>
      </c>
      <c r="F87" s="140" t="s">
        <v>1089</v>
      </c>
      <c r="I87" s="141"/>
      <c r="L87" s="31"/>
      <c r="M87" s="142"/>
      <c r="T87" s="52"/>
      <c r="AT87" s="16" t="s">
        <v>137</v>
      </c>
      <c r="AU87" s="16" t="s">
        <v>81</v>
      </c>
    </row>
    <row r="88" spans="2:65" s="1" customFormat="1" ht="11.25">
      <c r="B88" s="31"/>
      <c r="D88" s="143" t="s">
        <v>139</v>
      </c>
      <c r="F88" s="144" t="s">
        <v>1090</v>
      </c>
      <c r="I88" s="141"/>
      <c r="L88" s="31"/>
      <c r="M88" s="142"/>
      <c r="T88" s="52"/>
      <c r="AT88" s="16" t="s">
        <v>139</v>
      </c>
      <c r="AU88" s="16" t="s">
        <v>81</v>
      </c>
    </row>
    <row r="89" spans="2:65" s="1" customFormat="1" ht="14.45" customHeight="1">
      <c r="B89" s="31"/>
      <c r="C89" s="158" t="s">
        <v>81</v>
      </c>
      <c r="D89" s="158" t="s">
        <v>296</v>
      </c>
      <c r="E89" s="159" t="s">
        <v>1091</v>
      </c>
      <c r="F89" s="160" t="s">
        <v>1092</v>
      </c>
      <c r="G89" s="161" t="s">
        <v>209</v>
      </c>
      <c r="H89" s="162">
        <v>141.75</v>
      </c>
      <c r="I89" s="163"/>
      <c r="J89" s="164">
        <f>ROUND(I89*H89,2)</f>
        <v>0</v>
      </c>
      <c r="K89" s="160" t="s">
        <v>19</v>
      </c>
      <c r="L89" s="165"/>
      <c r="M89" s="166" t="s">
        <v>19</v>
      </c>
      <c r="N89" s="167" t="s">
        <v>42</v>
      </c>
      <c r="P89" s="135">
        <f>O89*H89</f>
        <v>0</v>
      </c>
      <c r="Q89" s="135">
        <v>0</v>
      </c>
      <c r="R89" s="135">
        <f>Q89*H89</f>
        <v>0</v>
      </c>
      <c r="S89" s="135">
        <v>0</v>
      </c>
      <c r="T89" s="136">
        <f>S89*H89</f>
        <v>0</v>
      </c>
      <c r="AR89" s="137" t="s">
        <v>299</v>
      </c>
      <c r="AT89" s="137" t="s">
        <v>296</v>
      </c>
      <c r="AU89" s="137" t="s">
        <v>81</v>
      </c>
      <c r="AY89" s="16" t="s">
        <v>128</v>
      </c>
      <c r="BE89" s="138">
        <f>IF(N89="základní",J89,0)</f>
        <v>0</v>
      </c>
      <c r="BF89" s="138">
        <f>IF(N89="snížená",J89,0)</f>
        <v>0</v>
      </c>
      <c r="BG89" s="138">
        <f>IF(N89="zákl. přenesená",J89,0)</f>
        <v>0</v>
      </c>
      <c r="BH89" s="138">
        <f>IF(N89="sníž. přenesená",J89,0)</f>
        <v>0</v>
      </c>
      <c r="BI89" s="138">
        <f>IF(N89="nulová",J89,0)</f>
        <v>0</v>
      </c>
      <c r="BJ89" s="16" t="s">
        <v>79</v>
      </c>
      <c r="BK89" s="138">
        <f>ROUND(I89*H89,2)</f>
        <v>0</v>
      </c>
      <c r="BL89" s="16" t="s">
        <v>243</v>
      </c>
      <c r="BM89" s="137" t="s">
        <v>1093</v>
      </c>
    </row>
    <row r="90" spans="2:65" s="1" customFormat="1" ht="11.25">
      <c r="B90" s="31"/>
      <c r="D90" s="139" t="s">
        <v>137</v>
      </c>
      <c r="F90" s="140" t="s">
        <v>1092</v>
      </c>
      <c r="I90" s="141"/>
      <c r="L90" s="31"/>
      <c r="M90" s="142"/>
      <c r="T90" s="52"/>
      <c r="AT90" s="16" t="s">
        <v>137</v>
      </c>
      <c r="AU90" s="16" t="s">
        <v>81</v>
      </c>
    </row>
    <row r="91" spans="2:65" s="13" customFormat="1" ht="11.25">
      <c r="B91" s="151"/>
      <c r="D91" s="139" t="s">
        <v>141</v>
      </c>
      <c r="F91" s="153" t="s">
        <v>1094</v>
      </c>
      <c r="H91" s="154">
        <v>141.75</v>
      </c>
      <c r="I91" s="155"/>
      <c r="L91" s="151"/>
      <c r="M91" s="156"/>
      <c r="T91" s="157"/>
      <c r="AT91" s="152" t="s">
        <v>141</v>
      </c>
      <c r="AU91" s="152" t="s">
        <v>81</v>
      </c>
      <c r="AV91" s="13" t="s">
        <v>81</v>
      </c>
      <c r="AW91" s="13" t="s">
        <v>4</v>
      </c>
      <c r="AX91" s="13" t="s">
        <v>79</v>
      </c>
      <c r="AY91" s="152" t="s">
        <v>128</v>
      </c>
    </row>
    <row r="92" spans="2:65" s="1" customFormat="1" ht="22.15" customHeight="1">
      <c r="B92" s="31"/>
      <c r="C92" s="126" t="s">
        <v>157</v>
      </c>
      <c r="D92" s="126" t="s">
        <v>131</v>
      </c>
      <c r="E92" s="127" t="s">
        <v>1095</v>
      </c>
      <c r="F92" s="128" t="s">
        <v>1096</v>
      </c>
      <c r="G92" s="129" t="s">
        <v>209</v>
      </c>
      <c r="H92" s="130">
        <v>367.5</v>
      </c>
      <c r="I92" s="131"/>
      <c r="J92" s="132">
        <f>ROUND(I92*H92,2)</f>
        <v>0</v>
      </c>
      <c r="K92" s="128" t="s">
        <v>135</v>
      </c>
      <c r="L92" s="31"/>
      <c r="M92" s="133" t="s">
        <v>19</v>
      </c>
      <c r="N92" s="134" t="s">
        <v>42</v>
      </c>
      <c r="P92" s="135">
        <f>O92*H92</f>
        <v>0</v>
      </c>
      <c r="Q92" s="135">
        <v>0</v>
      </c>
      <c r="R92" s="135">
        <f>Q92*H92</f>
        <v>0</v>
      </c>
      <c r="S92" s="135">
        <v>0</v>
      </c>
      <c r="T92" s="136">
        <f>S92*H92</f>
        <v>0</v>
      </c>
      <c r="AR92" s="137" t="s">
        <v>243</v>
      </c>
      <c r="AT92" s="137" t="s">
        <v>131</v>
      </c>
      <c r="AU92" s="137" t="s">
        <v>81</v>
      </c>
      <c r="AY92" s="16" t="s">
        <v>128</v>
      </c>
      <c r="BE92" s="138">
        <f>IF(N92="základní",J92,0)</f>
        <v>0</v>
      </c>
      <c r="BF92" s="138">
        <f>IF(N92="snížená",J92,0)</f>
        <v>0</v>
      </c>
      <c r="BG92" s="138">
        <f>IF(N92="zákl. přenesená",J92,0)</f>
        <v>0</v>
      </c>
      <c r="BH92" s="138">
        <f>IF(N92="sníž. přenesená",J92,0)</f>
        <v>0</v>
      </c>
      <c r="BI92" s="138">
        <f>IF(N92="nulová",J92,0)</f>
        <v>0</v>
      </c>
      <c r="BJ92" s="16" t="s">
        <v>79</v>
      </c>
      <c r="BK92" s="138">
        <f>ROUND(I92*H92,2)</f>
        <v>0</v>
      </c>
      <c r="BL92" s="16" t="s">
        <v>243</v>
      </c>
      <c r="BM92" s="137" t="s">
        <v>1097</v>
      </c>
    </row>
    <row r="93" spans="2:65" s="1" customFormat="1" ht="19.5">
      <c r="B93" s="31"/>
      <c r="D93" s="139" t="s">
        <v>137</v>
      </c>
      <c r="F93" s="140" t="s">
        <v>1098</v>
      </c>
      <c r="I93" s="141"/>
      <c r="L93" s="31"/>
      <c r="M93" s="142"/>
      <c r="T93" s="52"/>
      <c r="AT93" s="16" t="s">
        <v>137</v>
      </c>
      <c r="AU93" s="16" t="s">
        <v>81</v>
      </c>
    </row>
    <row r="94" spans="2:65" s="1" customFormat="1" ht="11.25">
      <c r="B94" s="31"/>
      <c r="D94" s="143" t="s">
        <v>139</v>
      </c>
      <c r="F94" s="144" t="s">
        <v>1099</v>
      </c>
      <c r="I94" s="141"/>
      <c r="L94" s="31"/>
      <c r="M94" s="142"/>
      <c r="T94" s="52"/>
      <c r="AT94" s="16" t="s">
        <v>139</v>
      </c>
      <c r="AU94" s="16" t="s">
        <v>81</v>
      </c>
    </row>
    <row r="95" spans="2:65" s="13" customFormat="1" ht="11.25">
      <c r="B95" s="151"/>
      <c r="D95" s="139" t="s">
        <v>141</v>
      </c>
      <c r="F95" s="153" t="s">
        <v>1100</v>
      </c>
      <c r="H95" s="154">
        <v>367.5</v>
      </c>
      <c r="I95" s="155"/>
      <c r="L95" s="151"/>
      <c r="M95" s="156"/>
      <c r="T95" s="157"/>
      <c r="AT95" s="152" t="s">
        <v>141</v>
      </c>
      <c r="AU95" s="152" t="s">
        <v>81</v>
      </c>
      <c r="AV95" s="13" t="s">
        <v>81</v>
      </c>
      <c r="AW95" s="13" t="s">
        <v>4</v>
      </c>
      <c r="AX95" s="13" t="s">
        <v>79</v>
      </c>
      <c r="AY95" s="152" t="s">
        <v>128</v>
      </c>
    </row>
    <row r="96" spans="2:65" s="1" customFormat="1" ht="14.45" customHeight="1">
      <c r="B96" s="31"/>
      <c r="C96" s="158" t="s">
        <v>129</v>
      </c>
      <c r="D96" s="158" t="s">
        <v>296</v>
      </c>
      <c r="E96" s="159" t="s">
        <v>1101</v>
      </c>
      <c r="F96" s="160" t="s">
        <v>1102</v>
      </c>
      <c r="G96" s="161" t="s">
        <v>442</v>
      </c>
      <c r="H96" s="162">
        <v>367.5</v>
      </c>
      <c r="I96" s="163"/>
      <c r="J96" s="164">
        <f>ROUND(I96*H96,2)</f>
        <v>0</v>
      </c>
      <c r="K96" s="160" t="s">
        <v>135</v>
      </c>
      <c r="L96" s="165"/>
      <c r="M96" s="166" t="s">
        <v>19</v>
      </c>
      <c r="N96" s="167" t="s">
        <v>42</v>
      </c>
      <c r="P96" s="135">
        <f>O96*H96</f>
        <v>0</v>
      </c>
      <c r="Q96" s="135">
        <v>1E-3</v>
      </c>
      <c r="R96" s="135">
        <f>Q96*H96</f>
        <v>0.36749999999999999</v>
      </c>
      <c r="S96" s="135">
        <v>0</v>
      </c>
      <c r="T96" s="136">
        <f>S96*H96</f>
        <v>0</v>
      </c>
      <c r="AR96" s="137" t="s">
        <v>299</v>
      </c>
      <c r="AT96" s="137" t="s">
        <v>296</v>
      </c>
      <c r="AU96" s="137" t="s">
        <v>81</v>
      </c>
      <c r="AY96" s="16" t="s">
        <v>128</v>
      </c>
      <c r="BE96" s="138">
        <f>IF(N96="základní",J96,0)</f>
        <v>0</v>
      </c>
      <c r="BF96" s="138">
        <f>IF(N96="snížená",J96,0)</f>
        <v>0</v>
      </c>
      <c r="BG96" s="138">
        <f>IF(N96="zákl. přenesená",J96,0)</f>
        <v>0</v>
      </c>
      <c r="BH96" s="138">
        <f>IF(N96="sníž. přenesená",J96,0)</f>
        <v>0</v>
      </c>
      <c r="BI96" s="138">
        <f>IF(N96="nulová",J96,0)</f>
        <v>0</v>
      </c>
      <c r="BJ96" s="16" t="s">
        <v>79</v>
      </c>
      <c r="BK96" s="138">
        <f>ROUND(I96*H96,2)</f>
        <v>0</v>
      </c>
      <c r="BL96" s="16" t="s">
        <v>243</v>
      </c>
      <c r="BM96" s="137" t="s">
        <v>1103</v>
      </c>
    </row>
    <row r="97" spans="2:65" s="1" customFormat="1" ht="11.25">
      <c r="B97" s="31"/>
      <c r="D97" s="139" t="s">
        <v>137</v>
      </c>
      <c r="F97" s="140" t="s">
        <v>1102</v>
      </c>
      <c r="I97" s="141"/>
      <c r="L97" s="31"/>
      <c r="M97" s="142"/>
      <c r="T97" s="52"/>
      <c r="AT97" s="16" t="s">
        <v>137</v>
      </c>
      <c r="AU97" s="16" t="s">
        <v>81</v>
      </c>
    </row>
    <row r="98" spans="2:65" s="1" customFormat="1" ht="22.15" customHeight="1">
      <c r="B98" s="31"/>
      <c r="C98" s="158" t="s">
        <v>174</v>
      </c>
      <c r="D98" s="158" t="s">
        <v>296</v>
      </c>
      <c r="E98" s="159" t="s">
        <v>1104</v>
      </c>
      <c r="F98" s="160" t="s">
        <v>1105</v>
      </c>
      <c r="G98" s="161" t="s">
        <v>134</v>
      </c>
      <c r="H98" s="162">
        <v>56</v>
      </c>
      <c r="I98" s="163"/>
      <c r="J98" s="164">
        <f>ROUND(I98*H98,2)</f>
        <v>0</v>
      </c>
      <c r="K98" s="160" t="s">
        <v>19</v>
      </c>
      <c r="L98" s="165"/>
      <c r="M98" s="166" t="s">
        <v>19</v>
      </c>
      <c r="N98" s="167" t="s">
        <v>42</v>
      </c>
      <c r="P98" s="135">
        <f>O98*H98</f>
        <v>0</v>
      </c>
      <c r="Q98" s="135">
        <v>0</v>
      </c>
      <c r="R98" s="135">
        <f>Q98*H98</f>
        <v>0</v>
      </c>
      <c r="S98" s="135">
        <v>0</v>
      </c>
      <c r="T98" s="136">
        <f>S98*H98</f>
        <v>0</v>
      </c>
      <c r="AR98" s="137" t="s">
        <v>299</v>
      </c>
      <c r="AT98" s="137" t="s">
        <v>296</v>
      </c>
      <c r="AU98" s="137" t="s">
        <v>81</v>
      </c>
      <c r="AY98" s="16" t="s">
        <v>128</v>
      </c>
      <c r="BE98" s="138">
        <f>IF(N98="základní",J98,0)</f>
        <v>0</v>
      </c>
      <c r="BF98" s="138">
        <f>IF(N98="snížená",J98,0)</f>
        <v>0</v>
      </c>
      <c r="BG98" s="138">
        <f>IF(N98="zákl. přenesená",J98,0)</f>
        <v>0</v>
      </c>
      <c r="BH98" s="138">
        <f>IF(N98="sníž. přenesená",J98,0)</f>
        <v>0</v>
      </c>
      <c r="BI98" s="138">
        <f>IF(N98="nulová",J98,0)</f>
        <v>0</v>
      </c>
      <c r="BJ98" s="16" t="s">
        <v>79</v>
      </c>
      <c r="BK98" s="138">
        <f>ROUND(I98*H98,2)</f>
        <v>0</v>
      </c>
      <c r="BL98" s="16" t="s">
        <v>243</v>
      </c>
      <c r="BM98" s="137" t="s">
        <v>1106</v>
      </c>
    </row>
    <row r="99" spans="2:65" s="1" customFormat="1" ht="19.5">
      <c r="B99" s="31"/>
      <c r="D99" s="139" t="s">
        <v>137</v>
      </c>
      <c r="F99" s="140" t="s">
        <v>1105</v>
      </c>
      <c r="I99" s="141"/>
      <c r="L99" s="31"/>
      <c r="M99" s="142"/>
      <c r="T99" s="52"/>
      <c r="AT99" s="16" t="s">
        <v>137</v>
      </c>
      <c r="AU99" s="16" t="s">
        <v>81</v>
      </c>
    </row>
    <row r="100" spans="2:65" s="1" customFormat="1" ht="22.15" customHeight="1">
      <c r="B100" s="31"/>
      <c r="C100" s="158" t="s">
        <v>144</v>
      </c>
      <c r="D100" s="158" t="s">
        <v>296</v>
      </c>
      <c r="E100" s="159" t="s">
        <v>1107</v>
      </c>
      <c r="F100" s="160" t="s">
        <v>1108</v>
      </c>
      <c r="G100" s="161" t="s">
        <v>134</v>
      </c>
      <c r="H100" s="162">
        <v>141</v>
      </c>
      <c r="I100" s="163"/>
      <c r="J100" s="164">
        <f>ROUND(I100*H100,2)</f>
        <v>0</v>
      </c>
      <c r="K100" s="160" t="s">
        <v>19</v>
      </c>
      <c r="L100" s="165"/>
      <c r="M100" s="166" t="s">
        <v>19</v>
      </c>
      <c r="N100" s="167" t="s">
        <v>42</v>
      </c>
      <c r="P100" s="135">
        <f>O100*H100</f>
        <v>0</v>
      </c>
      <c r="Q100" s="135">
        <v>0</v>
      </c>
      <c r="R100" s="135">
        <f>Q100*H100</f>
        <v>0</v>
      </c>
      <c r="S100" s="135">
        <v>0</v>
      </c>
      <c r="T100" s="136">
        <f>S100*H100</f>
        <v>0</v>
      </c>
      <c r="AR100" s="137" t="s">
        <v>299</v>
      </c>
      <c r="AT100" s="137" t="s">
        <v>296</v>
      </c>
      <c r="AU100" s="137" t="s">
        <v>81</v>
      </c>
      <c r="AY100" s="16" t="s">
        <v>128</v>
      </c>
      <c r="BE100" s="138">
        <f>IF(N100="základní",J100,0)</f>
        <v>0</v>
      </c>
      <c r="BF100" s="138">
        <f>IF(N100="snížená",J100,0)</f>
        <v>0</v>
      </c>
      <c r="BG100" s="138">
        <f>IF(N100="zákl. přenesená",J100,0)</f>
        <v>0</v>
      </c>
      <c r="BH100" s="138">
        <f>IF(N100="sníž. přenesená",J100,0)</f>
        <v>0</v>
      </c>
      <c r="BI100" s="138">
        <f>IF(N100="nulová",J100,0)</f>
        <v>0</v>
      </c>
      <c r="BJ100" s="16" t="s">
        <v>79</v>
      </c>
      <c r="BK100" s="138">
        <f>ROUND(I100*H100,2)</f>
        <v>0</v>
      </c>
      <c r="BL100" s="16" t="s">
        <v>243</v>
      </c>
      <c r="BM100" s="137" t="s">
        <v>1109</v>
      </c>
    </row>
    <row r="101" spans="2:65" s="1" customFormat="1" ht="19.5">
      <c r="B101" s="31"/>
      <c r="D101" s="139" t="s">
        <v>137</v>
      </c>
      <c r="F101" s="140" t="s">
        <v>1108</v>
      </c>
      <c r="I101" s="141"/>
      <c r="L101" s="31"/>
      <c r="M101" s="142"/>
      <c r="T101" s="52"/>
      <c r="AT101" s="16" t="s">
        <v>137</v>
      </c>
      <c r="AU101" s="16" t="s">
        <v>81</v>
      </c>
    </row>
    <row r="102" spans="2:65" s="1" customFormat="1" ht="22.15" customHeight="1">
      <c r="B102" s="31"/>
      <c r="C102" s="158" t="s">
        <v>184</v>
      </c>
      <c r="D102" s="158" t="s">
        <v>296</v>
      </c>
      <c r="E102" s="159" t="s">
        <v>1110</v>
      </c>
      <c r="F102" s="160" t="s">
        <v>1111</v>
      </c>
      <c r="G102" s="161" t="s">
        <v>134</v>
      </c>
      <c r="H102" s="162">
        <v>145</v>
      </c>
      <c r="I102" s="163"/>
      <c r="J102" s="164">
        <f>ROUND(I102*H102,2)</f>
        <v>0</v>
      </c>
      <c r="K102" s="160" t="s">
        <v>19</v>
      </c>
      <c r="L102" s="165"/>
      <c r="M102" s="166" t="s">
        <v>19</v>
      </c>
      <c r="N102" s="167" t="s">
        <v>42</v>
      </c>
      <c r="P102" s="135">
        <f>O102*H102</f>
        <v>0</v>
      </c>
      <c r="Q102" s="135">
        <v>0</v>
      </c>
      <c r="R102" s="135">
        <f>Q102*H102</f>
        <v>0</v>
      </c>
      <c r="S102" s="135">
        <v>0</v>
      </c>
      <c r="T102" s="136">
        <f>S102*H102</f>
        <v>0</v>
      </c>
      <c r="AR102" s="137" t="s">
        <v>299</v>
      </c>
      <c r="AT102" s="137" t="s">
        <v>296</v>
      </c>
      <c r="AU102" s="137" t="s">
        <v>81</v>
      </c>
      <c r="AY102" s="16" t="s">
        <v>128</v>
      </c>
      <c r="BE102" s="138">
        <f>IF(N102="základní",J102,0)</f>
        <v>0</v>
      </c>
      <c r="BF102" s="138">
        <f>IF(N102="snížená",J102,0)</f>
        <v>0</v>
      </c>
      <c r="BG102" s="138">
        <f>IF(N102="zákl. přenesená",J102,0)</f>
        <v>0</v>
      </c>
      <c r="BH102" s="138">
        <f>IF(N102="sníž. přenesená",J102,0)</f>
        <v>0</v>
      </c>
      <c r="BI102" s="138">
        <f>IF(N102="nulová",J102,0)</f>
        <v>0</v>
      </c>
      <c r="BJ102" s="16" t="s">
        <v>79</v>
      </c>
      <c r="BK102" s="138">
        <f>ROUND(I102*H102,2)</f>
        <v>0</v>
      </c>
      <c r="BL102" s="16" t="s">
        <v>243</v>
      </c>
      <c r="BM102" s="137" t="s">
        <v>1112</v>
      </c>
    </row>
    <row r="103" spans="2:65" s="1" customFormat="1" ht="19.5">
      <c r="B103" s="31"/>
      <c r="D103" s="139" t="s">
        <v>137</v>
      </c>
      <c r="F103" s="140" t="s">
        <v>1111</v>
      </c>
      <c r="I103" s="141"/>
      <c r="L103" s="31"/>
      <c r="M103" s="142"/>
      <c r="T103" s="52"/>
      <c r="AT103" s="16" t="s">
        <v>137</v>
      </c>
      <c r="AU103" s="16" t="s">
        <v>81</v>
      </c>
    </row>
    <row r="104" spans="2:65" s="1" customFormat="1" ht="14.45" customHeight="1">
      <c r="B104" s="31"/>
      <c r="C104" s="126" t="s">
        <v>192</v>
      </c>
      <c r="D104" s="126" t="s">
        <v>131</v>
      </c>
      <c r="E104" s="127" t="s">
        <v>1113</v>
      </c>
      <c r="F104" s="128" t="s">
        <v>1114</v>
      </c>
      <c r="G104" s="129" t="s">
        <v>134</v>
      </c>
      <c r="H104" s="130">
        <v>24</v>
      </c>
      <c r="I104" s="131"/>
      <c r="J104" s="132">
        <f>ROUND(I104*H104,2)</f>
        <v>0</v>
      </c>
      <c r="K104" s="128" t="s">
        <v>135</v>
      </c>
      <c r="L104" s="31"/>
      <c r="M104" s="133" t="s">
        <v>19</v>
      </c>
      <c r="N104" s="134" t="s">
        <v>42</v>
      </c>
      <c r="P104" s="135">
        <f>O104*H104</f>
        <v>0</v>
      </c>
      <c r="Q104" s="135">
        <v>0</v>
      </c>
      <c r="R104" s="135">
        <f>Q104*H104</f>
        <v>0</v>
      </c>
      <c r="S104" s="135">
        <v>0</v>
      </c>
      <c r="T104" s="136">
        <f>S104*H104</f>
        <v>0</v>
      </c>
      <c r="AR104" s="137" t="s">
        <v>243</v>
      </c>
      <c r="AT104" s="137" t="s">
        <v>131</v>
      </c>
      <c r="AU104" s="137" t="s">
        <v>81</v>
      </c>
      <c r="AY104" s="16" t="s">
        <v>128</v>
      </c>
      <c r="BE104" s="138">
        <f>IF(N104="základní",J104,0)</f>
        <v>0</v>
      </c>
      <c r="BF104" s="138">
        <f>IF(N104="snížená",J104,0)</f>
        <v>0</v>
      </c>
      <c r="BG104" s="138">
        <f>IF(N104="zákl. přenesená",J104,0)</f>
        <v>0</v>
      </c>
      <c r="BH104" s="138">
        <f>IF(N104="sníž. přenesená",J104,0)</f>
        <v>0</v>
      </c>
      <c r="BI104" s="138">
        <f>IF(N104="nulová",J104,0)</f>
        <v>0</v>
      </c>
      <c r="BJ104" s="16" t="s">
        <v>79</v>
      </c>
      <c r="BK104" s="138">
        <f>ROUND(I104*H104,2)</f>
        <v>0</v>
      </c>
      <c r="BL104" s="16" t="s">
        <v>243</v>
      </c>
      <c r="BM104" s="137" t="s">
        <v>1115</v>
      </c>
    </row>
    <row r="105" spans="2:65" s="1" customFormat="1" ht="11.25">
      <c r="B105" s="31"/>
      <c r="D105" s="139" t="s">
        <v>137</v>
      </c>
      <c r="F105" s="140" t="s">
        <v>1116</v>
      </c>
      <c r="I105" s="141"/>
      <c r="L105" s="31"/>
      <c r="M105" s="142"/>
      <c r="T105" s="52"/>
      <c r="AT105" s="16" t="s">
        <v>137</v>
      </c>
      <c r="AU105" s="16" t="s">
        <v>81</v>
      </c>
    </row>
    <row r="106" spans="2:65" s="1" customFormat="1" ht="11.25">
      <c r="B106" s="31"/>
      <c r="D106" s="143" t="s">
        <v>139</v>
      </c>
      <c r="F106" s="144" t="s">
        <v>1117</v>
      </c>
      <c r="I106" s="141"/>
      <c r="L106" s="31"/>
      <c r="M106" s="142"/>
      <c r="T106" s="52"/>
      <c r="AT106" s="16" t="s">
        <v>139</v>
      </c>
      <c r="AU106" s="16" t="s">
        <v>81</v>
      </c>
    </row>
    <row r="107" spans="2:65" s="1" customFormat="1" ht="22.15" customHeight="1">
      <c r="B107" s="31"/>
      <c r="C107" s="158" t="s">
        <v>153</v>
      </c>
      <c r="D107" s="158" t="s">
        <v>296</v>
      </c>
      <c r="E107" s="159" t="s">
        <v>1118</v>
      </c>
      <c r="F107" s="160" t="s">
        <v>1119</v>
      </c>
      <c r="G107" s="161" t="s">
        <v>134</v>
      </c>
      <c r="H107" s="162">
        <v>19</v>
      </c>
      <c r="I107" s="163"/>
      <c r="J107" s="164">
        <f>ROUND(I107*H107,2)</f>
        <v>0</v>
      </c>
      <c r="K107" s="160" t="s">
        <v>19</v>
      </c>
      <c r="L107" s="165"/>
      <c r="M107" s="166" t="s">
        <v>19</v>
      </c>
      <c r="N107" s="167" t="s">
        <v>42</v>
      </c>
      <c r="P107" s="135">
        <f>O107*H107</f>
        <v>0</v>
      </c>
      <c r="Q107" s="135">
        <v>0</v>
      </c>
      <c r="R107" s="135">
        <f>Q107*H107</f>
        <v>0</v>
      </c>
      <c r="S107" s="135">
        <v>0</v>
      </c>
      <c r="T107" s="136">
        <f>S107*H107</f>
        <v>0</v>
      </c>
      <c r="AR107" s="137" t="s">
        <v>299</v>
      </c>
      <c r="AT107" s="137" t="s">
        <v>296</v>
      </c>
      <c r="AU107" s="137" t="s">
        <v>81</v>
      </c>
      <c r="AY107" s="16" t="s">
        <v>128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6" t="s">
        <v>79</v>
      </c>
      <c r="BK107" s="138">
        <f>ROUND(I107*H107,2)</f>
        <v>0</v>
      </c>
      <c r="BL107" s="16" t="s">
        <v>243</v>
      </c>
      <c r="BM107" s="137" t="s">
        <v>1120</v>
      </c>
    </row>
    <row r="108" spans="2:65" s="1" customFormat="1" ht="19.5">
      <c r="B108" s="31"/>
      <c r="D108" s="139" t="s">
        <v>137</v>
      </c>
      <c r="F108" s="140" t="s">
        <v>1119</v>
      </c>
      <c r="I108" s="141"/>
      <c r="L108" s="31"/>
      <c r="M108" s="142"/>
      <c r="T108" s="52"/>
      <c r="AT108" s="16" t="s">
        <v>137</v>
      </c>
      <c r="AU108" s="16" t="s">
        <v>81</v>
      </c>
    </row>
    <row r="109" spans="2:65" s="1" customFormat="1" ht="22.15" customHeight="1">
      <c r="B109" s="31"/>
      <c r="C109" s="158" t="s">
        <v>201</v>
      </c>
      <c r="D109" s="158" t="s">
        <v>296</v>
      </c>
      <c r="E109" s="159" t="s">
        <v>1121</v>
      </c>
      <c r="F109" s="160" t="s">
        <v>1122</v>
      </c>
      <c r="G109" s="161" t="s">
        <v>134</v>
      </c>
      <c r="H109" s="162">
        <v>5</v>
      </c>
      <c r="I109" s="163"/>
      <c r="J109" s="164">
        <f>ROUND(I109*H109,2)</f>
        <v>0</v>
      </c>
      <c r="K109" s="160" t="s">
        <v>19</v>
      </c>
      <c r="L109" s="165"/>
      <c r="M109" s="166" t="s">
        <v>19</v>
      </c>
      <c r="N109" s="167" t="s">
        <v>42</v>
      </c>
      <c r="P109" s="135">
        <f>O109*H109</f>
        <v>0</v>
      </c>
      <c r="Q109" s="135">
        <v>0</v>
      </c>
      <c r="R109" s="135">
        <f>Q109*H109</f>
        <v>0</v>
      </c>
      <c r="S109" s="135">
        <v>0</v>
      </c>
      <c r="T109" s="136">
        <f>S109*H109</f>
        <v>0</v>
      </c>
      <c r="AR109" s="137" t="s">
        <v>299</v>
      </c>
      <c r="AT109" s="137" t="s">
        <v>296</v>
      </c>
      <c r="AU109" s="137" t="s">
        <v>81</v>
      </c>
      <c r="AY109" s="16" t="s">
        <v>128</v>
      </c>
      <c r="BE109" s="138">
        <f>IF(N109="základní",J109,0)</f>
        <v>0</v>
      </c>
      <c r="BF109" s="138">
        <f>IF(N109="snížená",J109,0)</f>
        <v>0</v>
      </c>
      <c r="BG109" s="138">
        <f>IF(N109="zákl. přenesená",J109,0)</f>
        <v>0</v>
      </c>
      <c r="BH109" s="138">
        <f>IF(N109="sníž. přenesená",J109,0)</f>
        <v>0</v>
      </c>
      <c r="BI109" s="138">
        <f>IF(N109="nulová",J109,0)</f>
        <v>0</v>
      </c>
      <c r="BJ109" s="16" t="s">
        <v>79</v>
      </c>
      <c r="BK109" s="138">
        <f>ROUND(I109*H109,2)</f>
        <v>0</v>
      </c>
      <c r="BL109" s="16" t="s">
        <v>243</v>
      </c>
      <c r="BM109" s="137" t="s">
        <v>1123</v>
      </c>
    </row>
    <row r="110" spans="2:65" s="1" customFormat="1" ht="11.25">
      <c r="B110" s="31"/>
      <c r="D110" s="139" t="s">
        <v>137</v>
      </c>
      <c r="F110" s="140" t="s">
        <v>1122</v>
      </c>
      <c r="I110" s="141"/>
      <c r="L110" s="31"/>
      <c r="M110" s="142"/>
      <c r="T110" s="52"/>
      <c r="AT110" s="16" t="s">
        <v>137</v>
      </c>
      <c r="AU110" s="16" t="s">
        <v>81</v>
      </c>
    </row>
    <row r="111" spans="2:65" s="1" customFormat="1" ht="14.45" customHeight="1">
      <c r="B111" s="31"/>
      <c r="C111" s="126" t="s">
        <v>206</v>
      </c>
      <c r="D111" s="126" t="s">
        <v>131</v>
      </c>
      <c r="E111" s="127" t="s">
        <v>1124</v>
      </c>
      <c r="F111" s="128" t="s">
        <v>1125</v>
      </c>
      <c r="G111" s="129" t="s">
        <v>134</v>
      </c>
      <c r="H111" s="130">
        <v>3</v>
      </c>
      <c r="I111" s="131"/>
      <c r="J111" s="132">
        <f>ROUND(I111*H111,2)</f>
        <v>0</v>
      </c>
      <c r="K111" s="128" t="s">
        <v>135</v>
      </c>
      <c r="L111" s="31"/>
      <c r="M111" s="133" t="s">
        <v>19</v>
      </c>
      <c r="N111" s="134" t="s">
        <v>42</v>
      </c>
      <c r="P111" s="135">
        <f>O111*H111</f>
        <v>0</v>
      </c>
      <c r="Q111" s="135">
        <v>0</v>
      </c>
      <c r="R111" s="135">
        <f>Q111*H111</f>
        <v>0</v>
      </c>
      <c r="S111" s="135">
        <v>0</v>
      </c>
      <c r="T111" s="136">
        <f>S111*H111</f>
        <v>0</v>
      </c>
      <c r="AR111" s="137" t="s">
        <v>243</v>
      </c>
      <c r="AT111" s="137" t="s">
        <v>131</v>
      </c>
      <c r="AU111" s="137" t="s">
        <v>81</v>
      </c>
      <c r="AY111" s="16" t="s">
        <v>128</v>
      </c>
      <c r="BE111" s="138">
        <f>IF(N111="základní",J111,0)</f>
        <v>0</v>
      </c>
      <c r="BF111" s="138">
        <f>IF(N111="snížená",J111,0)</f>
        <v>0</v>
      </c>
      <c r="BG111" s="138">
        <f>IF(N111="zákl. přenesená",J111,0)</f>
        <v>0</v>
      </c>
      <c r="BH111" s="138">
        <f>IF(N111="sníž. přenesená",J111,0)</f>
        <v>0</v>
      </c>
      <c r="BI111" s="138">
        <f>IF(N111="nulová",J111,0)</f>
        <v>0</v>
      </c>
      <c r="BJ111" s="16" t="s">
        <v>79</v>
      </c>
      <c r="BK111" s="138">
        <f>ROUND(I111*H111,2)</f>
        <v>0</v>
      </c>
      <c r="BL111" s="16" t="s">
        <v>243</v>
      </c>
      <c r="BM111" s="137" t="s">
        <v>1126</v>
      </c>
    </row>
    <row r="112" spans="2:65" s="1" customFormat="1" ht="11.25">
      <c r="B112" s="31"/>
      <c r="D112" s="139" t="s">
        <v>137</v>
      </c>
      <c r="F112" s="140" t="s">
        <v>1127</v>
      </c>
      <c r="I112" s="141"/>
      <c r="L112" s="31"/>
      <c r="M112" s="142"/>
      <c r="T112" s="52"/>
      <c r="AT112" s="16" t="s">
        <v>137</v>
      </c>
      <c r="AU112" s="16" t="s">
        <v>81</v>
      </c>
    </row>
    <row r="113" spans="2:65" s="1" customFormat="1" ht="11.25">
      <c r="B113" s="31"/>
      <c r="D113" s="143" t="s">
        <v>139</v>
      </c>
      <c r="F113" s="144" t="s">
        <v>1128</v>
      </c>
      <c r="I113" s="141"/>
      <c r="L113" s="31"/>
      <c r="M113" s="142"/>
      <c r="T113" s="52"/>
      <c r="AT113" s="16" t="s">
        <v>139</v>
      </c>
      <c r="AU113" s="16" t="s">
        <v>81</v>
      </c>
    </row>
    <row r="114" spans="2:65" s="1" customFormat="1" ht="19.899999999999999" customHeight="1">
      <c r="B114" s="31"/>
      <c r="C114" s="158" t="s">
        <v>8</v>
      </c>
      <c r="D114" s="158" t="s">
        <v>296</v>
      </c>
      <c r="E114" s="159" t="s">
        <v>1129</v>
      </c>
      <c r="F114" s="160" t="s">
        <v>1130</v>
      </c>
      <c r="G114" s="161" t="s">
        <v>134</v>
      </c>
      <c r="H114" s="162">
        <v>3</v>
      </c>
      <c r="I114" s="163"/>
      <c r="J114" s="164">
        <f>ROUND(I114*H114,2)</f>
        <v>0</v>
      </c>
      <c r="K114" s="160" t="s">
        <v>19</v>
      </c>
      <c r="L114" s="165"/>
      <c r="M114" s="166" t="s">
        <v>19</v>
      </c>
      <c r="N114" s="167" t="s">
        <v>42</v>
      </c>
      <c r="P114" s="135">
        <f>O114*H114</f>
        <v>0</v>
      </c>
      <c r="Q114" s="135">
        <v>0</v>
      </c>
      <c r="R114" s="135">
        <f>Q114*H114</f>
        <v>0</v>
      </c>
      <c r="S114" s="135">
        <v>0</v>
      </c>
      <c r="T114" s="136">
        <f>S114*H114</f>
        <v>0</v>
      </c>
      <c r="AR114" s="137" t="s">
        <v>299</v>
      </c>
      <c r="AT114" s="137" t="s">
        <v>296</v>
      </c>
      <c r="AU114" s="137" t="s">
        <v>81</v>
      </c>
      <c r="AY114" s="16" t="s">
        <v>128</v>
      </c>
      <c r="BE114" s="138">
        <f>IF(N114="základní",J114,0)</f>
        <v>0</v>
      </c>
      <c r="BF114" s="138">
        <f>IF(N114="snížená",J114,0)</f>
        <v>0</v>
      </c>
      <c r="BG114" s="138">
        <f>IF(N114="zákl. přenesená",J114,0)</f>
        <v>0</v>
      </c>
      <c r="BH114" s="138">
        <f>IF(N114="sníž. přenesená",J114,0)</f>
        <v>0</v>
      </c>
      <c r="BI114" s="138">
        <f>IF(N114="nulová",J114,0)</f>
        <v>0</v>
      </c>
      <c r="BJ114" s="16" t="s">
        <v>79</v>
      </c>
      <c r="BK114" s="138">
        <f>ROUND(I114*H114,2)</f>
        <v>0</v>
      </c>
      <c r="BL114" s="16" t="s">
        <v>243</v>
      </c>
      <c r="BM114" s="137" t="s">
        <v>1131</v>
      </c>
    </row>
    <row r="115" spans="2:65" s="1" customFormat="1" ht="11.25">
      <c r="B115" s="31"/>
      <c r="D115" s="139" t="s">
        <v>137</v>
      </c>
      <c r="F115" s="140" t="s">
        <v>1130</v>
      </c>
      <c r="I115" s="141"/>
      <c r="L115" s="31"/>
      <c r="M115" s="142"/>
      <c r="T115" s="52"/>
      <c r="AT115" s="16" t="s">
        <v>137</v>
      </c>
      <c r="AU115" s="16" t="s">
        <v>81</v>
      </c>
    </row>
    <row r="116" spans="2:65" s="1" customFormat="1" ht="14.45" customHeight="1">
      <c r="B116" s="31"/>
      <c r="C116" s="126" t="s">
        <v>224</v>
      </c>
      <c r="D116" s="126" t="s">
        <v>131</v>
      </c>
      <c r="E116" s="127" t="s">
        <v>1132</v>
      </c>
      <c r="F116" s="128" t="s">
        <v>1133</v>
      </c>
      <c r="G116" s="129" t="s">
        <v>134</v>
      </c>
      <c r="H116" s="130">
        <v>9</v>
      </c>
      <c r="I116" s="131"/>
      <c r="J116" s="132">
        <f>ROUND(I116*H116,2)</f>
        <v>0</v>
      </c>
      <c r="K116" s="128" t="s">
        <v>135</v>
      </c>
      <c r="L116" s="31"/>
      <c r="M116" s="133" t="s">
        <v>19</v>
      </c>
      <c r="N116" s="134" t="s">
        <v>42</v>
      </c>
      <c r="P116" s="135">
        <f>O116*H116</f>
        <v>0</v>
      </c>
      <c r="Q116" s="135">
        <v>0</v>
      </c>
      <c r="R116" s="135">
        <f>Q116*H116</f>
        <v>0</v>
      </c>
      <c r="S116" s="135">
        <v>0</v>
      </c>
      <c r="T116" s="136">
        <f>S116*H116</f>
        <v>0</v>
      </c>
      <c r="AR116" s="137" t="s">
        <v>243</v>
      </c>
      <c r="AT116" s="137" t="s">
        <v>131</v>
      </c>
      <c r="AU116" s="137" t="s">
        <v>81</v>
      </c>
      <c r="AY116" s="16" t="s">
        <v>128</v>
      </c>
      <c r="BE116" s="138">
        <f>IF(N116="základní",J116,0)</f>
        <v>0</v>
      </c>
      <c r="BF116" s="138">
        <f>IF(N116="snížená",J116,0)</f>
        <v>0</v>
      </c>
      <c r="BG116" s="138">
        <f>IF(N116="zákl. přenesená",J116,0)</f>
        <v>0</v>
      </c>
      <c r="BH116" s="138">
        <f>IF(N116="sníž. přenesená",J116,0)</f>
        <v>0</v>
      </c>
      <c r="BI116" s="138">
        <f>IF(N116="nulová",J116,0)</f>
        <v>0</v>
      </c>
      <c r="BJ116" s="16" t="s">
        <v>79</v>
      </c>
      <c r="BK116" s="138">
        <f>ROUND(I116*H116,2)</f>
        <v>0</v>
      </c>
      <c r="BL116" s="16" t="s">
        <v>243</v>
      </c>
      <c r="BM116" s="137" t="s">
        <v>1134</v>
      </c>
    </row>
    <row r="117" spans="2:65" s="1" customFormat="1" ht="11.25">
      <c r="B117" s="31"/>
      <c r="D117" s="139" t="s">
        <v>137</v>
      </c>
      <c r="F117" s="140" t="s">
        <v>1135</v>
      </c>
      <c r="I117" s="141"/>
      <c r="L117" s="31"/>
      <c r="M117" s="142"/>
      <c r="T117" s="52"/>
      <c r="AT117" s="16" t="s">
        <v>137</v>
      </c>
      <c r="AU117" s="16" t="s">
        <v>81</v>
      </c>
    </row>
    <row r="118" spans="2:65" s="1" customFormat="1" ht="11.25">
      <c r="B118" s="31"/>
      <c r="D118" s="143" t="s">
        <v>139</v>
      </c>
      <c r="F118" s="144" t="s">
        <v>1136</v>
      </c>
      <c r="I118" s="141"/>
      <c r="L118" s="31"/>
      <c r="M118" s="142"/>
      <c r="T118" s="52"/>
      <c r="AT118" s="16" t="s">
        <v>139</v>
      </c>
      <c r="AU118" s="16" t="s">
        <v>81</v>
      </c>
    </row>
    <row r="119" spans="2:65" s="1" customFormat="1" ht="22.15" customHeight="1">
      <c r="B119" s="31"/>
      <c r="C119" s="158" t="s">
        <v>231</v>
      </c>
      <c r="D119" s="158" t="s">
        <v>296</v>
      </c>
      <c r="E119" s="159" t="s">
        <v>1137</v>
      </c>
      <c r="F119" s="160" t="s">
        <v>1138</v>
      </c>
      <c r="G119" s="161" t="s">
        <v>134</v>
      </c>
      <c r="H119" s="162">
        <v>9</v>
      </c>
      <c r="I119" s="163"/>
      <c r="J119" s="164">
        <f>ROUND(I119*H119,2)</f>
        <v>0</v>
      </c>
      <c r="K119" s="160" t="s">
        <v>19</v>
      </c>
      <c r="L119" s="165"/>
      <c r="M119" s="166" t="s">
        <v>19</v>
      </c>
      <c r="N119" s="167" t="s">
        <v>42</v>
      </c>
      <c r="P119" s="135">
        <f>O119*H119</f>
        <v>0</v>
      </c>
      <c r="Q119" s="135">
        <v>0</v>
      </c>
      <c r="R119" s="135">
        <f>Q119*H119</f>
        <v>0</v>
      </c>
      <c r="S119" s="135">
        <v>0</v>
      </c>
      <c r="T119" s="136">
        <f>S119*H119</f>
        <v>0</v>
      </c>
      <c r="AR119" s="137" t="s">
        <v>299</v>
      </c>
      <c r="AT119" s="137" t="s">
        <v>296</v>
      </c>
      <c r="AU119" s="137" t="s">
        <v>81</v>
      </c>
      <c r="AY119" s="16" t="s">
        <v>128</v>
      </c>
      <c r="BE119" s="138">
        <f>IF(N119="základní",J119,0)</f>
        <v>0</v>
      </c>
      <c r="BF119" s="138">
        <f>IF(N119="snížená",J119,0)</f>
        <v>0</v>
      </c>
      <c r="BG119" s="138">
        <f>IF(N119="zákl. přenesená",J119,0)</f>
        <v>0</v>
      </c>
      <c r="BH119" s="138">
        <f>IF(N119="sníž. přenesená",J119,0)</f>
        <v>0</v>
      </c>
      <c r="BI119" s="138">
        <f>IF(N119="nulová",J119,0)</f>
        <v>0</v>
      </c>
      <c r="BJ119" s="16" t="s">
        <v>79</v>
      </c>
      <c r="BK119" s="138">
        <f>ROUND(I119*H119,2)</f>
        <v>0</v>
      </c>
      <c r="BL119" s="16" t="s">
        <v>243</v>
      </c>
      <c r="BM119" s="137" t="s">
        <v>1139</v>
      </c>
    </row>
    <row r="120" spans="2:65" s="1" customFormat="1" ht="11.25">
      <c r="B120" s="31"/>
      <c r="D120" s="139" t="s">
        <v>137</v>
      </c>
      <c r="F120" s="140" t="s">
        <v>1138</v>
      </c>
      <c r="I120" s="141"/>
      <c r="L120" s="31"/>
      <c r="M120" s="142"/>
      <c r="T120" s="52"/>
      <c r="AT120" s="16" t="s">
        <v>137</v>
      </c>
      <c r="AU120" s="16" t="s">
        <v>81</v>
      </c>
    </row>
    <row r="121" spans="2:65" s="1" customFormat="1" ht="22.15" customHeight="1">
      <c r="B121" s="31"/>
      <c r="C121" s="158" t="s">
        <v>237</v>
      </c>
      <c r="D121" s="158" t="s">
        <v>296</v>
      </c>
      <c r="E121" s="159" t="s">
        <v>1140</v>
      </c>
      <c r="F121" s="160" t="s">
        <v>1141</v>
      </c>
      <c r="G121" s="161" t="s">
        <v>134</v>
      </c>
      <c r="H121" s="162">
        <v>2</v>
      </c>
      <c r="I121" s="163"/>
      <c r="J121" s="164">
        <f>ROUND(I121*H121,2)</f>
        <v>0</v>
      </c>
      <c r="K121" s="160" t="s">
        <v>19</v>
      </c>
      <c r="L121" s="165"/>
      <c r="M121" s="166" t="s">
        <v>19</v>
      </c>
      <c r="N121" s="167" t="s">
        <v>42</v>
      </c>
      <c r="P121" s="135">
        <f>O121*H121</f>
        <v>0</v>
      </c>
      <c r="Q121" s="135">
        <v>0</v>
      </c>
      <c r="R121" s="135">
        <f>Q121*H121</f>
        <v>0</v>
      </c>
      <c r="S121" s="135">
        <v>0</v>
      </c>
      <c r="T121" s="136">
        <f>S121*H121</f>
        <v>0</v>
      </c>
      <c r="AR121" s="137" t="s">
        <v>299</v>
      </c>
      <c r="AT121" s="137" t="s">
        <v>296</v>
      </c>
      <c r="AU121" s="137" t="s">
        <v>81</v>
      </c>
      <c r="AY121" s="16" t="s">
        <v>128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6" t="s">
        <v>79</v>
      </c>
      <c r="BK121" s="138">
        <f>ROUND(I121*H121,2)</f>
        <v>0</v>
      </c>
      <c r="BL121" s="16" t="s">
        <v>243</v>
      </c>
      <c r="BM121" s="137" t="s">
        <v>1142</v>
      </c>
    </row>
    <row r="122" spans="2:65" s="1" customFormat="1" ht="11.25">
      <c r="B122" s="31"/>
      <c r="D122" s="139" t="s">
        <v>137</v>
      </c>
      <c r="F122" s="140" t="s">
        <v>1141</v>
      </c>
      <c r="I122" s="141"/>
      <c r="L122" s="31"/>
      <c r="M122" s="142"/>
      <c r="T122" s="52"/>
      <c r="AT122" s="16" t="s">
        <v>137</v>
      </c>
      <c r="AU122" s="16" t="s">
        <v>81</v>
      </c>
    </row>
    <row r="123" spans="2:65" s="1" customFormat="1" ht="14.45" customHeight="1">
      <c r="B123" s="31"/>
      <c r="C123" s="126" t="s">
        <v>243</v>
      </c>
      <c r="D123" s="126" t="s">
        <v>131</v>
      </c>
      <c r="E123" s="127" t="s">
        <v>1143</v>
      </c>
      <c r="F123" s="128" t="s">
        <v>1144</v>
      </c>
      <c r="G123" s="129" t="s">
        <v>134</v>
      </c>
      <c r="H123" s="130">
        <v>10</v>
      </c>
      <c r="I123" s="131"/>
      <c r="J123" s="132">
        <f>ROUND(I123*H123,2)</f>
        <v>0</v>
      </c>
      <c r="K123" s="128" t="s">
        <v>135</v>
      </c>
      <c r="L123" s="31"/>
      <c r="M123" s="133" t="s">
        <v>19</v>
      </c>
      <c r="N123" s="134" t="s">
        <v>42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243</v>
      </c>
      <c r="AT123" s="137" t="s">
        <v>131</v>
      </c>
      <c r="AU123" s="137" t="s">
        <v>81</v>
      </c>
      <c r="AY123" s="16" t="s">
        <v>128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6" t="s">
        <v>79</v>
      </c>
      <c r="BK123" s="138">
        <f>ROUND(I123*H123,2)</f>
        <v>0</v>
      </c>
      <c r="BL123" s="16" t="s">
        <v>243</v>
      </c>
      <c r="BM123" s="137" t="s">
        <v>1145</v>
      </c>
    </row>
    <row r="124" spans="2:65" s="1" customFormat="1" ht="11.25">
      <c r="B124" s="31"/>
      <c r="D124" s="139" t="s">
        <v>137</v>
      </c>
      <c r="F124" s="140" t="s">
        <v>1146</v>
      </c>
      <c r="I124" s="141"/>
      <c r="L124" s="31"/>
      <c r="M124" s="142"/>
      <c r="T124" s="52"/>
      <c r="AT124" s="16" t="s">
        <v>137</v>
      </c>
      <c r="AU124" s="16" t="s">
        <v>81</v>
      </c>
    </row>
    <row r="125" spans="2:65" s="1" customFormat="1" ht="11.25">
      <c r="B125" s="31"/>
      <c r="D125" s="143" t="s">
        <v>139</v>
      </c>
      <c r="F125" s="144" t="s">
        <v>1147</v>
      </c>
      <c r="I125" s="141"/>
      <c r="L125" s="31"/>
      <c r="M125" s="142"/>
      <c r="T125" s="52"/>
      <c r="AT125" s="16" t="s">
        <v>139</v>
      </c>
      <c r="AU125" s="16" t="s">
        <v>81</v>
      </c>
    </row>
    <row r="126" spans="2:65" s="1" customFormat="1" ht="14.45" customHeight="1">
      <c r="B126" s="31"/>
      <c r="C126" s="158" t="s">
        <v>251</v>
      </c>
      <c r="D126" s="158" t="s">
        <v>296</v>
      </c>
      <c r="E126" s="159" t="s">
        <v>1148</v>
      </c>
      <c r="F126" s="160" t="s">
        <v>1149</v>
      </c>
      <c r="G126" s="161" t="s">
        <v>134</v>
      </c>
      <c r="H126" s="162">
        <v>10</v>
      </c>
      <c r="I126" s="163"/>
      <c r="J126" s="164">
        <f>ROUND(I126*H126,2)</f>
        <v>0</v>
      </c>
      <c r="K126" s="160" t="s">
        <v>135</v>
      </c>
      <c r="L126" s="165"/>
      <c r="M126" s="166" t="s">
        <v>19</v>
      </c>
      <c r="N126" s="167" t="s">
        <v>42</v>
      </c>
      <c r="P126" s="135">
        <f>O126*H126</f>
        <v>0</v>
      </c>
      <c r="Q126" s="135">
        <v>1E-4</v>
      </c>
      <c r="R126" s="135">
        <f>Q126*H126</f>
        <v>1E-3</v>
      </c>
      <c r="S126" s="135">
        <v>0</v>
      </c>
      <c r="T126" s="136">
        <f>S126*H126</f>
        <v>0</v>
      </c>
      <c r="AR126" s="137" t="s">
        <v>299</v>
      </c>
      <c r="AT126" s="137" t="s">
        <v>296</v>
      </c>
      <c r="AU126" s="137" t="s">
        <v>81</v>
      </c>
      <c r="AY126" s="16" t="s">
        <v>128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6" t="s">
        <v>79</v>
      </c>
      <c r="BK126" s="138">
        <f>ROUND(I126*H126,2)</f>
        <v>0</v>
      </c>
      <c r="BL126" s="16" t="s">
        <v>243</v>
      </c>
      <c r="BM126" s="137" t="s">
        <v>1150</v>
      </c>
    </row>
    <row r="127" spans="2:65" s="1" customFormat="1" ht="11.25">
      <c r="B127" s="31"/>
      <c r="D127" s="139" t="s">
        <v>137</v>
      </c>
      <c r="F127" s="140" t="s">
        <v>1149</v>
      </c>
      <c r="I127" s="141"/>
      <c r="L127" s="31"/>
      <c r="M127" s="142"/>
      <c r="T127" s="52"/>
      <c r="AT127" s="16" t="s">
        <v>137</v>
      </c>
      <c r="AU127" s="16" t="s">
        <v>81</v>
      </c>
    </row>
    <row r="128" spans="2:65" s="1" customFormat="1" ht="14.45" customHeight="1">
      <c r="B128" s="31"/>
      <c r="C128" s="126" t="s">
        <v>260</v>
      </c>
      <c r="D128" s="126" t="s">
        <v>131</v>
      </c>
      <c r="E128" s="127" t="s">
        <v>1151</v>
      </c>
      <c r="F128" s="128" t="s">
        <v>1152</v>
      </c>
      <c r="G128" s="129" t="s">
        <v>134</v>
      </c>
      <c r="H128" s="130">
        <v>18</v>
      </c>
      <c r="I128" s="131"/>
      <c r="J128" s="132">
        <f>ROUND(I128*H128,2)</f>
        <v>0</v>
      </c>
      <c r="K128" s="128" t="s">
        <v>135</v>
      </c>
      <c r="L128" s="31"/>
      <c r="M128" s="133" t="s">
        <v>19</v>
      </c>
      <c r="N128" s="134" t="s">
        <v>42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243</v>
      </c>
      <c r="AT128" s="137" t="s">
        <v>131</v>
      </c>
      <c r="AU128" s="137" t="s">
        <v>81</v>
      </c>
      <c r="AY128" s="16" t="s">
        <v>128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6" t="s">
        <v>79</v>
      </c>
      <c r="BK128" s="138">
        <f>ROUND(I128*H128,2)</f>
        <v>0</v>
      </c>
      <c r="BL128" s="16" t="s">
        <v>243</v>
      </c>
      <c r="BM128" s="137" t="s">
        <v>1153</v>
      </c>
    </row>
    <row r="129" spans="2:65" s="1" customFormat="1" ht="11.25">
      <c r="B129" s="31"/>
      <c r="D129" s="139" t="s">
        <v>137</v>
      </c>
      <c r="F129" s="140" t="s">
        <v>1154</v>
      </c>
      <c r="I129" s="141"/>
      <c r="L129" s="31"/>
      <c r="M129" s="142"/>
      <c r="T129" s="52"/>
      <c r="AT129" s="16" t="s">
        <v>137</v>
      </c>
      <c r="AU129" s="16" t="s">
        <v>81</v>
      </c>
    </row>
    <row r="130" spans="2:65" s="1" customFormat="1" ht="11.25">
      <c r="B130" s="31"/>
      <c r="D130" s="143" t="s">
        <v>139</v>
      </c>
      <c r="F130" s="144" t="s">
        <v>1155</v>
      </c>
      <c r="I130" s="141"/>
      <c r="L130" s="31"/>
      <c r="M130" s="142"/>
      <c r="T130" s="52"/>
      <c r="AT130" s="16" t="s">
        <v>139</v>
      </c>
      <c r="AU130" s="16" t="s">
        <v>81</v>
      </c>
    </row>
    <row r="131" spans="2:65" s="1" customFormat="1" ht="22.15" customHeight="1">
      <c r="B131" s="31"/>
      <c r="C131" s="158" t="s">
        <v>267</v>
      </c>
      <c r="D131" s="158" t="s">
        <v>296</v>
      </c>
      <c r="E131" s="159" t="s">
        <v>1156</v>
      </c>
      <c r="F131" s="160" t="s">
        <v>1157</v>
      </c>
      <c r="G131" s="161" t="s">
        <v>134</v>
      </c>
      <c r="H131" s="162">
        <v>3</v>
      </c>
      <c r="I131" s="163"/>
      <c r="J131" s="164">
        <f>ROUND(I131*H131,2)</f>
        <v>0</v>
      </c>
      <c r="K131" s="160" t="s">
        <v>19</v>
      </c>
      <c r="L131" s="165"/>
      <c r="M131" s="166" t="s">
        <v>19</v>
      </c>
      <c r="N131" s="167" t="s">
        <v>42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299</v>
      </c>
      <c r="AT131" s="137" t="s">
        <v>296</v>
      </c>
      <c r="AU131" s="137" t="s">
        <v>81</v>
      </c>
      <c r="AY131" s="16" t="s">
        <v>128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6" t="s">
        <v>79</v>
      </c>
      <c r="BK131" s="138">
        <f>ROUND(I131*H131,2)</f>
        <v>0</v>
      </c>
      <c r="BL131" s="16" t="s">
        <v>243</v>
      </c>
      <c r="BM131" s="137" t="s">
        <v>1158</v>
      </c>
    </row>
    <row r="132" spans="2:65" s="1" customFormat="1" ht="19.5">
      <c r="B132" s="31"/>
      <c r="D132" s="139" t="s">
        <v>137</v>
      </c>
      <c r="F132" s="140" t="s">
        <v>1157</v>
      </c>
      <c r="I132" s="141"/>
      <c r="L132" s="31"/>
      <c r="M132" s="142"/>
      <c r="T132" s="52"/>
      <c r="AT132" s="16" t="s">
        <v>137</v>
      </c>
      <c r="AU132" s="16" t="s">
        <v>81</v>
      </c>
    </row>
    <row r="133" spans="2:65" s="1" customFormat="1" ht="30" customHeight="1">
      <c r="B133" s="31"/>
      <c r="C133" s="158" t="s">
        <v>273</v>
      </c>
      <c r="D133" s="158" t="s">
        <v>296</v>
      </c>
      <c r="E133" s="159" t="s">
        <v>1159</v>
      </c>
      <c r="F133" s="160" t="s">
        <v>1160</v>
      </c>
      <c r="G133" s="161" t="s">
        <v>134</v>
      </c>
      <c r="H133" s="162">
        <v>15</v>
      </c>
      <c r="I133" s="163"/>
      <c r="J133" s="164">
        <f>ROUND(I133*H133,2)</f>
        <v>0</v>
      </c>
      <c r="K133" s="160" t="s">
        <v>19</v>
      </c>
      <c r="L133" s="165"/>
      <c r="M133" s="166" t="s">
        <v>19</v>
      </c>
      <c r="N133" s="167" t="s">
        <v>42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299</v>
      </c>
      <c r="AT133" s="137" t="s">
        <v>296</v>
      </c>
      <c r="AU133" s="137" t="s">
        <v>81</v>
      </c>
      <c r="AY133" s="16" t="s">
        <v>128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6" t="s">
        <v>79</v>
      </c>
      <c r="BK133" s="138">
        <f>ROUND(I133*H133,2)</f>
        <v>0</v>
      </c>
      <c r="BL133" s="16" t="s">
        <v>243</v>
      </c>
      <c r="BM133" s="137" t="s">
        <v>1161</v>
      </c>
    </row>
    <row r="134" spans="2:65" s="1" customFormat="1" ht="19.5">
      <c r="B134" s="31"/>
      <c r="D134" s="139" t="s">
        <v>137</v>
      </c>
      <c r="F134" s="140" t="s">
        <v>1160</v>
      </c>
      <c r="I134" s="141"/>
      <c r="L134" s="31"/>
      <c r="M134" s="142"/>
      <c r="T134" s="52"/>
      <c r="AT134" s="16" t="s">
        <v>137</v>
      </c>
      <c r="AU134" s="16" t="s">
        <v>81</v>
      </c>
    </row>
    <row r="135" spans="2:65" s="1" customFormat="1" ht="19.899999999999999" customHeight="1">
      <c r="B135" s="31"/>
      <c r="C135" s="126" t="s">
        <v>7</v>
      </c>
      <c r="D135" s="126" t="s">
        <v>131</v>
      </c>
      <c r="E135" s="127" t="s">
        <v>1162</v>
      </c>
      <c r="F135" s="128" t="s">
        <v>1163</v>
      </c>
      <c r="G135" s="129" t="s">
        <v>134</v>
      </c>
      <c r="H135" s="130">
        <v>10</v>
      </c>
      <c r="I135" s="131"/>
      <c r="J135" s="132">
        <f>ROUND(I135*H135,2)</f>
        <v>0</v>
      </c>
      <c r="K135" s="128" t="s">
        <v>135</v>
      </c>
      <c r="L135" s="31"/>
      <c r="M135" s="133" t="s">
        <v>19</v>
      </c>
      <c r="N135" s="134" t="s">
        <v>42</v>
      </c>
      <c r="P135" s="135">
        <f>O135*H135</f>
        <v>0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243</v>
      </c>
      <c r="AT135" s="137" t="s">
        <v>131</v>
      </c>
      <c r="AU135" s="137" t="s">
        <v>81</v>
      </c>
      <c r="AY135" s="16" t="s">
        <v>128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6" t="s">
        <v>79</v>
      </c>
      <c r="BK135" s="138">
        <f>ROUND(I135*H135,2)</f>
        <v>0</v>
      </c>
      <c r="BL135" s="16" t="s">
        <v>243</v>
      </c>
      <c r="BM135" s="137" t="s">
        <v>1164</v>
      </c>
    </row>
    <row r="136" spans="2:65" s="1" customFormat="1" ht="11.25">
      <c r="B136" s="31"/>
      <c r="D136" s="139" t="s">
        <v>137</v>
      </c>
      <c r="F136" s="140" t="s">
        <v>1165</v>
      </c>
      <c r="I136" s="141"/>
      <c r="L136" s="31"/>
      <c r="M136" s="142"/>
      <c r="T136" s="52"/>
      <c r="AT136" s="16" t="s">
        <v>137</v>
      </c>
      <c r="AU136" s="16" t="s">
        <v>81</v>
      </c>
    </row>
    <row r="137" spans="2:65" s="1" customFormat="1" ht="11.25">
      <c r="B137" s="31"/>
      <c r="D137" s="143" t="s">
        <v>139</v>
      </c>
      <c r="F137" s="144" t="s">
        <v>1166</v>
      </c>
      <c r="I137" s="141"/>
      <c r="L137" s="31"/>
      <c r="M137" s="142"/>
      <c r="T137" s="52"/>
      <c r="AT137" s="16" t="s">
        <v>139</v>
      </c>
      <c r="AU137" s="16" t="s">
        <v>81</v>
      </c>
    </row>
    <row r="138" spans="2:65" s="1" customFormat="1" ht="14.45" customHeight="1">
      <c r="B138" s="31"/>
      <c r="C138" s="158" t="s">
        <v>288</v>
      </c>
      <c r="D138" s="158" t="s">
        <v>296</v>
      </c>
      <c r="E138" s="159" t="s">
        <v>1167</v>
      </c>
      <c r="F138" s="160" t="s">
        <v>1168</v>
      </c>
      <c r="G138" s="161" t="s">
        <v>134</v>
      </c>
      <c r="H138" s="162">
        <v>10</v>
      </c>
      <c r="I138" s="163"/>
      <c r="J138" s="164">
        <f>ROUND(I138*H138,2)</f>
        <v>0</v>
      </c>
      <c r="K138" s="160" t="s">
        <v>135</v>
      </c>
      <c r="L138" s="165"/>
      <c r="M138" s="166" t="s">
        <v>19</v>
      </c>
      <c r="N138" s="167" t="s">
        <v>42</v>
      </c>
      <c r="P138" s="135">
        <f>O138*H138</f>
        <v>0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299</v>
      </c>
      <c r="AT138" s="137" t="s">
        <v>296</v>
      </c>
      <c r="AU138" s="137" t="s">
        <v>81</v>
      </c>
      <c r="AY138" s="16" t="s">
        <v>128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6" t="s">
        <v>79</v>
      </c>
      <c r="BK138" s="138">
        <f>ROUND(I138*H138,2)</f>
        <v>0</v>
      </c>
      <c r="BL138" s="16" t="s">
        <v>243</v>
      </c>
      <c r="BM138" s="137" t="s">
        <v>1169</v>
      </c>
    </row>
    <row r="139" spans="2:65" s="1" customFormat="1" ht="11.25">
      <c r="B139" s="31"/>
      <c r="D139" s="139" t="s">
        <v>137</v>
      </c>
      <c r="F139" s="140" t="s">
        <v>1168</v>
      </c>
      <c r="I139" s="141"/>
      <c r="L139" s="31"/>
      <c r="M139" s="142"/>
      <c r="T139" s="52"/>
      <c r="AT139" s="16" t="s">
        <v>137</v>
      </c>
      <c r="AU139" s="16" t="s">
        <v>81</v>
      </c>
    </row>
    <row r="140" spans="2:65" s="1" customFormat="1" ht="14.45" customHeight="1">
      <c r="B140" s="31"/>
      <c r="C140" s="126" t="s">
        <v>295</v>
      </c>
      <c r="D140" s="126" t="s">
        <v>131</v>
      </c>
      <c r="E140" s="127" t="s">
        <v>1170</v>
      </c>
      <c r="F140" s="128" t="s">
        <v>1171</v>
      </c>
      <c r="G140" s="129" t="s">
        <v>134</v>
      </c>
      <c r="H140" s="130">
        <v>1</v>
      </c>
      <c r="I140" s="131"/>
      <c r="J140" s="132">
        <f>ROUND(I140*H140,2)</f>
        <v>0</v>
      </c>
      <c r="K140" s="128" t="s">
        <v>135</v>
      </c>
      <c r="L140" s="31"/>
      <c r="M140" s="133" t="s">
        <v>19</v>
      </c>
      <c r="N140" s="134" t="s">
        <v>42</v>
      </c>
      <c r="P140" s="135">
        <f>O140*H140</f>
        <v>0</v>
      </c>
      <c r="Q140" s="135">
        <v>0</v>
      </c>
      <c r="R140" s="135">
        <f>Q140*H140</f>
        <v>0</v>
      </c>
      <c r="S140" s="135">
        <v>0</v>
      </c>
      <c r="T140" s="136">
        <f>S140*H140</f>
        <v>0</v>
      </c>
      <c r="AR140" s="137" t="s">
        <v>243</v>
      </c>
      <c r="AT140" s="137" t="s">
        <v>131</v>
      </c>
      <c r="AU140" s="137" t="s">
        <v>81</v>
      </c>
      <c r="AY140" s="16" t="s">
        <v>128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6" t="s">
        <v>79</v>
      </c>
      <c r="BK140" s="138">
        <f>ROUND(I140*H140,2)</f>
        <v>0</v>
      </c>
      <c r="BL140" s="16" t="s">
        <v>243</v>
      </c>
      <c r="BM140" s="137" t="s">
        <v>1172</v>
      </c>
    </row>
    <row r="141" spans="2:65" s="1" customFormat="1" ht="11.25">
      <c r="B141" s="31"/>
      <c r="D141" s="139" t="s">
        <v>137</v>
      </c>
      <c r="F141" s="140" t="s">
        <v>1173</v>
      </c>
      <c r="I141" s="141"/>
      <c r="L141" s="31"/>
      <c r="M141" s="142"/>
      <c r="T141" s="52"/>
      <c r="AT141" s="16" t="s">
        <v>137</v>
      </c>
      <c r="AU141" s="16" t="s">
        <v>81</v>
      </c>
    </row>
    <row r="142" spans="2:65" s="1" customFormat="1" ht="11.25">
      <c r="B142" s="31"/>
      <c r="D142" s="143" t="s">
        <v>139</v>
      </c>
      <c r="F142" s="144" t="s">
        <v>1174</v>
      </c>
      <c r="I142" s="141"/>
      <c r="L142" s="31"/>
      <c r="M142" s="142"/>
      <c r="T142" s="52"/>
      <c r="AT142" s="16" t="s">
        <v>139</v>
      </c>
      <c r="AU142" s="16" t="s">
        <v>81</v>
      </c>
    </row>
    <row r="143" spans="2:65" s="1" customFormat="1" ht="22.15" customHeight="1">
      <c r="B143" s="31"/>
      <c r="C143" s="158" t="s">
        <v>302</v>
      </c>
      <c r="D143" s="158" t="s">
        <v>296</v>
      </c>
      <c r="E143" s="159" t="s">
        <v>1175</v>
      </c>
      <c r="F143" s="160" t="s">
        <v>1176</v>
      </c>
      <c r="G143" s="161" t="s">
        <v>134</v>
      </c>
      <c r="H143" s="162">
        <v>1</v>
      </c>
      <c r="I143" s="163"/>
      <c r="J143" s="164">
        <f>ROUND(I143*H143,2)</f>
        <v>0</v>
      </c>
      <c r="K143" s="160" t="s">
        <v>19</v>
      </c>
      <c r="L143" s="165"/>
      <c r="M143" s="166" t="s">
        <v>19</v>
      </c>
      <c r="N143" s="167" t="s">
        <v>42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299</v>
      </c>
      <c r="AT143" s="137" t="s">
        <v>296</v>
      </c>
      <c r="AU143" s="137" t="s">
        <v>81</v>
      </c>
      <c r="AY143" s="16" t="s">
        <v>128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6" t="s">
        <v>79</v>
      </c>
      <c r="BK143" s="138">
        <f>ROUND(I143*H143,2)</f>
        <v>0</v>
      </c>
      <c r="BL143" s="16" t="s">
        <v>243</v>
      </c>
      <c r="BM143" s="137" t="s">
        <v>1177</v>
      </c>
    </row>
    <row r="144" spans="2:65" s="1" customFormat="1" ht="11.25">
      <c r="B144" s="31"/>
      <c r="D144" s="139" t="s">
        <v>137</v>
      </c>
      <c r="F144" s="140" t="s">
        <v>1176</v>
      </c>
      <c r="I144" s="141"/>
      <c r="L144" s="31"/>
      <c r="M144" s="142"/>
      <c r="T144" s="52"/>
      <c r="AT144" s="16" t="s">
        <v>137</v>
      </c>
      <c r="AU144" s="16" t="s">
        <v>81</v>
      </c>
    </row>
    <row r="145" spans="2:65" s="1" customFormat="1" ht="19.899999999999999" customHeight="1">
      <c r="B145" s="31"/>
      <c r="C145" s="126" t="s">
        <v>310</v>
      </c>
      <c r="D145" s="126" t="s">
        <v>131</v>
      </c>
      <c r="E145" s="127" t="s">
        <v>1178</v>
      </c>
      <c r="F145" s="128" t="s">
        <v>1179</v>
      </c>
      <c r="G145" s="129" t="s">
        <v>134</v>
      </c>
      <c r="H145" s="130">
        <v>5</v>
      </c>
      <c r="I145" s="131"/>
      <c r="J145" s="132">
        <f>ROUND(I145*H145,2)</f>
        <v>0</v>
      </c>
      <c r="K145" s="128" t="s">
        <v>135</v>
      </c>
      <c r="L145" s="31"/>
      <c r="M145" s="133" t="s">
        <v>19</v>
      </c>
      <c r="N145" s="134" t="s">
        <v>42</v>
      </c>
      <c r="P145" s="135">
        <f>O145*H145</f>
        <v>0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243</v>
      </c>
      <c r="AT145" s="137" t="s">
        <v>131</v>
      </c>
      <c r="AU145" s="137" t="s">
        <v>81</v>
      </c>
      <c r="AY145" s="16" t="s">
        <v>128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6" t="s">
        <v>79</v>
      </c>
      <c r="BK145" s="138">
        <f>ROUND(I145*H145,2)</f>
        <v>0</v>
      </c>
      <c r="BL145" s="16" t="s">
        <v>243</v>
      </c>
      <c r="BM145" s="137" t="s">
        <v>1180</v>
      </c>
    </row>
    <row r="146" spans="2:65" s="1" customFormat="1" ht="11.25">
      <c r="B146" s="31"/>
      <c r="D146" s="139" t="s">
        <v>137</v>
      </c>
      <c r="F146" s="140" t="s">
        <v>1181</v>
      </c>
      <c r="I146" s="141"/>
      <c r="L146" s="31"/>
      <c r="M146" s="142"/>
      <c r="T146" s="52"/>
      <c r="AT146" s="16" t="s">
        <v>137</v>
      </c>
      <c r="AU146" s="16" t="s">
        <v>81</v>
      </c>
    </row>
    <row r="147" spans="2:65" s="1" customFormat="1" ht="11.25">
      <c r="B147" s="31"/>
      <c r="D147" s="143" t="s">
        <v>139</v>
      </c>
      <c r="F147" s="144" t="s">
        <v>1182</v>
      </c>
      <c r="I147" s="141"/>
      <c r="L147" s="31"/>
      <c r="M147" s="142"/>
      <c r="T147" s="52"/>
      <c r="AT147" s="16" t="s">
        <v>139</v>
      </c>
      <c r="AU147" s="16" t="s">
        <v>81</v>
      </c>
    </row>
    <row r="148" spans="2:65" s="1" customFormat="1" ht="22.15" customHeight="1">
      <c r="B148" s="31"/>
      <c r="C148" s="158" t="s">
        <v>319</v>
      </c>
      <c r="D148" s="158" t="s">
        <v>296</v>
      </c>
      <c r="E148" s="159" t="s">
        <v>1183</v>
      </c>
      <c r="F148" s="160" t="s">
        <v>1184</v>
      </c>
      <c r="G148" s="161" t="s">
        <v>134</v>
      </c>
      <c r="H148" s="162">
        <v>5</v>
      </c>
      <c r="I148" s="163"/>
      <c r="J148" s="164">
        <f>ROUND(I148*H148,2)</f>
        <v>0</v>
      </c>
      <c r="K148" s="160" t="s">
        <v>135</v>
      </c>
      <c r="L148" s="165"/>
      <c r="M148" s="166" t="s">
        <v>19</v>
      </c>
      <c r="N148" s="167" t="s">
        <v>42</v>
      </c>
      <c r="P148" s="135">
        <f>O148*H148</f>
        <v>0</v>
      </c>
      <c r="Q148" s="135">
        <v>7.6999999999999996E-4</v>
      </c>
      <c r="R148" s="135">
        <f>Q148*H148</f>
        <v>3.8499999999999997E-3</v>
      </c>
      <c r="S148" s="135">
        <v>0</v>
      </c>
      <c r="T148" s="136">
        <f>S148*H148</f>
        <v>0</v>
      </c>
      <c r="AR148" s="137" t="s">
        <v>299</v>
      </c>
      <c r="AT148" s="137" t="s">
        <v>296</v>
      </c>
      <c r="AU148" s="137" t="s">
        <v>81</v>
      </c>
      <c r="AY148" s="16" t="s">
        <v>128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6" t="s">
        <v>79</v>
      </c>
      <c r="BK148" s="138">
        <f>ROUND(I148*H148,2)</f>
        <v>0</v>
      </c>
      <c r="BL148" s="16" t="s">
        <v>243</v>
      </c>
      <c r="BM148" s="137" t="s">
        <v>1185</v>
      </c>
    </row>
    <row r="149" spans="2:65" s="1" customFormat="1" ht="11.25">
      <c r="B149" s="31"/>
      <c r="D149" s="139" t="s">
        <v>137</v>
      </c>
      <c r="F149" s="140" t="s">
        <v>1184</v>
      </c>
      <c r="I149" s="141"/>
      <c r="L149" s="31"/>
      <c r="M149" s="142"/>
      <c r="T149" s="52"/>
      <c r="AT149" s="16" t="s">
        <v>137</v>
      </c>
      <c r="AU149" s="16" t="s">
        <v>81</v>
      </c>
    </row>
    <row r="150" spans="2:65" s="1" customFormat="1" ht="14.45" customHeight="1">
      <c r="B150" s="31"/>
      <c r="C150" s="126" t="s">
        <v>324</v>
      </c>
      <c r="D150" s="126" t="s">
        <v>131</v>
      </c>
      <c r="E150" s="127" t="s">
        <v>1186</v>
      </c>
      <c r="F150" s="128" t="s">
        <v>1187</v>
      </c>
      <c r="G150" s="129" t="s">
        <v>134</v>
      </c>
      <c r="H150" s="130">
        <v>7</v>
      </c>
      <c r="I150" s="131"/>
      <c r="J150" s="132">
        <f>ROUND(I150*H150,2)</f>
        <v>0</v>
      </c>
      <c r="K150" s="128" t="s">
        <v>135</v>
      </c>
      <c r="L150" s="31"/>
      <c r="M150" s="133" t="s">
        <v>19</v>
      </c>
      <c r="N150" s="134" t="s">
        <v>42</v>
      </c>
      <c r="P150" s="135">
        <f>O150*H150</f>
        <v>0</v>
      </c>
      <c r="Q150" s="135">
        <v>0</v>
      </c>
      <c r="R150" s="135">
        <f>Q150*H150</f>
        <v>0</v>
      </c>
      <c r="S150" s="135">
        <v>0</v>
      </c>
      <c r="T150" s="136">
        <f>S150*H150</f>
        <v>0</v>
      </c>
      <c r="AR150" s="137" t="s">
        <v>243</v>
      </c>
      <c r="AT150" s="137" t="s">
        <v>131</v>
      </c>
      <c r="AU150" s="137" t="s">
        <v>81</v>
      </c>
      <c r="AY150" s="16" t="s">
        <v>128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6" t="s">
        <v>79</v>
      </c>
      <c r="BK150" s="138">
        <f>ROUND(I150*H150,2)</f>
        <v>0</v>
      </c>
      <c r="BL150" s="16" t="s">
        <v>243</v>
      </c>
      <c r="BM150" s="137" t="s">
        <v>1188</v>
      </c>
    </row>
    <row r="151" spans="2:65" s="1" customFormat="1" ht="19.5">
      <c r="B151" s="31"/>
      <c r="D151" s="139" t="s">
        <v>137</v>
      </c>
      <c r="F151" s="140" t="s">
        <v>1189</v>
      </c>
      <c r="I151" s="141"/>
      <c r="L151" s="31"/>
      <c r="M151" s="142"/>
      <c r="T151" s="52"/>
      <c r="AT151" s="16" t="s">
        <v>137</v>
      </c>
      <c r="AU151" s="16" t="s">
        <v>81</v>
      </c>
    </row>
    <row r="152" spans="2:65" s="1" customFormat="1" ht="11.25">
      <c r="B152" s="31"/>
      <c r="D152" s="143" t="s">
        <v>139</v>
      </c>
      <c r="F152" s="144" t="s">
        <v>1190</v>
      </c>
      <c r="I152" s="141"/>
      <c r="L152" s="31"/>
      <c r="M152" s="142"/>
      <c r="T152" s="52"/>
      <c r="AT152" s="16" t="s">
        <v>139</v>
      </c>
      <c r="AU152" s="16" t="s">
        <v>81</v>
      </c>
    </row>
    <row r="153" spans="2:65" s="1" customFormat="1" ht="30" customHeight="1">
      <c r="B153" s="31"/>
      <c r="C153" s="158" t="s">
        <v>332</v>
      </c>
      <c r="D153" s="158" t="s">
        <v>296</v>
      </c>
      <c r="E153" s="159" t="s">
        <v>1191</v>
      </c>
      <c r="F153" s="160" t="s">
        <v>1192</v>
      </c>
      <c r="G153" s="161" t="s">
        <v>134</v>
      </c>
      <c r="H153" s="162">
        <v>7</v>
      </c>
      <c r="I153" s="163"/>
      <c r="J153" s="164">
        <f>ROUND(I153*H153,2)</f>
        <v>0</v>
      </c>
      <c r="K153" s="160" t="s">
        <v>19</v>
      </c>
      <c r="L153" s="165"/>
      <c r="M153" s="166" t="s">
        <v>19</v>
      </c>
      <c r="N153" s="167" t="s">
        <v>42</v>
      </c>
      <c r="P153" s="135">
        <f>O153*H153</f>
        <v>0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299</v>
      </c>
      <c r="AT153" s="137" t="s">
        <v>296</v>
      </c>
      <c r="AU153" s="137" t="s">
        <v>81</v>
      </c>
      <c r="AY153" s="16" t="s">
        <v>128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6" t="s">
        <v>79</v>
      </c>
      <c r="BK153" s="138">
        <f>ROUND(I153*H153,2)</f>
        <v>0</v>
      </c>
      <c r="BL153" s="16" t="s">
        <v>243</v>
      </c>
      <c r="BM153" s="137" t="s">
        <v>1193</v>
      </c>
    </row>
    <row r="154" spans="2:65" s="1" customFormat="1" ht="19.5">
      <c r="B154" s="31"/>
      <c r="D154" s="139" t="s">
        <v>137</v>
      </c>
      <c r="F154" s="140" t="s">
        <v>1192</v>
      </c>
      <c r="I154" s="141"/>
      <c r="L154" s="31"/>
      <c r="M154" s="142"/>
      <c r="T154" s="52"/>
      <c r="AT154" s="16" t="s">
        <v>137</v>
      </c>
      <c r="AU154" s="16" t="s">
        <v>81</v>
      </c>
    </row>
    <row r="155" spans="2:65" s="1" customFormat="1" ht="22.15" customHeight="1">
      <c r="B155" s="31"/>
      <c r="C155" s="158" t="s">
        <v>339</v>
      </c>
      <c r="D155" s="158" t="s">
        <v>296</v>
      </c>
      <c r="E155" s="159" t="s">
        <v>1194</v>
      </c>
      <c r="F155" s="160" t="s">
        <v>1195</v>
      </c>
      <c r="G155" s="161" t="s">
        <v>134</v>
      </c>
      <c r="H155" s="162">
        <v>14</v>
      </c>
      <c r="I155" s="163"/>
      <c r="J155" s="164">
        <f>ROUND(I155*H155,2)</f>
        <v>0</v>
      </c>
      <c r="K155" s="160" t="s">
        <v>19</v>
      </c>
      <c r="L155" s="165"/>
      <c r="M155" s="166" t="s">
        <v>19</v>
      </c>
      <c r="N155" s="167" t="s">
        <v>42</v>
      </c>
      <c r="P155" s="135">
        <f>O155*H155</f>
        <v>0</v>
      </c>
      <c r="Q155" s="135">
        <v>0</v>
      </c>
      <c r="R155" s="135">
        <f>Q155*H155</f>
        <v>0</v>
      </c>
      <c r="S155" s="135">
        <v>0</v>
      </c>
      <c r="T155" s="136">
        <f>S155*H155</f>
        <v>0</v>
      </c>
      <c r="AR155" s="137" t="s">
        <v>299</v>
      </c>
      <c r="AT155" s="137" t="s">
        <v>296</v>
      </c>
      <c r="AU155" s="137" t="s">
        <v>81</v>
      </c>
      <c r="AY155" s="16" t="s">
        <v>128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6" t="s">
        <v>79</v>
      </c>
      <c r="BK155" s="138">
        <f>ROUND(I155*H155,2)</f>
        <v>0</v>
      </c>
      <c r="BL155" s="16" t="s">
        <v>243</v>
      </c>
      <c r="BM155" s="137" t="s">
        <v>1196</v>
      </c>
    </row>
    <row r="156" spans="2:65" s="1" customFormat="1" ht="11.25">
      <c r="B156" s="31"/>
      <c r="D156" s="139" t="s">
        <v>137</v>
      </c>
      <c r="F156" s="140" t="s">
        <v>1195</v>
      </c>
      <c r="I156" s="141"/>
      <c r="L156" s="31"/>
      <c r="M156" s="142"/>
      <c r="T156" s="52"/>
      <c r="AT156" s="16" t="s">
        <v>137</v>
      </c>
      <c r="AU156" s="16" t="s">
        <v>81</v>
      </c>
    </row>
    <row r="157" spans="2:65" s="1" customFormat="1" ht="22.15" customHeight="1">
      <c r="B157" s="31"/>
      <c r="C157" s="126" t="s">
        <v>343</v>
      </c>
      <c r="D157" s="126" t="s">
        <v>131</v>
      </c>
      <c r="E157" s="127" t="s">
        <v>1197</v>
      </c>
      <c r="F157" s="128" t="s">
        <v>1198</v>
      </c>
      <c r="G157" s="129" t="s">
        <v>134</v>
      </c>
      <c r="H157" s="130">
        <v>1</v>
      </c>
      <c r="I157" s="131"/>
      <c r="J157" s="132">
        <f>ROUND(I157*H157,2)</f>
        <v>0</v>
      </c>
      <c r="K157" s="128" t="s">
        <v>135</v>
      </c>
      <c r="L157" s="31"/>
      <c r="M157" s="133" t="s">
        <v>19</v>
      </c>
      <c r="N157" s="134" t="s">
        <v>42</v>
      </c>
      <c r="P157" s="135">
        <f>O157*H157</f>
        <v>0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243</v>
      </c>
      <c r="AT157" s="137" t="s">
        <v>131</v>
      </c>
      <c r="AU157" s="137" t="s">
        <v>81</v>
      </c>
      <c r="AY157" s="16" t="s">
        <v>128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6" t="s">
        <v>79</v>
      </c>
      <c r="BK157" s="138">
        <f>ROUND(I157*H157,2)</f>
        <v>0</v>
      </c>
      <c r="BL157" s="16" t="s">
        <v>243</v>
      </c>
      <c r="BM157" s="137" t="s">
        <v>1199</v>
      </c>
    </row>
    <row r="158" spans="2:65" s="1" customFormat="1" ht="29.25">
      <c r="B158" s="31"/>
      <c r="D158" s="139" t="s">
        <v>137</v>
      </c>
      <c r="F158" s="140" t="s">
        <v>1200</v>
      </c>
      <c r="I158" s="141"/>
      <c r="L158" s="31"/>
      <c r="M158" s="142"/>
      <c r="T158" s="52"/>
      <c r="AT158" s="16" t="s">
        <v>137</v>
      </c>
      <c r="AU158" s="16" t="s">
        <v>81</v>
      </c>
    </row>
    <row r="159" spans="2:65" s="1" customFormat="1" ht="11.25">
      <c r="B159" s="31"/>
      <c r="D159" s="143" t="s">
        <v>139</v>
      </c>
      <c r="F159" s="144" t="s">
        <v>1201</v>
      </c>
      <c r="I159" s="141"/>
      <c r="L159" s="31"/>
      <c r="M159" s="142"/>
      <c r="T159" s="52"/>
      <c r="AT159" s="16" t="s">
        <v>139</v>
      </c>
      <c r="AU159" s="16" t="s">
        <v>81</v>
      </c>
    </row>
    <row r="160" spans="2:65" s="1" customFormat="1" ht="14.45" customHeight="1">
      <c r="B160" s="31"/>
      <c r="C160" s="126" t="s">
        <v>351</v>
      </c>
      <c r="D160" s="126" t="s">
        <v>131</v>
      </c>
      <c r="E160" s="127" t="s">
        <v>1202</v>
      </c>
      <c r="F160" s="128" t="s">
        <v>1203</v>
      </c>
      <c r="G160" s="129" t="s">
        <v>134</v>
      </c>
      <c r="H160" s="130">
        <v>1</v>
      </c>
      <c r="I160" s="131"/>
      <c r="J160" s="132">
        <f>ROUND(I160*H160,2)</f>
        <v>0</v>
      </c>
      <c r="K160" s="128" t="s">
        <v>135</v>
      </c>
      <c r="L160" s="31"/>
      <c r="M160" s="133" t="s">
        <v>19</v>
      </c>
      <c r="N160" s="134" t="s">
        <v>42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243</v>
      </c>
      <c r="AT160" s="137" t="s">
        <v>131</v>
      </c>
      <c r="AU160" s="137" t="s">
        <v>81</v>
      </c>
      <c r="AY160" s="16" t="s">
        <v>128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6" t="s">
        <v>79</v>
      </c>
      <c r="BK160" s="138">
        <f>ROUND(I160*H160,2)</f>
        <v>0</v>
      </c>
      <c r="BL160" s="16" t="s">
        <v>243</v>
      </c>
      <c r="BM160" s="137" t="s">
        <v>1204</v>
      </c>
    </row>
    <row r="161" spans="2:65" s="1" customFormat="1" ht="11.25">
      <c r="B161" s="31"/>
      <c r="D161" s="139" t="s">
        <v>137</v>
      </c>
      <c r="F161" s="140" t="s">
        <v>1203</v>
      </c>
      <c r="I161" s="141"/>
      <c r="L161" s="31"/>
      <c r="M161" s="142"/>
      <c r="T161" s="52"/>
      <c r="AT161" s="16" t="s">
        <v>137</v>
      </c>
      <c r="AU161" s="16" t="s">
        <v>81</v>
      </c>
    </row>
    <row r="162" spans="2:65" s="1" customFormat="1" ht="11.25">
      <c r="B162" s="31"/>
      <c r="D162" s="143" t="s">
        <v>139</v>
      </c>
      <c r="F162" s="144" t="s">
        <v>1205</v>
      </c>
      <c r="I162" s="141"/>
      <c r="L162" s="31"/>
      <c r="M162" s="142"/>
      <c r="T162" s="52"/>
      <c r="AT162" s="16" t="s">
        <v>139</v>
      </c>
      <c r="AU162" s="16" t="s">
        <v>81</v>
      </c>
    </row>
    <row r="163" spans="2:65" s="1" customFormat="1" ht="14.45" customHeight="1">
      <c r="B163" s="31"/>
      <c r="C163" s="126" t="s">
        <v>299</v>
      </c>
      <c r="D163" s="126" t="s">
        <v>131</v>
      </c>
      <c r="E163" s="127" t="s">
        <v>1206</v>
      </c>
      <c r="F163" s="128" t="s">
        <v>1207</v>
      </c>
      <c r="G163" s="129" t="s">
        <v>134</v>
      </c>
      <c r="H163" s="130">
        <v>1</v>
      </c>
      <c r="I163" s="131"/>
      <c r="J163" s="132">
        <f>ROUND(I163*H163,2)</f>
        <v>0</v>
      </c>
      <c r="K163" s="128" t="s">
        <v>135</v>
      </c>
      <c r="L163" s="31"/>
      <c r="M163" s="133" t="s">
        <v>19</v>
      </c>
      <c r="N163" s="134" t="s">
        <v>42</v>
      </c>
      <c r="P163" s="135">
        <f>O163*H163</f>
        <v>0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243</v>
      </c>
      <c r="AT163" s="137" t="s">
        <v>131</v>
      </c>
      <c r="AU163" s="137" t="s">
        <v>81</v>
      </c>
      <c r="AY163" s="16" t="s">
        <v>128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6" t="s">
        <v>79</v>
      </c>
      <c r="BK163" s="138">
        <f>ROUND(I163*H163,2)</f>
        <v>0</v>
      </c>
      <c r="BL163" s="16" t="s">
        <v>243</v>
      </c>
      <c r="BM163" s="137" t="s">
        <v>1208</v>
      </c>
    </row>
    <row r="164" spans="2:65" s="1" customFormat="1" ht="11.25">
      <c r="B164" s="31"/>
      <c r="D164" s="139" t="s">
        <v>137</v>
      </c>
      <c r="F164" s="140" t="s">
        <v>1209</v>
      </c>
      <c r="I164" s="141"/>
      <c r="L164" s="31"/>
      <c r="M164" s="142"/>
      <c r="T164" s="52"/>
      <c r="AT164" s="16" t="s">
        <v>137</v>
      </c>
      <c r="AU164" s="16" t="s">
        <v>81</v>
      </c>
    </row>
    <row r="165" spans="2:65" s="1" customFormat="1" ht="11.25">
      <c r="B165" s="31"/>
      <c r="D165" s="143" t="s">
        <v>139</v>
      </c>
      <c r="F165" s="144" t="s">
        <v>1210</v>
      </c>
      <c r="I165" s="141"/>
      <c r="L165" s="31"/>
      <c r="M165" s="142"/>
      <c r="T165" s="52"/>
      <c r="AT165" s="16" t="s">
        <v>139</v>
      </c>
      <c r="AU165" s="16" t="s">
        <v>81</v>
      </c>
    </row>
    <row r="166" spans="2:65" s="1" customFormat="1" ht="22.15" customHeight="1">
      <c r="B166" s="31"/>
      <c r="C166" s="126" t="s">
        <v>386</v>
      </c>
      <c r="D166" s="126" t="s">
        <v>131</v>
      </c>
      <c r="E166" s="127" t="s">
        <v>1211</v>
      </c>
      <c r="F166" s="128" t="s">
        <v>1212</v>
      </c>
      <c r="G166" s="129" t="s">
        <v>227</v>
      </c>
      <c r="H166" s="130">
        <v>0.372</v>
      </c>
      <c r="I166" s="131"/>
      <c r="J166" s="132">
        <f>ROUND(I166*H166,2)</f>
        <v>0</v>
      </c>
      <c r="K166" s="128" t="s">
        <v>135</v>
      </c>
      <c r="L166" s="31"/>
      <c r="M166" s="133" t="s">
        <v>19</v>
      </c>
      <c r="N166" s="134" t="s">
        <v>42</v>
      </c>
      <c r="P166" s="135">
        <f>O166*H166</f>
        <v>0</v>
      </c>
      <c r="Q166" s="135">
        <v>0</v>
      </c>
      <c r="R166" s="135">
        <f>Q166*H166</f>
        <v>0</v>
      </c>
      <c r="S166" s="135">
        <v>0</v>
      </c>
      <c r="T166" s="136">
        <f>S166*H166</f>
        <v>0</v>
      </c>
      <c r="AR166" s="137" t="s">
        <v>243</v>
      </c>
      <c r="AT166" s="137" t="s">
        <v>131</v>
      </c>
      <c r="AU166" s="137" t="s">
        <v>81</v>
      </c>
      <c r="AY166" s="16" t="s">
        <v>128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6" t="s">
        <v>79</v>
      </c>
      <c r="BK166" s="138">
        <f>ROUND(I166*H166,2)</f>
        <v>0</v>
      </c>
      <c r="BL166" s="16" t="s">
        <v>243</v>
      </c>
      <c r="BM166" s="137" t="s">
        <v>1213</v>
      </c>
    </row>
    <row r="167" spans="2:65" s="1" customFormat="1" ht="29.25">
      <c r="B167" s="31"/>
      <c r="D167" s="139" t="s">
        <v>137</v>
      </c>
      <c r="F167" s="140" t="s">
        <v>1214</v>
      </c>
      <c r="I167" s="141"/>
      <c r="L167" s="31"/>
      <c r="M167" s="142"/>
      <c r="T167" s="52"/>
      <c r="AT167" s="16" t="s">
        <v>137</v>
      </c>
      <c r="AU167" s="16" t="s">
        <v>81</v>
      </c>
    </row>
    <row r="168" spans="2:65" s="1" customFormat="1" ht="11.25">
      <c r="B168" s="31"/>
      <c r="D168" s="143" t="s">
        <v>139</v>
      </c>
      <c r="F168" s="144" t="s">
        <v>1215</v>
      </c>
      <c r="I168" s="141"/>
      <c r="L168" s="31"/>
      <c r="M168" s="142"/>
      <c r="T168" s="52"/>
      <c r="AT168" s="16" t="s">
        <v>139</v>
      </c>
      <c r="AU168" s="16" t="s">
        <v>81</v>
      </c>
    </row>
    <row r="169" spans="2:65" s="1" customFormat="1" ht="22.15" customHeight="1">
      <c r="B169" s="31"/>
      <c r="C169" s="126" t="s">
        <v>392</v>
      </c>
      <c r="D169" s="126" t="s">
        <v>131</v>
      </c>
      <c r="E169" s="127" t="s">
        <v>1216</v>
      </c>
      <c r="F169" s="128" t="s">
        <v>1217</v>
      </c>
      <c r="G169" s="129" t="s">
        <v>227</v>
      </c>
      <c r="H169" s="130">
        <v>0.372</v>
      </c>
      <c r="I169" s="131"/>
      <c r="J169" s="132">
        <f>ROUND(I169*H169,2)</f>
        <v>0</v>
      </c>
      <c r="K169" s="128" t="s">
        <v>135</v>
      </c>
      <c r="L169" s="31"/>
      <c r="M169" s="133" t="s">
        <v>19</v>
      </c>
      <c r="N169" s="134" t="s">
        <v>42</v>
      </c>
      <c r="P169" s="135">
        <f>O169*H169</f>
        <v>0</v>
      </c>
      <c r="Q169" s="135">
        <v>0</v>
      </c>
      <c r="R169" s="135">
        <f>Q169*H169</f>
        <v>0</v>
      </c>
      <c r="S169" s="135">
        <v>0</v>
      </c>
      <c r="T169" s="136">
        <f>S169*H169</f>
        <v>0</v>
      </c>
      <c r="AR169" s="137" t="s">
        <v>243</v>
      </c>
      <c r="AT169" s="137" t="s">
        <v>131</v>
      </c>
      <c r="AU169" s="137" t="s">
        <v>81</v>
      </c>
      <c r="AY169" s="16" t="s">
        <v>128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6" t="s">
        <v>79</v>
      </c>
      <c r="BK169" s="138">
        <f>ROUND(I169*H169,2)</f>
        <v>0</v>
      </c>
      <c r="BL169" s="16" t="s">
        <v>243</v>
      </c>
      <c r="BM169" s="137" t="s">
        <v>1218</v>
      </c>
    </row>
    <row r="170" spans="2:65" s="1" customFormat="1" ht="29.25">
      <c r="B170" s="31"/>
      <c r="D170" s="139" t="s">
        <v>137</v>
      </c>
      <c r="F170" s="140" t="s">
        <v>1219</v>
      </c>
      <c r="I170" s="141"/>
      <c r="L170" s="31"/>
      <c r="M170" s="142"/>
      <c r="T170" s="52"/>
      <c r="AT170" s="16" t="s">
        <v>137</v>
      </c>
      <c r="AU170" s="16" t="s">
        <v>81</v>
      </c>
    </row>
    <row r="171" spans="2:65" s="1" customFormat="1" ht="11.25">
      <c r="B171" s="31"/>
      <c r="D171" s="143" t="s">
        <v>139</v>
      </c>
      <c r="F171" s="144" t="s">
        <v>1220</v>
      </c>
      <c r="I171" s="141"/>
      <c r="L171" s="31"/>
      <c r="M171" s="142"/>
      <c r="T171" s="52"/>
      <c r="AT171" s="16" t="s">
        <v>139</v>
      </c>
      <c r="AU171" s="16" t="s">
        <v>81</v>
      </c>
    </row>
    <row r="172" spans="2:65" s="11" customFormat="1" ht="25.9" customHeight="1">
      <c r="B172" s="114"/>
      <c r="D172" s="115" t="s">
        <v>70</v>
      </c>
      <c r="E172" s="116" t="s">
        <v>296</v>
      </c>
      <c r="F172" s="116" t="s">
        <v>1221</v>
      </c>
      <c r="I172" s="117"/>
      <c r="J172" s="118">
        <f>BK172</f>
        <v>0</v>
      </c>
      <c r="L172" s="114"/>
      <c r="M172" s="119"/>
      <c r="P172" s="120">
        <f>P173</f>
        <v>0</v>
      </c>
      <c r="R172" s="120">
        <f>R173</f>
        <v>3.8795729999999997</v>
      </c>
      <c r="T172" s="121">
        <f>T173</f>
        <v>7.7752499999999989</v>
      </c>
      <c r="AR172" s="115" t="s">
        <v>157</v>
      </c>
      <c r="AT172" s="122" t="s">
        <v>70</v>
      </c>
      <c r="AU172" s="122" t="s">
        <v>71</v>
      </c>
      <c r="AY172" s="115" t="s">
        <v>128</v>
      </c>
      <c r="BK172" s="123">
        <f>BK173</f>
        <v>0</v>
      </c>
    </row>
    <row r="173" spans="2:65" s="11" customFormat="1" ht="22.9" customHeight="1">
      <c r="B173" s="114"/>
      <c r="D173" s="115" t="s">
        <v>70</v>
      </c>
      <c r="E173" s="124" t="s">
        <v>1222</v>
      </c>
      <c r="F173" s="124" t="s">
        <v>1223</v>
      </c>
      <c r="I173" s="117"/>
      <c r="J173" s="125">
        <f>BK173</f>
        <v>0</v>
      </c>
      <c r="L173" s="114"/>
      <c r="M173" s="119"/>
      <c r="P173" s="120">
        <f>SUM(P174:P232)</f>
        <v>0</v>
      </c>
      <c r="R173" s="120">
        <f>SUM(R174:R232)</f>
        <v>3.8795729999999997</v>
      </c>
      <c r="T173" s="121">
        <f>SUM(T174:T232)</f>
        <v>7.7752499999999989</v>
      </c>
      <c r="AR173" s="115" t="s">
        <v>157</v>
      </c>
      <c r="AT173" s="122" t="s">
        <v>70</v>
      </c>
      <c r="AU173" s="122" t="s">
        <v>79</v>
      </c>
      <c r="AY173" s="115" t="s">
        <v>128</v>
      </c>
      <c r="BK173" s="123">
        <f>SUM(BK174:BK232)</f>
        <v>0</v>
      </c>
    </row>
    <row r="174" spans="2:65" s="1" customFormat="1" ht="14.45" customHeight="1">
      <c r="B174" s="31"/>
      <c r="C174" s="126" t="s">
        <v>399</v>
      </c>
      <c r="D174" s="126" t="s">
        <v>131</v>
      </c>
      <c r="E174" s="127" t="s">
        <v>1224</v>
      </c>
      <c r="F174" s="128" t="s">
        <v>1225</v>
      </c>
      <c r="G174" s="129" t="s">
        <v>148</v>
      </c>
      <c r="H174" s="130">
        <v>7.35</v>
      </c>
      <c r="I174" s="131"/>
      <c r="J174" s="132">
        <f>ROUND(I174*H174,2)</f>
        <v>0</v>
      </c>
      <c r="K174" s="128" t="s">
        <v>135</v>
      </c>
      <c r="L174" s="31"/>
      <c r="M174" s="133" t="s">
        <v>19</v>
      </c>
      <c r="N174" s="134" t="s">
        <v>42</v>
      </c>
      <c r="P174" s="135">
        <f>O174*H174</f>
        <v>0</v>
      </c>
      <c r="Q174" s="135">
        <v>0</v>
      </c>
      <c r="R174" s="135">
        <f>Q174*H174</f>
        <v>0</v>
      </c>
      <c r="S174" s="135">
        <v>0</v>
      </c>
      <c r="T174" s="136">
        <f>S174*H174</f>
        <v>0</v>
      </c>
      <c r="AR174" s="137" t="s">
        <v>603</v>
      </c>
      <c r="AT174" s="137" t="s">
        <v>131</v>
      </c>
      <c r="AU174" s="137" t="s">
        <v>81</v>
      </c>
      <c r="AY174" s="16" t="s">
        <v>128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6" t="s">
        <v>79</v>
      </c>
      <c r="BK174" s="138">
        <f>ROUND(I174*H174,2)</f>
        <v>0</v>
      </c>
      <c r="BL174" s="16" t="s">
        <v>603</v>
      </c>
      <c r="BM174" s="137" t="s">
        <v>1226</v>
      </c>
    </row>
    <row r="175" spans="2:65" s="1" customFormat="1" ht="29.25">
      <c r="B175" s="31"/>
      <c r="D175" s="139" t="s">
        <v>137</v>
      </c>
      <c r="F175" s="140" t="s">
        <v>1227</v>
      </c>
      <c r="I175" s="141"/>
      <c r="L175" s="31"/>
      <c r="M175" s="142"/>
      <c r="T175" s="52"/>
      <c r="AT175" s="16" t="s">
        <v>137</v>
      </c>
      <c r="AU175" s="16" t="s">
        <v>81</v>
      </c>
    </row>
    <row r="176" spans="2:65" s="1" customFormat="1" ht="11.25">
      <c r="B176" s="31"/>
      <c r="D176" s="143" t="s">
        <v>139</v>
      </c>
      <c r="F176" s="144" t="s">
        <v>1228</v>
      </c>
      <c r="I176" s="141"/>
      <c r="L176" s="31"/>
      <c r="M176" s="142"/>
      <c r="T176" s="52"/>
      <c r="AT176" s="16" t="s">
        <v>139</v>
      </c>
      <c r="AU176" s="16" t="s">
        <v>81</v>
      </c>
    </row>
    <row r="177" spans="2:65" s="13" customFormat="1" ht="11.25">
      <c r="B177" s="151"/>
      <c r="D177" s="139" t="s">
        <v>141</v>
      </c>
      <c r="E177" s="152" t="s">
        <v>19</v>
      </c>
      <c r="F177" s="153" t="s">
        <v>1229</v>
      </c>
      <c r="H177" s="154">
        <v>7.35</v>
      </c>
      <c r="I177" s="155"/>
      <c r="L177" s="151"/>
      <c r="M177" s="156"/>
      <c r="T177" s="157"/>
      <c r="AT177" s="152" t="s">
        <v>141</v>
      </c>
      <c r="AU177" s="152" t="s">
        <v>81</v>
      </c>
      <c r="AV177" s="13" t="s">
        <v>81</v>
      </c>
      <c r="AW177" s="13" t="s">
        <v>32</v>
      </c>
      <c r="AX177" s="13" t="s">
        <v>79</v>
      </c>
      <c r="AY177" s="152" t="s">
        <v>128</v>
      </c>
    </row>
    <row r="178" spans="2:65" s="1" customFormat="1" ht="22.15" customHeight="1">
      <c r="B178" s="31"/>
      <c r="C178" s="126" t="s">
        <v>403</v>
      </c>
      <c r="D178" s="126" t="s">
        <v>131</v>
      </c>
      <c r="E178" s="127" t="s">
        <v>1230</v>
      </c>
      <c r="F178" s="128" t="s">
        <v>1231</v>
      </c>
      <c r="G178" s="129" t="s">
        <v>209</v>
      </c>
      <c r="H178" s="130">
        <v>123</v>
      </c>
      <c r="I178" s="131"/>
      <c r="J178" s="132">
        <f>ROUND(I178*H178,2)</f>
        <v>0</v>
      </c>
      <c r="K178" s="128" t="s">
        <v>135</v>
      </c>
      <c r="L178" s="31"/>
      <c r="M178" s="133" t="s">
        <v>19</v>
      </c>
      <c r="N178" s="134" t="s">
        <v>42</v>
      </c>
      <c r="P178" s="135">
        <f>O178*H178</f>
        <v>0</v>
      </c>
      <c r="Q178" s="135">
        <v>0</v>
      </c>
      <c r="R178" s="135">
        <f>Q178*H178</f>
        <v>0</v>
      </c>
      <c r="S178" s="135">
        <v>0</v>
      </c>
      <c r="T178" s="136">
        <f>S178*H178</f>
        <v>0</v>
      </c>
      <c r="AR178" s="137" t="s">
        <v>603</v>
      </c>
      <c r="AT178" s="137" t="s">
        <v>131</v>
      </c>
      <c r="AU178" s="137" t="s">
        <v>81</v>
      </c>
      <c r="AY178" s="16" t="s">
        <v>128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6" t="s">
        <v>79</v>
      </c>
      <c r="BK178" s="138">
        <f>ROUND(I178*H178,2)</f>
        <v>0</v>
      </c>
      <c r="BL178" s="16" t="s">
        <v>603</v>
      </c>
      <c r="BM178" s="137" t="s">
        <v>1232</v>
      </c>
    </row>
    <row r="179" spans="2:65" s="1" customFormat="1" ht="39">
      <c r="B179" s="31"/>
      <c r="D179" s="139" t="s">
        <v>137</v>
      </c>
      <c r="F179" s="140" t="s">
        <v>1233</v>
      </c>
      <c r="I179" s="141"/>
      <c r="L179" s="31"/>
      <c r="M179" s="142"/>
      <c r="T179" s="52"/>
      <c r="AT179" s="16" t="s">
        <v>137</v>
      </c>
      <c r="AU179" s="16" t="s">
        <v>81</v>
      </c>
    </row>
    <row r="180" spans="2:65" s="1" customFormat="1" ht="11.25">
      <c r="B180" s="31"/>
      <c r="D180" s="143" t="s">
        <v>139</v>
      </c>
      <c r="F180" s="144" t="s">
        <v>1234</v>
      </c>
      <c r="I180" s="141"/>
      <c r="L180" s="31"/>
      <c r="M180" s="142"/>
      <c r="T180" s="52"/>
      <c r="AT180" s="16" t="s">
        <v>139</v>
      </c>
      <c r="AU180" s="16" t="s">
        <v>81</v>
      </c>
    </row>
    <row r="181" spans="2:65" s="13" customFormat="1" ht="11.25">
      <c r="B181" s="151"/>
      <c r="D181" s="139" t="s">
        <v>141</v>
      </c>
      <c r="E181" s="152" t="s">
        <v>19</v>
      </c>
      <c r="F181" s="153" t="s">
        <v>1235</v>
      </c>
      <c r="H181" s="154">
        <v>123</v>
      </c>
      <c r="I181" s="155"/>
      <c r="L181" s="151"/>
      <c r="M181" s="156"/>
      <c r="T181" s="157"/>
      <c r="AT181" s="152" t="s">
        <v>141</v>
      </c>
      <c r="AU181" s="152" t="s">
        <v>81</v>
      </c>
      <c r="AV181" s="13" t="s">
        <v>81</v>
      </c>
      <c r="AW181" s="13" t="s">
        <v>32</v>
      </c>
      <c r="AX181" s="13" t="s">
        <v>79</v>
      </c>
      <c r="AY181" s="152" t="s">
        <v>128</v>
      </c>
    </row>
    <row r="182" spans="2:65" s="1" customFormat="1" ht="22.15" customHeight="1">
      <c r="B182" s="31"/>
      <c r="C182" s="126" t="s">
        <v>410</v>
      </c>
      <c r="D182" s="126" t="s">
        <v>131</v>
      </c>
      <c r="E182" s="127" t="s">
        <v>1236</v>
      </c>
      <c r="F182" s="128" t="s">
        <v>1237</v>
      </c>
      <c r="G182" s="129" t="s">
        <v>354</v>
      </c>
      <c r="H182" s="130">
        <v>11.025</v>
      </c>
      <c r="I182" s="131"/>
      <c r="J182" s="132">
        <f>ROUND(I182*H182,2)</f>
        <v>0</v>
      </c>
      <c r="K182" s="128" t="s">
        <v>135</v>
      </c>
      <c r="L182" s="31"/>
      <c r="M182" s="133" t="s">
        <v>19</v>
      </c>
      <c r="N182" s="134" t="s">
        <v>42</v>
      </c>
      <c r="P182" s="135">
        <f>O182*H182</f>
        <v>0</v>
      </c>
      <c r="Q182" s="135">
        <v>0</v>
      </c>
      <c r="R182" s="135">
        <f>Q182*H182</f>
        <v>0</v>
      </c>
      <c r="S182" s="135">
        <v>0</v>
      </c>
      <c r="T182" s="136">
        <f>S182*H182</f>
        <v>0</v>
      </c>
      <c r="AR182" s="137" t="s">
        <v>603</v>
      </c>
      <c r="AT182" s="137" t="s">
        <v>131</v>
      </c>
      <c r="AU182" s="137" t="s">
        <v>81</v>
      </c>
      <c r="AY182" s="16" t="s">
        <v>128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6" t="s">
        <v>79</v>
      </c>
      <c r="BK182" s="138">
        <f>ROUND(I182*H182,2)</f>
        <v>0</v>
      </c>
      <c r="BL182" s="16" t="s">
        <v>603</v>
      </c>
      <c r="BM182" s="137" t="s">
        <v>1238</v>
      </c>
    </row>
    <row r="183" spans="2:65" s="1" customFormat="1" ht="19.5">
      <c r="B183" s="31"/>
      <c r="D183" s="139" t="s">
        <v>137</v>
      </c>
      <c r="F183" s="140" t="s">
        <v>1239</v>
      </c>
      <c r="I183" s="141"/>
      <c r="L183" s="31"/>
      <c r="M183" s="142"/>
      <c r="T183" s="52"/>
      <c r="AT183" s="16" t="s">
        <v>137</v>
      </c>
      <c r="AU183" s="16" t="s">
        <v>81</v>
      </c>
    </row>
    <row r="184" spans="2:65" s="1" customFormat="1" ht="11.25">
      <c r="B184" s="31"/>
      <c r="D184" s="143" t="s">
        <v>139</v>
      </c>
      <c r="F184" s="144" t="s">
        <v>1240</v>
      </c>
      <c r="I184" s="141"/>
      <c r="L184" s="31"/>
      <c r="M184" s="142"/>
      <c r="T184" s="52"/>
      <c r="AT184" s="16" t="s">
        <v>139</v>
      </c>
      <c r="AU184" s="16" t="s">
        <v>81</v>
      </c>
    </row>
    <row r="185" spans="2:65" s="13" customFormat="1" ht="11.25">
      <c r="B185" s="151"/>
      <c r="D185" s="139" t="s">
        <v>141</v>
      </c>
      <c r="E185" s="152" t="s">
        <v>19</v>
      </c>
      <c r="F185" s="153" t="s">
        <v>1241</v>
      </c>
      <c r="H185" s="154">
        <v>11.025</v>
      </c>
      <c r="I185" s="155"/>
      <c r="L185" s="151"/>
      <c r="M185" s="156"/>
      <c r="T185" s="157"/>
      <c r="AT185" s="152" t="s">
        <v>141</v>
      </c>
      <c r="AU185" s="152" t="s">
        <v>81</v>
      </c>
      <c r="AV185" s="13" t="s">
        <v>81</v>
      </c>
      <c r="AW185" s="13" t="s">
        <v>32</v>
      </c>
      <c r="AX185" s="13" t="s">
        <v>79</v>
      </c>
      <c r="AY185" s="152" t="s">
        <v>128</v>
      </c>
    </row>
    <row r="186" spans="2:65" s="1" customFormat="1" ht="19.899999999999999" customHeight="1">
      <c r="B186" s="31"/>
      <c r="C186" s="126" t="s">
        <v>416</v>
      </c>
      <c r="D186" s="126" t="s">
        <v>131</v>
      </c>
      <c r="E186" s="127" t="s">
        <v>1242</v>
      </c>
      <c r="F186" s="128" t="s">
        <v>1243</v>
      </c>
      <c r="G186" s="129" t="s">
        <v>134</v>
      </c>
      <c r="H186" s="130">
        <v>2</v>
      </c>
      <c r="I186" s="131"/>
      <c r="J186" s="132">
        <f>ROUND(I186*H186,2)</f>
        <v>0</v>
      </c>
      <c r="K186" s="128" t="s">
        <v>135</v>
      </c>
      <c r="L186" s="31"/>
      <c r="M186" s="133" t="s">
        <v>19</v>
      </c>
      <c r="N186" s="134" t="s">
        <v>42</v>
      </c>
      <c r="P186" s="135">
        <f>O186*H186</f>
        <v>0</v>
      </c>
      <c r="Q186" s="135">
        <v>7.6E-3</v>
      </c>
      <c r="R186" s="135">
        <f>Q186*H186</f>
        <v>1.52E-2</v>
      </c>
      <c r="S186" s="135">
        <v>0</v>
      </c>
      <c r="T186" s="136">
        <f>S186*H186</f>
        <v>0</v>
      </c>
      <c r="AR186" s="137" t="s">
        <v>603</v>
      </c>
      <c r="AT186" s="137" t="s">
        <v>131</v>
      </c>
      <c r="AU186" s="137" t="s">
        <v>81</v>
      </c>
      <c r="AY186" s="16" t="s">
        <v>128</v>
      </c>
      <c r="BE186" s="138">
        <f>IF(N186="základní",J186,0)</f>
        <v>0</v>
      </c>
      <c r="BF186" s="138">
        <f>IF(N186="snížená",J186,0)</f>
        <v>0</v>
      </c>
      <c r="BG186" s="138">
        <f>IF(N186="zákl. přenesená",J186,0)</f>
        <v>0</v>
      </c>
      <c r="BH186" s="138">
        <f>IF(N186="sníž. přenesená",J186,0)</f>
        <v>0</v>
      </c>
      <c r="BI186" s="138">
        <f>IF(N186="nulová",J186,0)</f>
        <v>0</v>
      </c>
      <c r="BJ186" s="16" t="s">
        <v>79</v>
      </c>
      <c r="BK186" s="138">
        <f>ROUND(I186*H186,2)</f>
        <v>0</v>
      </c>
      <c r="BL186" s="16" t="s">
        <v>603</v>
      </c>
      <c r="BM186" s="137" t="s">
        <v>1244</v>
      </c>
    </row>
    <row r="187" spans="2:65" s="1" customFormat="1" ht="11.25">
      <c r="B187" s="31"/>
      <c r="D187" s="139" t="s">
        <v>137</v>
      </c>
      <c r="F187" s="140" t="s">
        <v>1245</v>
      </c>
      <c r="I187" s="141"/>
      <c r="L187" s="31"/>
      <c r="M187" s="142"/>
      <c r="T187" s="52"/>
      <c r="AT187" s="16" t="s">
        <v>137</v>
      </c>
      <c r="AU187" s="16" t="s">
        <v>81</v>
      </c>
    </row>
    <row r="188" spans="2:65" s="1" customFormat="1" ht="11.25">
      <c r="B188" s="31"/>
      <c r="D188" s="143" t="s">
        <v>139</v>
      </c>
      <c r="F188" s="144" t="s">
        <v>1246</v>
      </c>
      <c r="I188" s="141"/>
      <c r="L188" s="31"/>
      <c r="M188" s="142"/>
      <c r="T188" s="52"/>
      <c r="AT188" s="16" t="s">
        <v>139</v>
      </c>
      <c r="AU188" s="16" t="s">
        <v>81</v>
      </c>
    </row>
    <row r="189" spans="2:65" s="1" customFormat="1" ht="19.899999999999999" customHeight="1">
      <c r="B189" s="31"/>
      <c r="C189" s="126" t="s">
        <v>421</v>
      </c>
      <c r="D189" s="126" t="s">
        <v>131</v>
      </c>
      <c r="E189" s="127" t="s">
        <v>1247</v>
      </c>
      <c r="F189" s="128" t="s">
        <v>1248</v>
      </c>
      <c r="G189" s="129" t="s">
        <v>209</v>
      </c>
      <c r="H189" s="130">
        <v>45</v>
      </c>
      <c r="I189" s="131"/>
      <c r="J189" s="132">
        <f>ROUND(I189*H189,2)</f>
        <v>0</v>
      </c>
      <c r="K189" s="128" t="s">
        <v>135</v>
      </c>
      <c r="L189" s="31"/>
      <c r="M189" s="133" t="s">
        <v>19</v>
      </c>
      <c r="N189" s="134" t="s">
        <v>42</v>
      </c>
      <c r="P189" s="135">
        <f>O189*H189</f>
        <v>0</v>
      </c>
      <c r="Q189" s="135">
        <v>1.9E-3</v>
      </c>
      <c r="R189" s="135">
        <f>Q189*H189</f>
        <v>8.5500000000000007E-2</v>
      </c>
      <c r="S189" s="135">
        <v>0</v>
      </c>
      <c r="T189" s="136">
        <f>S189*H189</f>
        <v>0</v>
      </c>
      <c r="AR189" s="137" t="s">
        <v>603</v>
      </c>
      <c r="AT189" s="137" t="s">
        <v>131</v>
      </c>
      <c r="AU189" s="137" t="s">
        <v>81</v>
      </c>
      <c r="AY189" s="16" t="s">
        <v>128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6" t="s">
        <v>79</v>
      </c>
      <c r="BK189" s="138">
        <f>ROUND(I189*H189,2)</f>
        <v>0</v>
      </c>
      <c r="BL189" s="16" t="s">
        <v>603</v>
      </c>
      <c r="BM189" s="137" t="s">
        <v>1249</v>
      </c>
    </row>
    <row r="190" spans="2:65" s="1" customFormat="1" ht="11.25">
      <c r="B190" s="31"/>
      <c r="D190" s="139" t="s">
        <v>137</v>
      </c>
      <c r="F190" s="140" t="s">
        <v>1250</v>
      </c>
      <c r="I190" s="141"/>
      <c r="L190" s="31"/>
      <c r="M190" s="142"/>
      <c r="T190" s="52"/>
      <c r="AT190" s="16" t="s">
        <v>137</v>
      </c>
      <c r="AU190" s="16" t="s">
        <v>81</v>
      </c>
    </row>
    <row r="191" spans="2:65" s="1" customFormat="1" ht="11.25">
      <c r="B191" s="31"/>
      <c r="D191" s="143" t="s">
        <v>139</v>
      </c>
      <c r="F191" s="144" t="s">
        <v>1251</v>
      </c>
      <c r="I191" s="141"/>
      <c r="L191" s="31"/>
      <c r="M191" s="142"/>
      <c r="T191" s="52"/>
      <c r="AT191" s="16" t="s">
        <v>139</v>
      </c>
      <c r="AU191" s="16" t="s">
        <v>81</v>
      </c>
    </row>
    <row r="192" spans="2:65" s="1" customFormat="1" ht="22.15" customHeight="1">
      <c r="B192" s="31"/>
      <c r="C192" s="126" t="s">
        <v>428</v>
      </c>
      <c r="D192" s="126" t="s">
        <v>131</v>
      </c>
      <c r="E192" s="127" t="s">
        <v>1252</v>
      </c>
      <c r="F192" s="128" t="s">
        <v>1253</v>
      </c>
      <c r="G192" s="129" t="s">
        <v>209</v>
      </c>
      <c r="H192" s="130">
        <v>123</v>
      </c>
      <c r="I192" s="131"/>
      <c r="J192" s="132">
        <f>ROUND(I192*H192,2)</f>
        <v>0</v>
      </c>
      <c r="K192" s="128" t="s">
        <v>135</v>
      </c>
      <c r="L192" s="31"/>
      <c r="M192" s="133" t="s">
        <v>19</v>
      </c>
      <c r="N192" s="134" t="s">
        <v>42</v>
      </c>
      <c r="P192" s="135">
        <f>O192*H192</f>
        <v>0</v>
      </c>
      <c r="Q192" s="135">
        <v>0</v>
      </c>
      <c r="R192" s="135">
        <f>Q192*H192</f>
        <v>0</v>
      </c>
      <c r="S192" s="135">
        <v>0</v>
      </c>
      <c r="T192" s="136">
        <f>S192*H192</f>
        <v>0</v>
      </c>
      <c r="AR192" s="137" t="s">
        <v>603</v>
      </c>
      <c r="AT192" s="137" t="s">
        <v>131</v>
      </c>
      <c r="AU192" s="137" t="s">
        <v>81</v>
      </c>
      <c r="AY192" s="16" t="s">
        <v>128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6" t="s">
        <v>79</v>
      </c>
      <c r="BK192" s="138">
        <f>ROUND(I192*H192,2)</f>
        <v>0</v>
      </c>
      <c r="BL192" s="16" t="s">
        <v>603</v>
      </c>
      <c r="BM192" s="137" t="s">
        <v>1254</v>
      </c>
    </row>
    <row r="193" spans="2:65" s="1" customFormat="1" ht="29.25">
      <c r="B193" s="31"/>
      <c r="D193" s="139" t="s">
        <v>137</v>
      </c>
      <c r="F193" s="140" t="s">
        <v>1255</v>
      </c>
      <c r="I193" s="141"/>
      <c r="L193" s="31"/>
      <c r="M193" s="142"/>
      <c r="T193" s="52"/>
      <c r="AT193" s="16" t="s">
        <v>137</v>
      </c>
      <c r="AU193" s="16" t="s">
        <v>81</v>
      </c>
    </row>
    <row r="194" spans="2:65" s="1" customFormat="1" ht="11.25">
      <c r="B194" s="31"/>
      <c r="D194" s="143" t="s">
        <v>139</v>
      </c>
      <c r="F194" s="144" t="s">
        <v>1256</v>
      </c>
      <c r="I194" s="141"/>
      <c r="L194" s="31"/>
      <c r="M194" s="142"/>
      <c r="T194" s="52"/>
      <c r="AT194" s="16" t="s">
        <v>139</v>
      </c>
      <c r="AU194" s="16" t="s">
        <v>81</v>
      </c>
    </row>
    <row r="195" spans="2:65" s="13" customFormat="1" ht="11.25">
      <c r="B195" s="151"/>
      <c r="D195" s="139" t="s">
        <v>141</v>
      </c>
      <c r="E195" s="152" t="s">
        <v>19</v>
      </c>
      <c r="F195" s="153" t="s">
        <v>1235</v>
      </c>
      <c r="H195" s="154">
        <v>123</v>
      </c>
      <c r="I195" s="155"/>
      <c r="L195" s="151"/>
      <c r="M195" s="156"/>
      <c r="T195" s="157"/>
      <c r="AT195" s="152" t="s">
        <v>141</v>
      </c>
      <c r="AU195" s="152" t="s">
        <v>81</v>
      </c>
      <c r="AV195" s="13" t="s">
        <v>81</v>
      </c>
      <c r="AW195" s="13" t="s">
        <v>32</v>
      </c>
      <c r="AX195" s="13" t="s">
        <v>79</v>
      </c>
      <c r="AY195" s="152" t="s">
        <v>128</v>
      </c>
    </row>
    <row r="196" spans="2:65" s="1" customFormat="1" ht="14.45" customHeight="1">
      <c r="B196" s="31"/>
      <c r="C196" s="126" t="s">
        <v>432</v>
      </c>
      <c r="D196" s="126" t="s">
        <v>131</v>
      </c>
      <c r="E196" s="127" t="s">
        <v>1257</v>
      </c>
      <c r="F196" s="128" t="s">
        <v>1258</v>
      </c>
      <c r="G196" s="129" t="s">
        <v>148</v>
      </c>
      <c r="H196" s="130">
        <v>7.35</v>
      </c>
      <c r="I196" s="131"/>
      <c r="J196" s="132">
        <f>ROUND(I196*H196,2)</f>
        <v>0</v>
      </c>
      <c r="K196" s="128" t="s">
        <v>135</v>
      </c>
      <c r="L196" s="31"/>
      <c r="M196" s="133" t="s">
        <v>19</v>
      </c>
      <c r="N196" s="134" t="s">
        <v>42</v>
      </c>
      <c r="P196" s="135">
        <f>O196*H196</f>
        <v>0</v>
      </c>
      <c r="Q196" s="135">
        <v>3.0000000000000001E-5</v>
      </c>
      <c r="R196" s="135">
        <f>Q196*H196</f>
        <v>2.2049999999999999E-4</v>
      </c>
      <c r="S196" s="135">
        <v>0</v>
      </c>
      <c r="T196" s="136">
        <f>S196*H196</f>
        <v>0</v>
      </c>
      <c r="AR196" s="137" t="s">
        <v>603</v>
      </c>
      <c r="AT196" s="137" t="s">
        <v>131</v>
      </c>
      <c r="AU196" s="137" t="s">
        <v>81</v>
      </c>
      <c r="AY196" s="16" t="s">
        <v>128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6" t="s">
        <v>79</v>
      </c>
      <c r="BK196" s="138">
        <f>ROUND(I196*H196,2)</f>
        <v>0</v>
      </c>
      <c r="BL196" s="16" t="s">
        <v>603</v>
      </c>
      <c r="BM196" s="137" t="s">
        <v>1259</v>
      </c>
    </row>
    <row r="197" spans="2:65" s="1" customFormat="1" ht="11.25">
      <c r="B197" s="31"/>
      <c r="D197" s="139" t="s">
        <v>137</v>
      </c>
      <c r="F197" s="140" t="s">
        <v>1260</v>
      </c>
      <c r="I197" s="141"/>
      <c r="L197" s="31"/>
      <c r="M197" s="142"/>
      <c r="T197" s="52"/>
      <c r="AT197" s="16" t="s">
        <v>137</v>
      </c>
      <c r="AU197" s="16" t="s">
        <v>81</v>
      </c>
    </row>
    <row r="198" spans="2:65" s="1" customFormat="1" ht="11.25">
      <c r="B198" s="31"/>
      <c r="D198" s="143" t="s">
        <v>139</v>
      </c>
      <c r="F198" s="144" t="s">
        <v>1261</v>
      </c>
      <c r="I198" s="141"/>
      <c r="L198" s="31"/>
      <c r="M198" s="142"/>
      <c r="T198" s="52"/>
      <c r="AT198" s="16" t="s">
        <v>139</v>
      </c>
      <c r="AU198" s="16" t="s">
        <v>81</v>
      </c>
    </row>
    <row r="199" spans="2:65" s="13" customFormat="1" ht="11.25">
      <c r="B199" s="151"/>
      <c r="D199" s="139" t="s">
        <v>141</v>
      </c>
      <c r="E199" s="152" t="s">
        <v>19</v>
      </c>
      <c r="F199" s="153" t="s">
        <v>1229</v>
      </c>
      <c r="H199" s="154">
        <v>7.35</v>
      </c>
      <c r="I199" s="155"/>
      <c r="L199" s="151"/>
      <c r="M199" s="156"/>
      <c r="T199" s="157"/>
      <c r="AT199" s="152" t="s">
        <v>141</v>
      </c>
      <c r="AU199" s="152" t="s">
        <v>81</v>
      </c>
      <c r="AV199" s="13" t="s">
        <v>81</v>
      </c>
      <c r="AW199" s="13" t="s">
        <v>32</v>
      </c>
      <c r="AX199" s="13" t="s">
        <v>79</v>
      </c>
      <c r="AY199" s="152" t="s">
        <v>128</v>
      </c>
    </row>
    <row r="200" spans="2:65" s="1" customFormat="1" ht="30" customHeight="1">
      <c r="B200" s="31"/>
      <c r="C200" s="126" t="s">
        <v>439</v>
      </c>
      <c r="D200" s="126" t="s">
        <v>131</v>
      </c>
      <c r="E200" s="127" t="s">
        <v>1262</v>
      </c>
      <c r="F200" s="128" t="s">
        <v>1263</v>
      </c>
      <c r="G200" s="129" t="s">
        <v>148</v>
      </c>
      <c r="H200" s="130">
        <v>16.45</v>
      </c>
      <c r="I200" s="131"/>
      <c r="J200" s="132">
        <f>ROUND(I200*H200,2)</f>
        <v>0</v>
      </c>
      <c r="K200" s="128" t="s">
        <v>135</v>
      </c>
      <c r="L200" s="31"/>
      <c r="M200" s="133" t="s">
        <v>19</v>
      </c>
      <c r="N200" s="134" t="s">
        <v>42</v>
      </c>
      <c r="P200" s="135">
        <f>O200*H200</f>
        <v>0</v>
      </c>
      <c r="Q200" s="135">
        <v>0</v>
      </c>
      <c r="R200" s="135">
        <f>Q200*H200</f>
        <v>0</v>
      </c>
      <c r="S200" s="135">
        <v>0</v>
      </c>
      <c r="T200" s="136">
        <f>S200*H200</f>
        <v>0</v>
      </c>
      <c r="AR200" s="137" t="s">
        <v>603</v>
      </c>
      <c r="AT200" s="137" t="s">
        <v>131</v>
      </c>
      <c r="AU200" s="137" t="s">
        <v>81</v>
      </c>
      <c r="AY200" s="16" t="s">
        <v>128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6" t="s">
        <v>79</v>
      </c>
      <c r="BK200" s="138">
        <f>ROUND(I200*H200,2)</f>
        <v>0</v>
      </c>
      <c r="BL200" s="16" t="s">
        <v>603</v>
      </c>
      <c r="BM200" s="137" t="s">
        <v>1264</v>
      </c>
    </row>
    <row r="201" spans="2:65" s="1" customFormat="1" ht="39">
      <c r="B201" s="31"/>
      <c r="D201" s="139" t="s">
        <v>137</v>
      </c>
      <c r="F201" s="140" t="s">
        <v>1265</v>
      </c>
      <c r="I201" s="141"/>
      <c r="L201" s="31"/>
      <c r="M201" s="142"/>
      <c r="T201" s="52"/>
      <c r="AT201" s="16" t="s">
        <v>137</v>
      </c>
      <c r="AU201" s="16" t="s">
        <v>81</v>
      </c>
    </row>
    <row r="202" spans="2:65" s="1" customFormat="1" ht="11.25">
      <c r="B202" s="31"/>
      <c r="D202" s="143" t="s">
        <v>139</v>
      </c>
      <c r="F202" s="144" t="s">
        <v>1266</v>
      </c>
      <c r="I202" s="141"/>
      <c r="L202" s="31"/>
      <c r="M202" s="142"/>
      <c r="T202" s="52"/>
      <c r="AT202" s="16" t="s">
        <v>139</v>
      </c>
      <c r="AU202" s="16" t="s">
        <v>81</v>
      </c>
    </row>
    <row r="203" spans="2:65" s="13" customFormat="1" ht="11.25">
      <c r="B203" s="151"/>
      <c r="D203" s="139" t="s">
        <v>141</v>
      </c>
      <c r="E203" s="152" t="s">
        <v>19</v>
      </c>
      <c r="F203" s="153" t="s">
        <v>1267</v>
      </c>
      <c r="H203" s="154">
        <v>16.45</v>
      </c>
      <c r="I203" s="155"/>
      <c r="L203" s="151"/>
      <c r="M203" s="156"/>
      <c r="T203" s="157"/>
      <c r="AT203" s="152" t="s">
        <v>141</v>
      </c>
      <c r="AU203" s="152" t="s">
        <v>81</v>
      </c>
      <c r="AV203" s="13" t="s">
        <v>81</v>
      </c>
      <c r="AW203" s="13" t="s">
        <v>32</v>
      </c>
      <c r="AX203" s="13" t="s">
        <v>79</v>
      </c>
      <c r="AY203" s="152" t="s">
        <v>128</v>
      </c>
    </row>
    <row r="204" spans="2:65" s="1" customFormat="1" ht="22.15" customHeight="1">
      <c r="B204" s="31"/>
      <c r="C204" s="126" t="s">
        <v>445</v>
      </c>
      <c r="D204" s="126" t="s">
        <v>131</v>
      </c>
      <c r="E204" s="127" t="s">
        <v>1268</v>
      </c>
      <c r="F204" s="128" t="s">
        <v>1269</v>
      </c>
      <c r="G204" s="129" t="s">
        <v>148</v>
      </c>
      <c r="H204" s="130">
        <v>15.75</v>
      </c>
      <c r="I204" s="131"/>
      <c r="J204" s="132">
        <f>ROUND(I204*H204,2)</f>
        <v>0</v>
      </c>
      <c r="K204" s="128" t="s">
        <v>135</v>
      </c>
      <c r="L204" s="31"/>
      <c r="M204" s="133" t="s">
        <v>19</v>
      </c>
      <c r="N204" s="134" t="s">
        <v>42</v>
      </c>
      <c r="P204" s="135">
        <f>O204*H204</f>
        <v>0</v>
      </c>
      <c r="Q204" s="135">
        <v>0.15192</v>
      </c>
      <c r="R204" s="135">
        <f>Q204*H204</f>
        <v>2.3927399999999999</v>
      </c>
      <c r="S204" s="135">
        <v>0</v>
      </c>
      <c r="T204" s="136">
        <f>S204*H204</f>
        <v>0</v>
      </c>
      <c r="AR204" s="137" t="s">
        <v>603</v>
      </c>
      <c r="AT204" s="137" t="s">
        <v>131</v>
      </c>
      <c r="AU204" s="137" t="s">
        <v>81</v>
      </c>
      <c r="AY204" s="16" t="s">
        <v>128</v>
      </c>
      <c r="BE204" s="138">
        <f>IF(N204="základní",J204,0)</f>
        <v>0</v>
      </c>
      <c r="BF204" s="138">
        <f>IF(N204="snížená",J204,0)</f>
        <v>0</v>
      </c>
      <c r="BG204" s="138">
        <f>IF(N204="zákl. přenesená",J204,0)</f>
        <v>0</v>
      </c>
      <c r="BH204" s="138">
        <f>IF(N204="sníž. přenesená",J204,0)</f>
        <v>0</v>
      </c>
      <c r="BI204" s="138">
        <f>IF(N204="nulová",J204,0)</f>
        <v>0</v>
      </c>
      <c r="BJ204" s="16" t="s">
        <v>79</v>
      </c>
      <c r="BK204" s="138">
        <f>ROUND(I204*H204,2)</f>
        <v>0</v>
      </c>
      <c r="BL204" s="16" t="s">
        <v>603</v>
      </c>
      <c r="BM204" s="137" t="s">
        <v>1270</v>
      </c>
    </row>
    <row r="205" spans="2:65" s="1" customFormat="1" ht="29.25">
      <c r="B205" s="31"/>
      <c r="D205" s="139" t="s">
        <v>137</v>
      </c>
      <c r="F205" s="140" t="s">
        <v>1271</v>
      </c>
      <c r="I205" s="141"/>
      <c r="L205" s="31"/>
      <c r="M205" s="142"/>
      <c r="T205" s="52"/>
      <c r="AT205" s="16" t="s">
        <v>137</v>
      </c>
      <c r="AU205" s="16" t="s">
        <v>81</v>
      </c>
    </row>
    <row r="206" spans="2:65" s="1" customFormat="1" ht="11.25">
      <c r="B206" s="31"/>
      <c r="D206" s="143" t="s">
        <v>139</v>
      </c>
      <c r="F206" s="144" t="s">
        <v>1272</v>
      </c>
      <c r="I206" s="141"/>
      <c r="L206" s="31"/>
      <c r="M206" s="142"/>
      <c r="T206" s="52"/>
      <c r="AT206" s="16" t="s">
        <v>139</v>
      </c>
      <c r="AU206" s="16" t="s">
        <v>81</v>
      </c>
    </row>
    <row r="207" spans="2:65" s="13" customFormat="1" ht="11.25">
      <c r="B207" s="151"/>
      <c r="D207" s="139" t="s">
        <v>141</v>
      </c>
      <c r="E207" s="152" t="s">
        <v>19</v>
      </c>
      <c r="F207" s="153" t="s">
        <v>1273</v>
      </c>
      <c r="H207" s="154">
        <v>15.75</v>
      </c>
      <c r="I207" s="155"/>
      <c r="L207" s="151"/>
      <c r="M207" s="156"/>
      <c r="T207" s="157"/>
      <c r="AT207" s="152" t="s">
        <v>141</v>
      </c>
      <c r="AU207" s="152" t="s">
        <v>81</v>
      </c>
      <c r="AV207" s="13" t="s">
        <v>81</v>
      </c>
      <c r="AW207" s="13" t="s">
        <v>32</v>
      </c>
      <c r="AX207" s="13" t="s">
        <v>79</v>
      </c>
      <c r="AY207" s="152" t="s">
        <v>128</v>
      </c>
    </row>
    <row r="208" spans="2:65" s="1" customFormat="1" ht="30" customHeight="1">
      <c r="B208" s="31"/>
      <c r="C208" s="126" t="s">
        <v>452</v>
      </c>
      <c r="D208" s="126" t="s">
        <v>131</v>
      </c>
      <c r="E208" s="127" t="s">
        <v>1274</v>
      </c>
      <c r="F208" s="128" t="s">
        <v>1275</v>
      </c>
      <c r="G208" s="129" t="s">
        <v>148</v>
      </c>
      <c r="H208" s="130">
        <v>16.45</v>
      </c>
      <c r="I208" s="131"/>
      <c r="J208" s="132">
        <f>ROUND(I208*H208,2)</f>
        <v>0</v>
      </c>
      <c r="K208" s="128" t="s">
        <v>135</v>
      </c>
      <c r="L208" s="31"/>
      <c r="M208" s="133" t="s">
        <v>19</v>
      </c>
      <c r="N208" s="134" t="s">
        <v>42</v>
      </c>
      <c r="P208" s="135">
        <f>O208*H208</f>
        <v>0</v>
      </c>
      <c r="Q208" s="135">
        <v>8.4250000000000005E-2</v>
      </c>
      <c r="R208" s="135">
        <f>Q208*H208</f>
        <v>1.3859125000000001</v>
      </c>
      <c r="S208" s="135">
        <v>0</v>
      </c>
      <c r="T208" s="136">
        <f>S208*H208</f>
        <v>0</v>
      </c>
      <c r="AR208" s="137" t="s">
        <v>603</v>
      </c>
      <c r="AT208" s="137" t="s">
        <v>131</v>
      </c>
      <c r="AU208" s="137" t="s">
        <v>81</v>
      </c>
      <c r="AY208" s="16" t="s">
        <v>128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6" t="s">
        <v>79</v>
      </c>
      <c r="BK208" s="138">
        <f>ROUND(I208*H208,2)</f>
        <v>0</v>
      </c>
      <c r="BL208" s="16" t="s">
        <v>603</v>
      </c>
      <c r="BM208" s="137" t="s">
        <v>1276</v>
      </c>
    </row>
    <row r="209" spans="2:65" s="1" customFormat="1" ht="29.25">
      <c r="B209" s="31"/>
      <c r="D209" s="139" t="s">
        <v>137</v>
      </c>
      <c r="F209" s="140" t="s">
        <v>1277</v>
      </c>
      <c r="I209" s="141"/>
      <c r="L209" s="31"/>
      <c r="M209" s="142"/>
      <c r="T209" s="52"/>
      <c r="AT209" s="16" t="s">
        <v>137</v>
      </c>
      <c r="AU209" s="16" t="s">
        <v>81</v>
      </c>
    </row>
    <row r="210" spans="2:65" s="1" customFormat="1" ht="11.25">
      <c r="B210" s="31"/>
      <c r="D210" s="143" t="s">
        <v>139</v>
      </c>
      <c r="F210" s="144" t="s">
        <v>1278</v>
      </c>
      <c r="I210" s="141"/>
      <c r="L210" s="31"/>
      <c r="M210" s="142"/>
      <c r="T210" s="52"/>
      <c r="AT210" s="16" t="s">
        <v>139</v>
      </c>
      <c r="AU210" s="16" t="s">
        <v>81</v>
      </c>
    </row>
    <row r="211" spans="2:65" s="13" customFormat="1" ht="11.25">
      <c r="B211" s="151"/>
      <c r="D211" s="139" t="s">
        <v>141</v>
      </c>
      <c r="E211" s="152" t="s">
        <v>19</v>
      </c>
      <c r="F211" s="153" t="s">
        <v>1267</v>
      </c>
      <c r="H211" s="154">
        <v>16.45</v>
      </c>
      <c r="I211" s="155"/>
      <c r="L211" s="151"/>
      <c r="M211" s="156"/>
      <c r="T211" s="157"/>
      <c r="AT211" s="152" t="s">
        <v>141</v>
      </c>
      <c r="AU211" s="152" t="s">
        <v>81</v>
      </c>
      <c r="AV211" s="13" t="s">
        <v>81</v>
      </c>
      <c r="AW211" s="13" t="s">
        <v>32</v>
      </c>
      <c r="AX211" s="13" t="s">
        <v>79</v>
      </c>
      <c r="AY211" s="152" t="s">
        <v>128</v>
      </c>
    </row>
    <row r="212" spans="2:65" s="1" customFormat="1" ht="22.15" customHeight="1">
      <c r="B212" s="31"/>
      <c r="C212" s="126" t="s">
        <v>459</v>
      </c>
      <c r="D212" s="126" t="s">
        <v>131</v>
      </c>
      <c r="E212" s="127" t="s">
        <v>1279</v>
      </c>
      <c r="F212" s="128" t="s">
        <v>1280</v>
      </c>
      <c r="G212" s="129" t="s">
        <v>148</v>
      </c>
      <c r="H212" s="130">
        <v>15.75</v>
      </c>
      <c r="I212" s="131"/>
      <c r="J212" s="132">
        <f>ROUND(I212*H212,2)</f>
        <v>0</v>
      </c>
      <c r="K212" s="128" t="s">
        <v>135</v>
      </c>
      <c r="L212" s="31"/>
      <c r="M212" s="133" t="s">
        <v>19</v>
      </c>
      <c r="N212" s="134" t="s">
        <v>42</v>
      </c>
      <c r="P212" s="135">
        <f>O212*H212</f>
        <v>0</v>
      </c>
      <c r="Q212" s="135">
        <v>0</v>
      </c>
      <c r="R212" s="135">
        <f>Q212*H212</f>
        <v>0</v>
      </c>
      <c r="S212" s="135">
        <v>0.12</v>
      </c>
      <c r="T212" s="136">
        <f>S212*H212</f>
        <v>1.89</v>
      </c>
      <c r="AR212" s="137" t="s">
        <v>603</v>
      </c>
      <c r="AT212" s="137" t="s">
        <v>131</v>
      </c>
      <c r="AU212" s="137" t="s">
        <v>81</v>
      </c>
      <c r="AY212" s="16" t="s">
        <v>128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6" t="s">
        <v>79</v>
      </c>
      <c r="BK212" s="138">
        <f>ROUND(I212*H212,2)</f>
        <v>0</v>
      </c>
      <c r="BL212" s="16" t="s">
        <v>603</v>
      </c>
      <c r="BM212" s="137" t="s">
        <v>1281</v>
      </c>
    </row>
    <row r="213" spans="2:65" s="1" customFormat="1" ht="19.5">
      <c r="B213" s="31"/>
      <c r="D213" s="139" t="s">
        <v>137</v>
      </c>
      <c r="F213" s="140" t="s">
        <v>1282</v>
      </c>
      <c r="I213" s="141"/>
      <c r="L213" s="31"/>
      <c r="M213" s="142"/>
      <c r="T213" s="52"/>
      <c r="AT213" s="16" t="s">
        <v>137</v>
      </c>
      <c r="AU213" s="16" t="s">
        <v>81</v>
      </c>
    </row>
    <row r="214" spans="2:65" s="1" customFormat="1" ht="11.25">
      <c r="B214" s="31"/>
      <c r="D214" s="143" t="s">
        <v>139</v>
      </c>
      <c r="F214" s="144" t="s">
        <v>1283</v>
      </c>
      <c r="I214" s="141"/>
      <c r="L214" s="31"/>
      <c r="M214" s="142"/>
      <c r="T214" s="52"/>
      <c r="AT214" s="16" t="s">
        <v>139</v>
      </c>
      <c r="AU214" s="16" t="s">
        <v>81</v>
      </c>
    </row>
    <row r="215" spans="2:65" s="13" customFormat="1" ht="11.25">
      <c r="B215" s="151"/>
      <c r="D215" s="139" t="s">
        <v>141</v>
      </c>
      <c r="E215" s="152" t="s">
        <v>19</v>
      </c>
      <c r="F215" s="153" t="s">
        <v>1273</v>
      </c>
      <c r="H215" s="154">
        <v>15.75</v>
      </c>
      <c r="I215" s="155"/>
      <c r="L215" s="151"/>
      <c r="M215" s="156"/>
      <c r="T215" s="157"/>
      <c r="AT215" s="152" t="s">
        <v>141</v>
      </c>
      <c r="AU215" s="152" t="s">
        <v>81</v>
      </c>
      <c r="AV215" s="13" t="s">
        <v>81</v>
      </c>
      <c r="AW215" s="13" t="s">
        <v>32</v>
      </c>
      <c r="AX215" s="13" t="s">
        <v>79</v>
      </c>
      <c r="AY215" s="152" t="s">
        <v>128</v>
      </c>
    </row>
    <row r="216" spans="2:65" s="1" customFormat="1" ht="22.15" customHeight="1">
      <c r="B216" s="31"/>
      <c r="C216" s="126" t="s">
        <v>466</v>
      </c>
      <c r="D216" s="126" t="s">
        <v>131</v>
      </c>
      <c r="E216" s="127" t="s">
        <v>1284</v>
      </c>
      <c r="F216" s="128" t="s">
        <v>1285</v>
      </c>
      <c r="G216" s="129" t="s">
        <v>148</v>
      </c>
      <c r="H216" s="130">
        <v>19.95</v>
      </c>
      <c r="I216" s="131"/>
      <c r="J216" s="132">
        <f>ROUND(I216*H216,2)</f>
        <v>0</v>
      </c>
      <c r="K216" s="128" t="s">
        <v>135</v>
      </c>
      <c r="L216" s="31"/>
      <c r="M216" s="133" t="s">
        <v>19</v>
      </c>
      <c r="N216" s="134" t="s">
        <v>42</v>
      </c>
      <c r="P216" s="135">
        <f>O216*H216</f>
        <v>0</v>
      </c>
      <c r="Q216" s="135">
        <v>0</v>
      </c>
      <c r="R216" s="135">
        <f>Q216*H216</f>
        <v>0</v>
      </c>
      <c r="S216" s="135">
        <v>0.29499999999999998</v>
      </c>
      <c r="T216" s="136">
        <f>S216*H216</f>
        <v>5.8852499999999992</v>
      </c>
      <c r="AR216" s="137" t="s">
        <v>603</v>
      </c>
      <c r="AT216" s="137" t="s">
        <v>131</v>
      </c>
      <c r="AU216" s="137" t="s">
        <v>81</v>
      </c>
      <c r="AY216" s="16" t="s">
        <v>128</v>
      </c>
      <c r="BE216" s="138">
        <f>IF(N216="základní",J216,0)</f>
        <v>0</v>
      </c>
      <c r="BF216" s="138">
        <f>IF(N216="snížená",J216,0)</f>
        <v>0</v>
      </c>
      <c r="BG216" s="138">
        <f>IF(N216="zákl. přenesená",J216,0)</f>
        <v>0</v>
      </c>
      <c r="BH216" s="138">
        <f>IF(N216="sníž. přenesená",J216,0)</f>
        <v>0</v>
      </c>
      <c r="BI216" s="138">
        <f>IF(N216="nulová",J216,0)</f>
        <v>0</v>
      </c>
      <c r="BJ216" s="16" t="s">
        <v>79</v>
      </c>
      <c r="BK216" s="138">
        <f>ROUND(I216*H216,2)</f>
        <v>0</v>
      </c>
      <c r="BL216" s="16" t="s">
        <v>603</v>
      </c>
      <c r="BM216" s="137" t="s">
        <v>1286</v>
      </c>
    </row>
    <row r="217" spans="2:65" s="1" customFormat="1" ht="29.25">
      <c r="B217" s="31"/>
      <c r="D217" s="139" t="s">
        <v>137</v>
      </c>
      <c r="F217" s="140" t="s">
        <v>1287</v>
      </c>
      <c r="I217" s="141"/>
      <c r="L217" s="31"/>
      <c r="M217" s="142"/>
      <c r="T217" s="52"/>
      <c r="AT217" s="16" t="s">
        <v>137</v>
      </c>
      <c r="AU217" s="16" t="s">
        <v>81</v>
      </c>
    </row>
    <row r="218" spans="2:65" s="1" customFormat="1" ht="11.25">
      <c r="B218" s="31"/>
      <c r="D218" s="143" t="s">
        <v>139</v>
      </c>
      <c r="F218" s="144" t="s">
        <v>1288</v>
      </c>
      <c r="I218" s="141"/>
      <c r="L218" s="31"/>
      <c r="M218" s="142"/>
      <c r="T218" s="52"/>
      <c r="AT218" s="16" t="s">
        <v>139</v>
      </c>
      <c r="AU218" s="16" t="s">
        <v>81</v>
      </c>
    </row>
    <row r="219" spans="2:65" s="13" customFormat="1" ht="11.25">
      <c r="B219" s="151"/>
      <c r="D219" s="139" t="s">
        <v>141</v>
      </c>
      <c r="E219" s="152" t="s">
        <v>19</v>
      </c>
      <c r="F219" s="153" t="s">
        <v>1289</v>
      </c>
      <c r="H219" s="154">
        <v>19.95</v>
      </c>
      <c r="I219" s="155"/>
      <c r="L219" s="151"/>
      <c r="M219" s="156"/>
      <c r="T219" s="157"/>
      <c r="AT219" s="152" t="s">
        <v>141</v>
      </c>
      <c r="AU219" s="152" t="s">
        <v>81</v>
      </c>
      <c r="AV219" s="13" t="s">
        <v>81</v>
      </c>
      <c r="AW219" s="13" t="s">
        <v>32</v>
      </c>
      <c r="AX219" s="13" t="s">
        <v>79</v>
      </c>
      <c r="AY219" s="152" t="s">
        <v>128</v>
      </c>
    </row>
    <row r="220" spans="2:65" s="1" customFormat="1" ht="22.15" customHeight="1">
      <c r="B220" s="31"/>
      <c r="C220" s="126" t="s">
        <v>475</v>
      </c>
      <c r="D220" s="126" t="s">
        <v>131</v>
      </c>
      <c r="E220" s="127" t="s">
        <v>1290</v>
      </c>
      <c r="F220" s="128" t="s">
        <v>1291</v>
      </c>
      <c r="G220" s="129" t="s">
        <v>209</v>
      </c>
      <c r="H220" s="130">
        <v>90</v>
      </c>
      <c r="I220" s="131"/>
      <c r="J220" s="132">
        <f>ROUND(I220*H220,2)</f>
        <v>0</v>
      </c>
      <c r="K220" s="128" t="s">
        <v>135</v>
      </c>
      <c r="L220" s="31"/>
      <c r="M220" s="133" t="s">
        <v>19</v>
      </c>
      <c r="N220" s="134" t="s">
        <v>42</v>
      </c>
      <c r="P220" s="135">
        <f>O220*H220</f>
        <v>0</v>
      </c>
      <c r="Q220" s="135">
        <v>0</v>
      </c>
      <c r="R220" s="135">
        <f>Q220*H220</f>
        <v>0</v>
      </c>
      <c r="S220" s="135">
        <v>0</v>
      </c>
      <c r="T220" s="136">
        <f>S220*H220</f>
        <v>0</v>
      </c>
      <c r="AR220" s="137" t="s">
        <v>603</v>
      </c>
      <c r="AT220" s="137" t="s">
        <v>131</v>
      </c>
      <c r="AU220" s="137" t="s">
        <v>81</v>
      </c>
      <c r="AY220" s="16" t="s">
        <v>128</v>
      </c>
      <c r="BE220" s="138">
        <f>IF(N220="základní",J220,0)</f>
        <v>0</v>
      </c>
      <c r="BF220" s="138">
        <f>IF(N220="snížená",J220,0)</f>
        <v>0</v>
      </c>
      <c r="BG220" s="138">
        <f>IF(N220="zákl. přenesená",J220,0)</f>
        <v>0</v>
      </c>
      <c r="BH220" s="138">
        <f>IF(N220="sníž. přenesená",J220,0)</f>
        <v>0</v>
      </c>
      <c r="BI220" s="138">
        <f>IF(N220="nulová",J220,0)</f>
        <v>0</v>
      </c>
      <c r="BJ220" s="16" t="s">
        <v>79</v>
      </c>
      <c r="BK220" s="138">
        <f>ROUND(I220*H220,2)</f>
        <v>0</v>
      </c>
      <c r="BL220" s="16" t="s">
        <v>603</v>
      </c>
      <c r="BM220" s="137" t="s">
        <v>1292</v>
      </c>
    </row>
    <row r="221" spans="2:65" s="1" customFormat="1" ht="11.25">
      <c r="B221" s="31"/>
      <c r="D221" s="139" t="s">
        <v>137</v>
      </c>
      <c r="F221" s="140" t="s">
        <v>1293</v>
      </c>
      <c r="I221" s="141"/>
      <c r="L221" s="31"/>
      <c r="M221" s="142"/>
      <c r="T221" s="52"/>
      <c r="AT221" s="16" t="s">
        <v>137</v>
      </c>
      <c r="AU221" s="16" t="s">
        <v>81</v>
      </c>
    </row>
    <row r="222" spans="2:65" s="1" customFormat="1" ht="11.25">
      <c r="B222" s="31"/>
      <c r="D222" s="143" t="s">
        <v>139</v>
      </c>
      <c r="F222" s="144" t="s">
        <v>1294</v>
      </c>
      <c r="I222" s="141"/>
      <c r="L222" s="31"/>
      <c r="M222" s="142"/>
      <c r="T222" s="52"/>
      <c r="AT222" s="16" t="s">
        <v>139</v>
      </c>
      <c r="AU222" s="16" t="s">
        <v>81</v>
      </c>
    </row>
    <row r="223" spans="2:65" s="1" customFormat="1" ht="22.15" customHeight="1">
      <c r="B223" s="31"/>
      <c r="C223" s="126" t="s">
        <v>483</v>
      </c>
      <c r="D223" s="126" t="s">
        <v>131</v>
      </c>
      <c r="E223" s="127" t="s">
        <v>1295</v>
      </c>
      <c r="F223" s="128" t="s">
        <v>1296</v>
      </c>
      <c r="G223" s="129" t="s">
        <v>227</v>
      </c>
      <c r="H223" s="130">
        <v>7.7750000000000004</v>
      </c>
      <c r="I223" s="131"/>
      <c r="J223" s="132">
        <f>ROUND(I223*H223,2)</f>
        <v>0</v>
      </c>
      <c r="K223" s="128" t="s">
        <v>135</v>
      </c>
      <c r="L223" s="31"/>
      <c r="M223" s="133" t="s">
        <v>19</v>
      </c>
      <c r="N223" s="134" t="s">
        <v>42</v>
      </c>
      <c r="P223" s="135">
        <f>O223*H223</f>
        <v>0</v>
      </c>
      <c r="Q223" s="135">
        <v>0</v>
      </c>
      <c r="R223" s="135">
        <f>Q223*H223</f>
        <v>0</v>
      </c>
      <c r="S223" s="135">
        <v>0</v>
      </c>
      <c r="T223" s="136">
        <f>S223*H223</f>
        <v>0</v>
      </c>
      <c r="AR223" s="137" t="s">
        <v>603</v>
      </c>
      <c r="AT223" s="137" t="s">
        <v>131</v>
      </c>
      <c r="AU223" s="137" t="s">
        <v>81</v>
      </c>
      <c r="AY223" s="16" t="s">
        <v>128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6" t="s">
        <v>79</v>
      </c>
      <c r="BK223" s="138">
        <f>ROUND(I223*H223,2)</f>
        <v>0</v>
      </c>
      <c r="BL223" s="16" t="s">
        <v>603</v>
      </c>
      <c r="BM223" s="137" t="s">
        <v>1297</v>
      </c>
    </row>
    <row r="224" spans="2:65" s="1" customFormat="1" ht="11.25">
      <c r="B224" s="31"/>
      <c r="D224" s="139" t="s">
        <v>137</v>
      </c>
      <c r="F224" s="140" t="s">
        <v>1298</v>
      </c>
      <c r="I224" s="141"/>
      <c r="L224" s="31"/>
      <c r="M224" s="142"/>
      <c r="T224" s="52"/>
      <c r="AT224" s="16" t="s">
        <v>137</v>
      </c>
      <c r="AU224" s="16" t="s">
        <v>81</v>
      </c>
    </row>
    <row r="225" spans="2:65" s="1" customFormat="1" ht="11.25">
      <c r="B225" s="31"/>
      <c r="D225" s="143" t="s">
        <v>139</v>
      </c>
      <c r="F225" s="144" t="s">
        <v>1299</v>
      </c>
      <c r="I225" s="141"/>
      <c r="L225" s="31"/>
      <c r="M225" s="142"/>
      <c r="T225" s="52"/>
      <c r="AT225" s="16" t="s">
        <v>139</v>
      </c>
      <c r="AU225" s="16" t="s">
        <v>81</v>
      </c>
    </row>
    <row r="226" spans="2:65" s="1" customFormat="1" ht="22.15" customHeight="1">
      <c r="B226" s="31"/>
      <c r="C226" s="126" t="s">
        <v>490</v>
      </c>
      <c r="D226" s="126" t="s">
        <v>131</v>
      </c>
      <c r="E226" s="127" t="s">
        <v>1300</v>
      </c>
      <c r="F226" s="128" t="s">
        <v>1301</v>
      </c>
      <c r="G226" s="129" t="s">
        <v>227</v>
      </c>
      <c r="H226" s="130">
        <v>77.75</v>
      </c>
      <c r="I226" s="131"/>
      <c r="J226" s="132">
        <f>ROUND(I226*H226,2)</f>
        <v>0</v>
      </c>
      <c r="K226" s="128" t="s">
        <v>135</v>
      </c>
      <c r="L226" s="31"/>
      <c r="M226" s="133" t="s">
        <v>19</v>
      </c>
      <c r="N226" s="134" t="s">
        <v>42</v>
      </c>
      <c r="P226" s="135">
        <f>O226*H226</f>
        <v>0</v>
      </c>
      <c r="Q226" s="135">
        <v>0</v>
      </c>
      <c r="R226" s="135">
        <f>Q226*H226</f>
        <v>0</v>
      </c>
      <c r="S226" s="135">
        <v>0</v>
      </c>
      <c r="T226" s="136">
        <f>S226*H226</f>
        <v>0</v>
      </c>
      <c r="AR226" s="137" t="s">
        <v>603</v>
      </c>
      <c r="AT226" s="137" t="s">
        <v>131</v>
      </c>
      <c r="AU226" s="137" t="s">
        <v>81</v>
      </c>
      <c r="AY226" s="16" t="s">
        <v>128</v>
      </c>
      <c r="BE226" s="138">
        <f>IF(N226="základní",J226,0)</f>
        <v>0</v>
      </c>
      <c r="BF226" s="138">
        <f>IF(N226="snížená",J226,0)</f>
        <v>0</v>
      </c>
      <c r="BG226" s="138">
        <f>IF(N226="zákl. přenesená",J226,0)</f>
        <v>0</v>
      </c>
      <c r="BH226" s="138">
        <f>IF(N226="sníž. přenesená",J226,0)</f>
        <v>0</v>
      </c>
      <c r="BI226" s="138">
        <f>IF(N226="nulová",J226,0)</f>
        <v>0</v>
      </c>
      <c r="BJ226" s="16" t="s">
        <v>79</v>
      </c>
      <c r="BK226" s="138">
        <f>ROUND(I226*H226,2)</f>
        <v>0</v>
      </c>
      <c r="BL226" s="16" t="s">
        <v>603</v>
      </c>
      <c r="BM226" s="137" t="s">
        <v>1302</v>
      </c>
    </row>
    <row r="227" spans="2:65" s="1" customFormat="1" ht="19.5">
      <c r="B227" s="31"/>
      <c r="D227" s="139" t="s">
        <v>137</v>
      </c>
      <c r="F227" s="140" t="s">
        <v>1303</v>
      </c>
      <c r="I227" s="141"/>
      <c r="L227" s="31"/>
      <c r="M227" s="142"/>
      <c r="T227" s="52"/>
      <c r="AT227" s="16" t="s">
        <v>137</v>
      </c>
      <c r="AU227" s="16" t="s">
        <v>81</v>
      </c>
    </row>
    <row r="228" spans="2:65" s="1" customFormat="1" ht="11.25">
      <c r="B228" s="31"/>
      <c r="D228" s="143" t="s">
        <v>139</v>
      </c>
      <c r="F228" s="144" t="s">
        <v>1304</v>
      </c>
      <c r="I228" s="141"/>
      <c r="L228" s="31"/>
      <c r="M228" s="142"/>
      <c r="T228" s="52"/>
      <c r="AT228" s="16" t="s">
        <v>139</v>
      </c>
      <c r="AU228" s="16" t="s">
        <v>81</v>
      </c>
    </row>
    <row r="229" spans="2:65" s="13" customFormat="1" ht="11.25">
      <c r="B229" s="151"/>
      <c r="D229" s="139" t="s">
        <v>141</v>
      </c>
      <c r="F229" s="153" t="s">
        <v>1305</v>
      </c>
      <c r="H229" s="154">
        <v>77.75</v>
      </c>
      <c r="I229" s="155"/>
      <c r="L229" s="151"/>
      <c r="M229" s="156"/>
      <c r="T229" s="157"/>
      <c r="AT229" s="152" t="s">
        <v>141</v>
      </c>
      <c r="AU229" s="152" t="s">
        <v>81</v>
      </c>
      <c r="AV229" s="13" t="s">
        <v>81</v>
      </c>
      <c r="AW229" s="13" t="s">
        <v>4</v>
      </c>
      <c r="AX229" s="13" t="s">
        <v>79</v>
      </c>
      <c r="AY229" s="152" t="s">
        <v>128</v>
      </c>
    </row>
    <row r="230" spans="2:65" s="1" customFormat="1" ht="30" customHeight="1">
      <c r="B230" s="31"/>
      <c r="C230" s="126" t="s">
        <v>497</v>
      </c>
      <c r="D230" s="126" t="s">
        <v>131</v>
      </c>
      <c r="E230" s="127" t="s">
        <v>1306</v>
      </c>
      <c r="F230" s="128" t="s">
        <v>253</v>
      </c>
      <c r="G230" s="129" t="s">
        <v>227</v>
      </c>
      <c r="H230" s="130">
        <v>7.7750000000000004</v>
      </c>
      <c r="I230" s="131"/>
      <c r="J230" s="132">
        <f>ROUND(I230*H230,2)</f>
        <v>0</v>
      </c>
      <c r="K230" s="128" t="s">
        <v>135</v>
      </c>
      <c r="L230" s="31"/>
      <c r="M230" s="133" t="s">
        <v>19</v>
      </c>
      <c r="N230" s="134" t="s">
        <v>42</v>
      </c>
      <c r="P230" s="135">
        <f>O230*H230</f>
        <v>0</v>
      </c>
      <c r="Q230" s="135">
        <v>0</v>
      </c>
      <c r="R230" s="135">
        <f>Q230*H230</f>
        <v>0</v>
      </c>
      <c r="S230" s="135">
        <v>0</v>
      </c>
      <c r="T230" s="136">
        <f>S230*H230</f>
        <v>0</v>
      </c>
      <c r="AR230" s="137" t="s">
        <v>603</v>
      </c>
      <c r="AT230" s="137" t="s">
        <v>131</v>
      </c>
      <c r="AU230" s="137" t="s">
        <v>81</v>
      </c>
      <c r="AY230" s="16" t="s">
        <v>128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6" t="s">
        <v>79</v>
      </c>
      <c r="BK230" s="138">
        <f>ROUND(I230*H230,2)</f>
        <v>0</v>
      </c>
      <c r="BL230" s="16" t="s">
        <v>603</v>
      </c>
      <c r="BM230" s="137" t="s">
        <v>1307</v>
      </c>
    </row>
    <row r="231" spans="2:65" s="1" customFormat="1" ht="29.25">
      <c r="B231" s="31"/>
      <c r="D231" s="139" t="s">
        <v>137</v>
      </c>
      <c r="F231" s="140" t="s">
        <v>1308</v>
      </c>
      <c r="I231" s="141"/>
      <c r="L231" s="31"/>
      <c r="M231" s="142"/>
      <c r="T231" s="52"/>
      <c r="AT231" s="16" t="s">
        <v>137</v>
      </c>
      <c r="AU231" s="16" t="s">
        <v>81</v>
      </c>
    </row>
    <row r="232" spans="2:65" s="1" customFormat="1" ht="11.25">
      <c r="B232" s="31"/>
      <c r="D232" s="143" t="s">
        <v>139</v>
      </c>
      <c r="F232" s="144" t="s">
        <v>1309</v>
      </c>
      <c r="I232" s="141"/>
      <c r="L232" s="31"/>
      <c r="M232" s="169"/>
      <c r="N232" s="170"/>
      <c r="O232" s="170"/>
      <c r="P232" s="170"/>
      <c r="Q232" s="170"/>
      <c r="R232" s="170"/>
      <c r="S232" s="170"/>
      <c r="T232" s="171"/>
      <c r="AT232" s="16" t="s">
        <v>139</v>
      </c>
      <c r="AU232" s="16" t="s">
        <v>81</v>
      </c>
    </row>
    <row r="233" spans="2:65" s="1" customFormat="1" ht="6.95" customHeight="1">
      <c r="B233" s="40"/>
      <c r="C233" s="41"/>
      <c r="D233" s="41"/>
      <c r="E233" s="41"/>
      <c r="F233" s="41"/>
      <c r="G233" s="41"/>
      <c r="H233" s="41"/>
      <c r="I233" s="41"/>
      <c r="J233" s="41"/>
      <c r="K233" s="41"/>
      <c r="L233" s="31"/>
    </row>
  </sheetData>
  <sheetProtection algorithmName="SHA-512" hashValue="IH2YG6c9qJ36Lc5bjtwTBAvZNi1tye01LeOSfp0tGFvJrQ9Dbq3rgBajOVrqknCyMh/hmdkfcuF/3yQ8k44TZw==" saltValue="iL8/S7elya6vpOKcsGOshJIq3wjHVyx203uZ674BZNvsjEIUiyhLqQ7g2Vc1nYrQ7SVlzsEFYQ9kM0xX8CbzBg==" spinCount="100000" sheet="1" objects="1" scenarios="1" formatColumns="0" formatRows="0" autoFilter="0"/>
  <autoFilter ref="C82:K232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94" r:id="rId2" xr:uid="{00000000-0004-0000-0200-000001000000}"/>
    <hyperlink ref="F106" r:id="rId3" xr:uid="{00000000-0004-0000-0200-000002000000}"/>
    <hyperlink ref="F113" r:id="rId4" xr:uid="{00000000-0004-0000-0200-000003000000}"/>
    <hyperlink ref="F118" r:id="rId5" xr:uid="{00000000-0004-0000-0200-000004000000}"/>
    <hyperlink ref="F125" r:id="rId6" xr:uid="{00000000-0004-0000-0200-000005000000}"/>
    <hyperlink ref="F130" r:id="rId7" xr:uid="{00000000-0004-0000-0200-000006000000}"/>
    <hyperlink ref="F137" r:id="rId8" xr:uid="{00000000-0004-0000-0200-000007000000}"/>
    <hyperlink ref="F142" r:id="rId9" xr:uid="{00000000-0004-0000-0200-000008000000}"/>
    <hyperlink ref="F147" r:id="rId10" xr:uid="{00000000-0004-0000-0200-000009000000}"/>
    <hyperlink ref="F152" r:id="rId11" xr:uid="{00000000-0004-0000-0200-00000A000000}"/>
    <hyperlink ref="F159" r:id="rId12" xr:uid="{00000000-0004-0000-0200-00000B000000}"/>
    <hyperlink ref="F162" r:id="rId13" xr:uid="{00000000-0004-0000-0200-00000C000000}"/>
    <hyperlink ref="F165" r:id="rId14" xr:uid="{00000000-0004-0000-0200-00000D000000}"/>
    <hyperlink ref="F168" r:id="rId15" xr:uid="{00000000-0004-0000-0200-00000E000000}"/>
    <hyperlink ref="F171" r:id="rId16" xr:uid="{00000000-0004-0000-0200-00000F000000}"/>
    <hyperlink ref="F176" r:id="rId17" xr:uid="{00000000-0004-0000-0200-000010000000}"/>
    <hyperlink ref="F180" r:id="rId18" xr:uid="{00000000-0004-0000-0200-000011000000}"/>
    <hyperlink ref="F184" r:id="rId19" xr:uid="{00000000-0004-0000-0200-000012000000}"/>
    <hyperlink ref="F188" r:id="rId20" xr:uid="{00000000-0004-0000-0200-000013000000}"/>
    <hyperlink ref="F191" r:id="rId21" xr:uid="{00000000-0004-0000-0200-000014000000}"/>
    <hyperlink ref="F194" r:id="rId22" xr:uid="{00000000-0004-0000-0200-000015000000}"/>
    <hyperlink ref="F198" r:id="rId23" xr:uid="{00000000-0004-0000-0200-000016000000}"/>
    <hyperlink ref="F202" r:id="rId24" xr:uid="{00000000-0004-0000-0200-000017000000}"/>
    <hyperlink ref="F206" r:id="rId25" xr:uid="{00000000-0004-0000-0200-000018000000}"/>
    <hyperlink ref="F210" r:id="rId26" xr:uid="{00000000-0004-0000-0200-000019000000}"/>
    <hyperlink ref="F214" r:id="rId27" xr:uid="{00000000-0004-0000-0200-00001A000000}"/>
    <hyperlink ref="F218" r:id="rId28" xr:uid="{00000000-0004-0000-0200-00001B000000}"/>
    <hyperlink ref="F222" r:id="rId29" xr:uid="{00000000-0004-0000-0200-00001C000000}"/>
    <hyperlink ref="F225" r:id="rId30" xr:uid="{00000000-0004-0000-0200-00001D000000}"/>
    <hyperlink ref="F228" r:id="rId31" xr:uid="{00000000-0004-0000-0200-00001E000000}"/>
    <hyperlink ref="F232" r:id="rId32" xr:uid="{00000000-0004-0000-0200-00001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1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88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5" customHeight="1">
      <c r="B7" s="19"/>
      <c r="E7" s="294" t="str">
        <f>'Rekapitulace stavby'!K6</f>
        <v>ZŠ a ZUŠ Šmeralova 15 - půdní vestavba</v>
      </c>
      <c r="F7" s="295"/>
      <c r="G7" s="295"/>
      <c r="H7" s="295"/>
      <c r="L7" s="19"/>
    </row>
    <row r="8" spans="2:46" s="1" customFormat="1" ht="12" customHeight="1">
      <c r="B8" s="31"/>
      <c r="D8" s="26" t="s">
        <v>89</v>
      </c>
      <c r="L8" s="31"/>
    </row>
    <row r="9" spans="2:46" s="1" customFormat="1" ht="15.6" customHeight="1">
      <c r="B9" s="31"/>
      <c r="E9" s="276" t="s">
        <v>1310</v>
      </c>
      <c r="F9" s="296"/>
      <c r="G9" s="296"/>
      <c r="H9" s="29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>
        <f>'Rekapitulace stavby'!AN8</f>
        <v>45315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19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97" t="str">
        <f>'Rekapitulace stavby'!E14</f>
        <v>Vyplň údaj</v>
      </c>
      <c r="F18" s="260"/>
      <c r="G18" s="260"/>
      <c r="H18" s="260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19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1311</v>
      </c>
      <c r="L23" s="31"/>
    </row>
    <row r="24" spans="2:12" s="1" customFormat="1" ht="18" customHeight="1">
      <c r="B24" s="31"/>
      <c r="E24" s="24" t="s">
        <v>1312</v>
      </c>
      <c r="I24" s="26" t="s">
        <v>27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72" customHeight="1">
      <c r="B27" s="85"/>
      <c r="E27" s="265" t="s">
        <v>36</v>
      </c>
      <c r="F27" s="265"/>
      <c r="G27" s="265"/>
      <c r="H27" s="265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37</v>
      </c>
      <c r="J30" s="62">
        <f>ROUND(J85,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1" t="s">
        <v>41</v>
      </c>
      <c r="E33" s="26" t="s">
        <v>42</v>
      </c>
      <c r="F33" s="87">
        <f>ROUND((SUM(BE85:BE120)),  2)</f>
        <v>0</v>
      </c>
      <c r="I33" s="88">
        <v>0.21</v>
      </c>
      <c r="J33" s="87">
        <f>ROUND(((SUM(BE85:BE120))*I33),  2)</f>
        <v>0</v>
      </c>
      <c r="L33" s="31"/>
    </row>
    <row r="34" spans="2:12" s="1" customFormat="1" ht="14.45" customHeight="1">
      <c r="B34" s="31"/>
      <c r="E34" s="26" t="s">
        <v>43</v>
      </c>
      <c r="F34" s="87">
        <f>ROUND((SUM(BF85:BF120)),  2)</f>
        <v>0</v>
      </c>
      <c r="I34" s="88">
        <v>0.12</v>
      </c>
      <c r="J34" s="87">
        <f>ROUND(((SUM(BF85:BF120))*I34),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87">
        <f>ROUND((SUM(BG85:BG120)),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87">
        <f>ROUND((SUM(BH85:BH120)),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87">
        <f>ROUND((SUM(BI85:BI120)),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91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4.45" customHeight="1">
      <c r="B48" s="31"/>
      <c r="E48" s="294" t="str">
        <f>E7</f>
        <v>ZŠ a ZUŠ Šmeralova 15 - půdní vestavba</v>
      </c>
      <c r="F48" s="295"/>
      <c r="G48" s="295"/>
      <c r="H48" s="295"/>
      <c r="L48" s="31"/>
    </row>
    <row r="49" spans="2:47" s="1" customFormat="1" ht="12" customHeight="1">
      <c r="B49" s="31"/>
      <c r="C49" s="26" t="s">
        <v>89</v>
      </c>
      <c r="L49" s="31"/>
    </row>
    <row r="50" spans="2:47" s="1" customFormat="1" ht="15.6" customHeight="1">
      <c r="B50" s="31"/>
      <c r="E50" s="276" t="str">
        <f>E9</f>
        <v>VON - Vedlejší a ostatní náklady</v>
      </c>
      <c r="F50" s="296"/>
      <c r="G50" s="296"/>
      <c r="H50" s="296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Karlovy Vary </v>
      </c>
      <c r="I52" s="26" t="s">
        <v>23</v>
      </c>
      <c r="J52" s="48">
        <f>IF(J12="","",J12)</f>
        <v>45315</v>
      </c>
      <c r="L52" s="31"/>
    </row>
    <row r="53" spans="2:47" s="1" customFormat="1" ht="6.95" customHeight="1">
      <c r="B53" s="31"/>
      <c r="L53" s="31"/>
    </row>
    <row r="54" spans="2:47" s="1" customFormat="1" ht="26.45" customHeight="1">
      <c r="B54" s="31"/>
      <c r="C54" s="26" t="s">
        <v>24</v>
      </c>
      <c r="F54" s="24" t="str">
        <f>E15</f>
        <v xml:space="preserve">ZŠ a ZUŠ Šmeralova 15 Karlovy Vary </v>
      </c>
      <c r="I54" s="26" t="s">
        <v>30</v>
      </c>
      <c r="J54" s="29" t="str">
        <f>E21</f>
        <v>Projektový kancelář NH s.r.o.</v>
      </c>
      <c r="L54" s="31"/>
    </row>
    <row r="55" spans="2:47" s="1" customFormat="1" ht="15.6" customHeight="1">
      <c r="B55" s="31"/>
      <c r="C55" s="26" t="s">
        <v>28</v>
      </c>
      <c r="F55" s="24" t="str">
        <f>IF(E18="","",E18)</f>
        <v>Vyplň údaj</v>
      </c>
      <c r="I55" s="26" t="s">
        <v>33</v>
      </c>
      <c r="J55" s="29" t="str">
        <f>E24</f>
        <v>Daniela Hahnová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92</v>
      </c>
      <c r="D57" s="89"/>
      <c r="E57" s="89"/>
      <c r="F57" s="89"/>
      <c r="G57" s="89"/>
      <c r="H57" s="89"/>
      <c r="I57" s="89"/>
      <c r="J57" s="96" t="s">
        <v>93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69</v>
      </c>
      <c r="J59" s="62">
        <f>J85</f>
        <v>0</v>
      </c>
      <c r="L59" s="31"/>
      <c r="AU59" s="16" t="s">
        <v>94</v>
      </c>
    </row>
    <row r="60" spans="2:47" s="8" customFormat="1" ht="24.95" customHeight="1">
      <c r="B60" s="98"/>
      <c r="D60" s="99" t="s">
        <v>1313</v>
      </c>
      <c r="E60" s="100"/>
      <c r="F60" s="100"/>
      <c r="G60" s="100"/>
      <c r="H60" s="100"/>
      <c r="I60" s="100"/>
      <c r="J60" s="101">
        <f>J86</f>
        <v>0</v>
      </c>
      <c r="L60" s="98"/>
    </row>
    <row r="61" spans="2:47" s="9" customFormat="1" ht="19.899999999999999" customHeight="1">
      <c r="B61" s="102"/>
      <c r="D61" s="103" t="s">
        <v>1314</v>
      </c>
      <c r="E61" s="104"/>
      <c r="F61" s="104"/>
      <c r="G61" s="104"/>
      <c r="H61" s="104"/>
      <c r="I61" s="104"/>
      <c r="J61" s="105">
        <f>J87</f>
        <v>0</v>
      </c>
      <c r="L61" s="102"/>
    </row>
    <row r="62" spans="2:47" s="9" customFormat="1" ht="19.899999999999999" customHeight="1">
      <c r="B62" s="102"/>
      <c r="D62" s="103" t="s">
        <v>1315</v>
      </c>
      <c r="E62" s="104"/>
      <c r="F62" s="104"/>
      <c r="G62" s="104"/>
      <c r="H62" s="104"/>
      <c r="I62" s="104"/>
      <c r="J62" s="105">
        <f>J92</f>
        <v>0</v>
      </c>
      <c r="L62" s="102"/>
    </row>
    <row r="63" spans="2:47" s="9" customFormat="1" ht="19.899999999999999" customHeight="1">
      <c r="B63" s="102"/>
      <c r="D63" s="103" t="s">
        <v>1316</v>
      </c>
      <c r="E63" s="104"/>
      <c r="F63" s="104"/>
      <c r="G63" s="104"/>
      <c r="H63" s="104"/>
      <c r="I63" s="104"/>
      <c r="J63" s="105">
        <f>J104</f>
        <v>0</v>
      </c>
      <c r="L63" s="102"/>
    </row>
    <row r="64" spans="2:47" s="9" customFormat="1" ht="19.899999999999999" customHeight="1">
      <c r="B64" s="102"/>
      <c r="D64" s="103" t="s">
        <v>1317</v>
      </c>
      <c r="E64" s="104"/>
      <c r="F64" s="104"/>
      <c r="G64" s="104"/>
      <c r="H64" s="104"/>
      <c r="I64" s="104"/>
      <c r="J64" s="105">
        <f>J111</f>
        <v>0</v>
      </c>
      <c r="L64" s="102"/>
    </row>
    <row r="65" spans="2:12" s="9" customFormat="1" ht="19.899999999999999" customHeight="1">
      <c r="B65" s="102"/>
      <c r="D65" s="103" t="s">
        <v>1318</v>
      </c>
      <c r="E65" s="104"/>
      <c r="F65" s="104"/>
      <c r="G65" s="104"/>
      <c r="H65" s="104"/>
      <c r="I65" s="104"/>
      <c r="J65" s="105">
        <f>J116</f>
        <v>0</v>
      </c>
      <c r="L65" s="102"/>
    </row>
    <row r="66" spans="2:12" s="1" customFormat="1" ht="21.75" customHeight="1">
      <c r="B66" s="31"/>
      <c r="L66" s="31"/>
    </row>
    <row r="67" spans="2:12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4.95" customHeight="1">
      <c r="B72" s="31"/>
      <c r="C72" s="20" t="s">
        <v>113</v>
      </c>
      <c r="L72" s="31"/>
    </row>
    <row r="73" spans="2:12" s="1" customFormat="1" ht="6.95" customHeight="1">
      <c r="B73" s="31"/>
      <c r="L73" s="31"/>
    </row>
    <row r="74" spans="2:12" s="1" customFormat="1" ht="12" customHeight="1">
      <c r="B74" s="31"/>
      <c r="C74" s="26" t="s">
        <v>16</v>
      </c>
      <c r="L74" s="31"/>
    </row>
    <row r="75" spans="2:12" s="1" customFormat="1" ht="14.45" customHeight="1">
      <c r="B75" s="31"/>
      <c r="E75" s="294" t="str">
        <f>E7</f>
        <v>ZŠ a ZUŠ Šmeralova 15 - půdní vestavba</v>
      </c>
      <c r="F75" s="295"/>
      <c r="G75" s="295"/>
      <c r="H75" s="295"/>
      <c r="L75" s="31"/>
    </row>
    <row r="76" spans="2:12" s="1" customFormat="1" ht="12" customHeight="1">
      <c r="B76" s="31"/>
      <c r="C76" s="26" t="s">
        <v>89</v>
      </c>
      <c r="L76" s="31"/>
    </row>
    <row r="77" spans="2:12" s="1" customFormat="1" ht="15.6" customHeight="1">
      <c r="B77" s="31"/>
      <c r="E77" s="276" t="str">
        <f>E9</f>
        <v>VON - Vedlejší a ostatní náklady</v>
      </c>
      <c r="F77" s="296"/>
      <c r="G77" s="296"/>
      <c r="H77" s="296"/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21</v>
      </c>
      <c r="F79" s="24" t="str">
        <f>F12</f>
        <v xml:space="preserve">Karlovy Vary </v>
      </c>
      <c r="I79" s="26" t="s">
        <v>23</v>
      </c>
      <c r="J79" s="48">
        <f>IF(J12="","",J12)</f>
        <v>45315</v>
      </c>
      <c r="L79" s="31"/>
    </row>
    <row r="80" spans="2:12" s="1" customFormat="1" ht="6.95" customHeight="1">
      <c r="B80" s="31"/>
      <c r="L80" s="31"/>
    </row>
    <row r="81" spans="2:65" s="1" customFormat="1" ht="26.45" customHeight="1">
      <c r="B81" s="31"/>
      <c r="C81" s="26" t="s">
        <v>24</v>
      </c>
      <c r="F81" s="24" t="str">
        <f>E15</f>
        <v xml:space="preserve">ZŠ a ZUŠ Šmeralova 15 Karlovy Vary </v>
      </c>
      <c r="I81" s="26" t="s">
        <v>30</v>
      </c>
      <c r="J81" s="29" t="str">
        <f>E21</f>
        <v>Projektový kancelář NH s.r.o.</v>
      </c>
      <c r="L81" s="31"/>
    </row>
    <row r="82" spans="2:65" s="1" customFormat="1" ht="15.6" customHeight="1">
      <c r="B82" s="31"/>
      <c r="C82" s="26" t="s">
        <v>28</v>
      </c>
      <c r="F82" s="24" t="str">
        <f>IF(E18="","",E18)</f>
        <v>Vyplň údaj</v>
      </c>
      <c r="I82" s="26" t="s">
        <v>33</v>
      </c>
      <c r="J82" s="29" t="str">
        <f>E24</f>
        <v>Daniela Hahnová</v>
      </c>
      <c r="L82" s="31"/>
    </row>
    <row r="83" spans="2:65" s="1" customFormat="1" ht="10.35" customHeight="1">
      <c r="B83" s="31"/>
      <c r="L83" s="31"/>
    </row>
    <row r="84" spans="2:65" s="10" customFormat="1" ht="29.25" customHeight="1">
      <c r="B84" s="106"/>
      <c r="C84" s="107" t="s">
        <v>114</v>
      </c>
      <c r="D84" s="108" t="s">
        <v>56</v>
      </c>
      <c r="E84" s="108" t="s">
        <v>52</v>
      </c>
      <c r="F84" s="108" t="s">
        <v>53</v>
      </c>
      <c r="G84" s="108" t="s">
        <v>115</v>
      </c>
      <c r="H84" s="108" t="s">
        <v>116</v>
      </c>
      <c r="I84" s="108" t="s">
        <v>117</v>
      </c>
      <c r="J84" s="108" t="s">
        <v>93</v>
      </c>
      <c r="K84" s="109" t="s">
        <v>118</v>
      </c>
      <c r="L84" s="106"/>
      <c r="M84" s="55" t="s">
        <v>19</v>
      </c>
      <c r="N84" s="56" t="s">
        <v>41</v>
      </c>
      <c r="O84" s="56" t="s">
        <v>119</v>
      </c>
      <c r="P84" s="56" t="s">
        <v>120</v>
      </c>
      <c r="Q84" s="56" t="s">
        <v>121</v>
      </c>
      <c r="R84" s="56" t="s">
        <v>122</v>
      </c>
      <c r="S84" s="56" t="s">
        <v>123</v>
      </c>
      <c r="T84" s="57" t="s">
        <v>124</v>
      </c>
    </row>
    <row r="85" spans="2:65" s="1" customFormat="1" ht="22.9" customHeight="1">
      <c r="B85" s="31"/>
      <c r="C85" s="60" t="s">
        <v>125</v>
      </c>
      <c r="J85" s="110">
        <f>BK85</f>
        <v>0</v>
      </c>
      <c r="L85" s="31"/>
      <c r="M85" s="58"/>
      <c r="N85" s="49"/>
      <c r="O85" s="49"/>
      <c r="P85" s="111">
        <f>P86</f>
        <v>0</v>
      </c>
      <c r="Q85" s="49"/>
      <c r="R85" s="111">
        <f>R86</f>
        <v>0</v>
      </c>
      <c r="S85" s="49"/>
      <c r="T85" s="112">
        <f>T86</f>
        <v>0</v>
      </c>
      <c r="AT85" s="16" t="s">
        <v>70</v>
      </c>
      <c r="AU85" s="16" t="s">
        <v>94</v>
      </c>
      <c r="BK85" s="113">
        <f>BK86</f>
        <v>0</v>
      </c>
    </row>
    <row r="86" spans="2:65" s="11" customFormat="1" ht="25.9" customHeight="1">
      <c r="B86" s="114"/>
      <c r="D86" s="115" t="s">
        <v>70</v>
      </c>
      <c r="E86" s="116" t="s">
        <v>1319</v>
      </c>
      <c r="F86" s="116" t="s">
        <v>1320</v>
      </c>
      <c r="I86" s="117"/>
      <c r="J86" s="118">
        <f>BK86</f>
        <v>0</v>
      </c>
      <c r="L86" s="114"/>
      <c r="M86" s="119"/>
      <c r="P86" s="120">
        <f>P87+P92+P104+P111+P116</f>
        <v>0</v>
      </c>
      <c r="R86" s="120">
        <f>R87+R92+R104+R111+R116</f>
        <v>0</v>
      </c>
      <c r="T86" s="121">
        <f>T87+T92+T104+T111+T116</f>
        <v>0</v>
      </c>
      <c r="AR86" s="115" t="s">
        <v>174</v>
      </c>
      <c r="AT86" s="122" t="s">
        <v>70</v>
      </c>
      <c r="AU86" s="122" t="s">
        <v>71</v>
      </c>
      <c r="AY86" s="115" t="s">
        <v>128</v>
      </c>
      <c r="BK86" s="123">
        <f>BK87+BK92+BK104+BK111+BK116</f>
        <v>0</v>
      </c>
    </row>
    <row r="87" spans="2:65" s="11" customFormat="1" ht="22.9" customHeight="1">
      <c r="B87" s="114"/>
      <c r="D87" s="115" t="s">
        <v>70</v>
      </c>
      <c r="E87" s="124" t="s">
        <v>1321</v>
      </c>
      <c r="F87" s="124" t="s">
        <v>1322</v>
      </c>
      <c r="I87" s="117"/>
      <c r="J87" s="125">
        <f>BK87</f>
        <v>0</v>
      </c>
      <c r="L87" s="114"/>
      <c r="M87" s="119"/>
      <c r="P87" s="120">
        <f>SUM(P88:P91)</f>
        <v>0</v>
      </c>
      <c r="R87" s="120">
        <f>SUM(R88:R91)</f>
        <v>0</v>
      </c>
      <c r="T87" s="121">
        <f>SUM(T88:T91)</f>
        <v>0</v>
      </c>
      <c r="AR87" s="115" t="s">
        <v>174</v>
      </c>
      <c r="AT87" s="122" t="s">
        <v>70</v>
      </c>
      <c r="AU87" s="122" t="s">
        <v>79</v>
      </c>
      <c r="AY87" s="115" t="s">
        <v>128</v>
      </c>
      <c r="BK87" s="123">
        <f>SUM(BK88:BK91)</f>
        <v>0</v>
      </c>
    </row>
    <row r="88" spans="2:65" s="1" customFormat="1" ht="14.45" customHeight="1">
      <c r="B88" s="31"/>
      <c r="C88" s="126" t="s">
        <v>79</v>
      </c>
      <c r="D88" s="126" t="s">
        <v>131</v>
      </c>
      <c r="E88" s="127" t="s">
        <v>1323</v>
      </c>
      <c r="F88" s="128" t="s">
        <v>1324</v>
      </c>
      <c r="G88" s="129" t="s">
        <v>1325</v>
      </c>
      <c r="H88" s="130">
        <v>1</v>
      </c>
      <c r="I88" s="131"/>
      <c r="J88" s="132">
        <f>ROUND(I88*H88,2)</f>
        <v>0</v>
      </c>
      <c r="K88" s="128" t="s">
        <v>975</v>
      </c>
      <c r="L88" s="31"/>
      <c r="M88" s="133" t="s">
        <v>19</v>
      </c>
      <c r="N88" s="134" t="s">
        <v>42</v>
      </c>
      <c r="P88" s="135">
        <f>O88*H88</f>
        <v>0</v>
      </c>
      <c r="Q88" s="135">
        <v>0</v>
      </c>
      <c r="R88" s="135">
        <f>Q88*H88</f>
        <v>0</v>
      </c>
      <c r="S88" s="135">
        <v>0</v>
      </c>
      <c r="T88" s="136">
        <f>S88*H88</f>
        <v>0</v>
      </c>
      <c r="AR88" s="137" t="s">
        <v>1326</v>
      </c>
      <c r="AT88" s="137" t="s">
        <v>131</v>
      </c>
      <c r="AU88" s="137" t="s">
        <v>81</v>
      </c>
      <c r="AY88" s="16" t="s">
        <v>128</v>
      </c>
      <c r="BE88" s="138">
        <f>IF(N88="základní",J88,0)</f>
        <v>0</v>
      </c>
      <c r="BF88" s="138">
        <f>IF(N88="snížená",J88,0)</f>
        <v>0</v>
      </c>
      <c r="BG88" s="138">
        <f>IF(N88="zákl. přenesená",J88,0)</f>
        <v>0</v>
      </c>
      <c r="BH88" s="138">
        <f>IF(N88="sníž. přenesená",J88,0)</f>
        <v>0</v>
      </c>
      <c r="BI88" s="138">
        <f>IF(N88="nulová",J88,0)</f>
        <v>0</v>
      </c>
      <c r="BJ88" s="16" t="s">
        <v>79</v>
      </c>
      <c r="BK88" s="138">
        <f>ROUND(I88*H88,2)</f>
        <v>0</v>
      </c>
      <c r="BL88" s="16" t="s">
        <v>1326</v>
      </c>
      <c r="BM88" s="137" t="s">
        <v>1327</v>
      </c>
    </row>
    <row r="89" spans="2:65" s="1" customFormat="1" ht="11.25">
      <c r="B89" s="31"/>
      <c r="D89" s="139" t="s">
        <v>137</v>
      </c>
      <c r="F89" s="140" t="s">
        <v>1324</v>
      </c>
      <c r="I89" s="141"/>
      <c r="L89" s="31"/>
      <c r="M89" s="142"/>
      <c r="T89" s="52"/>
      <c r="AT89" s="16" t="s">
        <v>137</v>
      </c>
      <c r="AU89" s="16" t="s">
        <v>81</v>
      </c>
    </row>
    <row r="90" spans="2:65" s="1" customFormat="1" ht="11.25">
      <c r="B90" s="31"/>
      <c r="D90" s="143" t="s">
        <v>139</v>
      </c>
      <c r="F90" s="144" t="s">
        <v>1328</v>
      </c>
      <c r="I90" s="141"/>
      <c r="L90" s="31"/>
      <c r="M90" s="142"/>
      <c r="T90" s="52"/>
      <c r="AT90" s="16" t="s">
        <v>139</v>
      </c>
      <c r="AU90" s="16" t="s">
        <v>81</v>
      </c>
    </row>
    <row r="91" spans="2:65" s="1" customFormat="1" ht="19.5">
      <c r="B91" s="31"/>
      <c r="D91" s="139" t="s">
        <v>739</v>
      </c>
      <c r="F91" s="168" t="s">
        <v>1329</v>
      </c>
      <c r="I91" s="141"/>
      <c r="L91" s="31"/>
      <c r="M91" s="142"/>
      <c r="T91" s="52"/>
      <c r="AT91" s="16" t="s">
        <v>739</v>
      </c>
      <c r="AU91" s="16" t="s">
        <v>81</v>
      </c>
    </row>
    <row r="92" spans="2:65" s="11" customFormat="1" ht="22.9" customHeight="1">
      <c r="B92" s="114"/>
      <c r="D92" s="115" t="s">
        <v>70</v>
      </c>
      <c r="E92" s="124" t="s">
        <v>1330</v>
      </c>
      <c r="F92" s="124" t="s">
        <v>1331</v>
      </c>
      <c r="I92" s="117"/>
      <c r="J92" s="125">
        <f>BK92</f>
        <v>0</v>
      </c>
      <c r="L92" s="114"/>
      <c r="M92" s="119"/>
      <c r="P92" s="120">
        <f>SUM(P93:P103)</f>
        <v>0</v>
      </c>
      <c r="R92" s="120">
        <f>SUM(R93:R103)</f>
        <v>0</v>
      </c>
      <c r="T92" s="121">
        <f>SUM(T93:T103)</f>
        <v>0</v>
      </c>
      <c r="AR92" s="115" t="s">
        <v>174</v>
      </c>
      <c r="AT92" s="122" t="s">
        <v>70</v>
      </c>
      <c r="AU92" s="122" t="s">
        <v>79</v>
      </c>
      <c r="AY92" s="115" t="s">
        <v>128</v>
      </c>
      <c r="BK92" s="123">
        <f>SUM(BK93:BK103)</f>
        <v>0</v>
      </c>
    </row>
    <row r="93" spans="2:65" s="1" customFormat="1" ht="14.45" customHeight="1">
      <c r="B93" s="31"/>
      <c r="C93" s="126" t="s">
        <v>81</v>
      </c>
      <c r="D93" s="126" t="s">
        <v>131</v>
      </c>
      <c r="E93" s="127" t="s">
        <v>1332</v>
      </c>
      <c r="F93" s="128" t="s">
        <v>1331</v>
      </c>
      <c r="G93" s="129" t="s">
        <v>1325</v>
      </c>
      <c r="H93" s="130">
        <v>1</v>
      </c>
      <c r="I93" s="131"/>
      <c r="J93" s="132">
        <f>ROUND(I93*H93,2)</f>
        <v>0</v>
      </c>
      <c r="K93" s="128" t="s">
        <v>975</v>
      </c>
      <c r="L93" s="31"/>
      <c r="M93" s="133" t="s">
        <v>19</v>
      </c>
      <c r="N93" s="134" t="s">
        <v>42</v>
      </c>
      <c r="P93" s="135">
        <f>O93*H93</f>
        <v>0</v>
      </c>
      <c r="Q93" s="135">
        <v>0</v>
      </c>
      <c r="R93" s="135">
        <f>Q93*H93</f>
        <v>0</v>
      </c>
      <c r="S93" s="135">
        <v>0</v>
      </c>
      <c r="T93" s="136">
        <f>S93*H93</f>
        <v>0</v>
      </c>
      <c r="AR93" s="137" t="s">
        <v>1326</v>
      </c>
      <c r="AT93" s="137" t="s">
        <v>131</v>
      </c>
      <c r="AU93" s="137" t="s">
        <v>81</v>
      </c>
      <c r="AY93" s="16" t="s">
        <v>128</v>
      </c>
      <c r="BE93" s="138">
        <f>IF(N93="základní",J93,0)</f>
        <v>0</v>
      </c>
      <c r="BF93" s="138">
        <f>IF(N93="snížená",J93,0)</f>
        <v>0</v>
      </c>
      <c r="BG93" s="138">
        <f>IF(N93="zákl. přenesená",J93,0)</f>
        <v>0</v>
      </c>
      <c r="BH93" s="138">
        <f>IF(N93="sníž. přenesená",J93,0)</f>
        <v>0</v>
      </c>
      <c r="BI93" s="138">
        <f>IF(N93="nulová",J93,0)</f>
        <v>0</v>
      </c>
      <c r="BJ93" s="16" t="s">
        <v>79</v>
      </c>
      <c r="BK93" s="138">
        <f>ROUND(I93*H93,2)</f>
        <v>0</v>
      </c>
      <c r="BL93" s="16" t="s">
        <v>1326</v>
      </c>
      <c r="BM93" s="137" t="s">
        <v>1333</v>
      </c>
    </row>
    <row r="94" spans="2:65" s="1" customFormat="1" ht="11.25">
      <c r="B94" s="31"/>
      <c r="D94" s="139" t="s">
        <v>137</v>
      </c>
      <c r="F94" s="140" t="s">
        <v>1331</v>
      </c>
      <c r="I94" s="141"/>
      <c r="L94" s="31"/>
      <c r="M94" s="142"/>
      <c r="T94" s="52"/>
      <c r="AT94" s="16" t="s">
        <v>137</v>
      </c>
      <c r="AU94" s="16" t="s">
        <v>81</v>
      </c>
    </row>
    <row r="95" spans="2:65" s="1" customFormat="1" ht="11.25">
      <c r="B95" s="31"/>
      <c r="D95" s="143" t="s">
        <v>139</v>
      </c>
      <c r="F95" s="144" t="s">
        <v>1334</v>
      </c>
      <c r="I95" s="141"/>
      <c r="L95" s="31"/>
      <c r="M95" s="142"/>
      <c r="T95" s="52"/>
      <c r="AT95" s="16" t="s">
        <v>139</v>
      </c>
      <c r="AU95" s="16" t="s">
        <v>81</v>
      </c>
    </row>
    <row r="96" spans="2:65" s="1" customFormat="1" ht="39">
      <c r="B96" s="31"/>
      <c r="D96" s="139" t="s">
        <v>739</v>
      </c>
      <c r="F96" s="168" t="s">
        <v>1335</v>
      </c>
      <c r="I96" s="141"/>
      <c r="L96" s="31"/>
      <c r="M96" s="142"/>
      <c r="T96" s="52"/>
      <c r="AT96" s="16" t="s">
        <v>739</v>
      </c>
      <c r="AU96" s="16" t="s">
        <v>81</v>
      </c>
    </row>
    <row r="97" spans="2:65" s="1" customFormat="1" ht="14.45" customHeight="1">
      <c r="B97" s="31"/>
      <c r="C97" s="126" t="s">
        <v>157</v>
      </c>
      <c r="D97" s="126" t="s">
        <v>131</v>
      </c>
      <c r="E97" s="127" t="s">
        <v>1336</v>
      </c>
      <c r="F97" s="128" t="s">
        <v>1337</v>
      </c>
      <c r="G97" s="129" t="s">
        <v>1325</v>
      </c>
      <c r="H97" s="130">
        <v>1</v>
      </c>
      <c r="I97" s="131"/>
      <c r="J97" s="132">
        <f>ROUND(I97*H97,2)</f>
        <v>0</v>
      </c>
      <c r="K97" s="128" t="s">
        <v>975</v>
      </c>
      <c r="L97" s="31"/>
      <c r="M97" s="133" t="s">
        <v>19</v>
      </c>
      <c r="N97" s="134" t="s">
        <v>42</v>
      </c>
      <c r="P97" s="135">
        <f>O97*H97</f>
        <v>0</v>
      </c>
      <c r="Q97" s="135">
        <v>0</v>
      </c>
      <c r="R97" s="135">
        <f>Q97*H97</f>
        <v>0</v>
      </c>
      <c r="S97" s="135">
        <v>0</v>
      </c>
      <c r="T97" s="136">
        <f>S97*H97</f>
        <v>0</v>
      </c>
      <c r="AR97" s="137" t="s">
        <v>1326</v>
      </c>
      <c r="AT97" s="137" t="s">
        <v>131</v>
      </c>
      <c r="AU97" s="137" t="s">
        <v>81</v>
      </c>
      <c r="AY97" s="16" t="s">
        <v>128</v>
      </c>
      <c r="BE97" s="138">
        <f>IF(N97="základní",J97,0)</f>
        <v>0</v>
      </c>
      <c r="BF97" s="138">
        <f>IF(N97="snížená",J97,0)</f>
        <v>0</v>
      </c>
      <c r="BG97" s="138">
        <f>IF(N97="zákl. přenesená",J97,0)</f>
        <v>0</v>
      </c>
      <c r="BH97" s="138">
        <f>IF(N97="sníž. přenesená",J97,0)</f>
        <v>0</v>
      </c>
      <c r="BI97" s="138">
        <f>IF(N97="nulová",J97,0)</f>
        <v>0</v>
      </c>
      <c r="BJ97" s="16" t="s">
        <v>79</v>
      </c>
      <c r="BK97" s="138">
        <f>ROUND(I97*H97,2)</f>
        <v>0</v>
      </c>
      <c r="BL97" s="16" t="s">
        <v>1326</v>
      </c>
      <c r="BM97" s="137" t="s">
        <v>1338</v>
      </c>
    </row>
    <row r="98" spans="2:65" s="1" customFormat="1" ht="11.25">
      <c r="B98" s="31"/>
      <c r="D98" s="139" t="s">
        <v>137</v>
      </c>
      <c r="F98" s="140" t="s">
        <v>1337</v>
      </c>
      <c r="I98" s="141"/>
      <c r="L98" s="31"/>
      <c r="M98" s="142"/>
      <c r="T98" s="52"/>
      <c r="AT98" s="16" t="s">
        <v>137</v>
      </c>
      <c r="AU98" s="16" t="s">
        <v>81</v>
      </c>
    </row>
    <row r="99" spans="2:65" s="1" customFormat="1" ht="11.25">
      <c r="B99" s="31"/>
      <c r="D99" s="143" t="s">
        <v>139</v>
      </c>
      <c r="F99" s="144" t="s">
        <v>1339</v>
      </c>
      <c r="I99" s="141"/>
      <c r="L99" s="31"/>
      <c r="M99" s="142"/>
      <c r="T99" s="52"/>
      <c r="AT99" s="16" t="s">
        <v>139</v>
      </c>
      <c r="AU99" s="16" t="s">
        <v>81</v>
      </c>
    </row>
    <row r="100" spans="2:65" s="1" customFormat="1" ht="29.25">
      <c r="B100" s="31"/>
      <c r="D100" s="139" t="s">
        <v>739</v>
      </c>
      <c r="F100" s="168" t="s">
        <v>1340</v>
      </c>
      <c r="I100" s="141"/>
      <c r="L100" s="31"/>
      <c r="M100" s="142"/>
      <c r="T100" s="52"/>
      <c r="AT100" s="16" t="s">
        <v>739</v>
      </c>
      <c r="AU100" s="16" t="s">
        <v>81</v>
      </c>
    </row>
    <row r="101" spans="2:65" s="1" customFormat="1" ht="14.45" customHeight="1">
      <c r="B101" s="31"/>
      <c r="C101" s="126" t="s">
        <v>129</v>
      </c>
      <c r="D101" s="126" t="s">
        <v>131</v>
      </c>
      <c r="E101" s="127" t="s">
        <v>1341</v>
      </c>
      <c r="F101" s="128" t="s">
        <v>1342</v>
      </c>
      <c r="G101" s="129" t="s">
        <v>1325</v>
      </c>
      <c r="H101" s="130">
        <v>1</v>
      </c>
      <c r="I101" s="131"/>
      <c r="J101" s="132">
        <f>ROUND(I101*H101,2)</f>
        <v>0</v>
      </c>
      <c r="K101" s="128" t="s">
        <v>975</v>
      </c>
      <c r="L101" s="31"/>
      <c r="M101" s="133" t="s">
        <v>19</v>
      </c>
      <c r="N101" s="134" t="s">
        <v>42</v>
      </c>
      <c r="P101" s="135">
        <f>O101*H101</f>
        <v>0</v>
      </c>
      <c r="Q101" s="135">
        <v>0</v>
      </c>
      <c r="R101" s="135">
        <f>Q101*H101</f>
        <v>0</v>
      </c>
      <c r="S101" s="135">
        <v>0</v>
      </c>
      <c r="T101" s="136">
        <f>S101*H101</f>
        <v>0</v>
      </c>
      <c r="AR101" s="137" t="s">
        <v>1326</v>
      </c>
      <c r="AT101" s="137" t="s">
        <v>131</v>
      </c>
      <c r="AU101" s="137" t="s">
        <v>81</v>
      </c>
      <c r="AY101" s="16" t="s">
        <v>128</v>
      </c>
      <c r="BE101" s="138">
        <f>IF(N101="základní",J101,0)</f>
        <v>0</v>
      </c>
      <c r="BF101" s="138">
        <f>IF(N101="snížená",J101,0)</f>
        <v>0</v>
      </c>
      <c r="BG101" s="138">
        <f>IF(N101="zákl. přenesená",J101,0)</f>
        <v>0</v>
      </c>
      <c r="BH101" s="138">
        <f>IF(N101="sníž. přenesená",J101,0)</f>
        <v>0</v>
      </c>
      <c r="BI101" s="138">
        <f>IF(N101="nulová",J101,0)</f>
        <v>0</v>
      </c>
      <c r="BJ101" s="16" t="s">
        <v>79</v>
      </c>
      <c r="BK101" s="138">
        <f>ROUND(I101*H101,2)</f>
        <v>0</v>
      </c>
      <c r="BL101" s="16" t="s">
        <v>1326</v>
      </c>
      <c r="BM101" s="137" t="s">
        <v>1343</v>
      </c>
    </row>
    <row r="102" spans="2:65" s="1" customFormat="1" ht="11.25">
      <c r="B102" s="31"/>
      <c r="D102" s="139" t="s">
        <v>137</v>
      </c>
      <c r="F102" s="140" t="s">
        <v>1342</v>
      </c>
      <c r="I102" s="141"/>
      <c r="L102" s="31"/>
      <c r="M102" s="142"/>
      <c r="T102" s="52"/>
      <c r="AT102" s="16" t="s">
        <v>137</v>
      </c>
      <c r="AU102" s="16" t="s">
        <v>81</v>
      </c>
    </row>
    <row r="103" spans="2:65" s="1" customFormat="1" ht="11.25">
      <c r="B103" s="31"/>
      <c r="D103" s="143" t="s">
        <v>139</v>
      </c>
      <c r="F103" s="144" t="s">
        <v>1344</v>
      </c>
      <c r="I103" s="141"/>
      <c r="L103" s="31"/>
      <c r="M103" s="142"/>
      <c r="T103" s="52"/>
      <c r="AT103" s="16" t="s">
        <v>139</v>
      </c>
      <c r="AU103" s="16" t="s">
        <v>81</v>
      </c>
    </row>
    <row r="104" spans="2:65" s="11" customFormat="1" ht="22.9" customHeight="1">
      <c r="B104" s="114"/>
      <c r="D104" s="115" t="s">
        <v>70</v>
      </c>
      <c r="E104" s="124" t="s">
        <v>1345</v>
      </c>
      <c r="F104" s="124" t="s">
        <v>1346</v>
      </c>
      <c r="I104" s="117"/>
      <c r="J104" s="125">
        <f>BK104</f>
        <v>0</v>
      </c>
      <c r="L104" s="114"/>
      <c r="M104" s="119"/>
      <c r="P104" s="120">
        <f>SUM(P105:P110)</f>
        <v>0</v>
      </c>
      <c r="R104" s="120">
        <f>SUM(R105:R110)</f>
        <v>0</v>
      </c>
      <c r="T104" s="121">
        <f>SUM(T105:T110)</f>
        <v>0</v>
      </c>
      <c r="AR104" s="115" t="s">
        <v>174</v>
      </c>
      <c r="AT104" s="122" t="s">
        <v>70</v>
      </c>
      <c r="AU104" s="122" t="s">
        <v>79</v>
      </c>
      <c r="AY104" s="115" t="s">
        <v>128</v>
      </c>
      <c r="BK104" s="123">
        <f>SUM(BK105:BK110)</f>
        <v>0</v>
      </c>
    </row>
    <row r="105" spans="2:65" s="1" customFormat="1" ht="14.45" customHeight="1">
      <c r="B105" s="31"/>
      <c r="C105" s="126" t="s">
        <v>174</v>
      </c>
      <c r="D105" s="126" t="s">
        <v>131</v>
      </c>
      <c r="E105" s="127" t="s">
        <v>1347</v>
      </c>
      <c r="F105" s="128" t="s">
        <v>1348</v>
      </c>
      <c r="G105" s="129" t="s">
        <v>1325</v>
      </c>
      <c r="H105" s="130">
        <v>1</v>
      </c>
      <c r="I105" s="131"/>
      <c r="J105" s="132">
        <f>ROUND(I105*H105,2)</f>
        <v>0</v>
      </c>
      <c r="K105" s="128" t="s">
        <v>975</v>
      </c>
      <c r="L105" s="31"/>
      <c r="M105" s="133" t="s">
        <v>19</v>
      </c>
      <c r="N105" s="134" t="s">
        <v>42</v>
      </c>
      <c r="P105" s="135">
        <f>O105*H105</f>
        <v>0</v>
      </c>
      <c r="Q105" s="135">
        <v>0</v>
      </c>
      <c r="R105" s="135">
        <f>Q105*H105</f>
        <v>0</v>
      </c>
      <c r="S105" s="135">
        <v>0</v>
      </c>
      <c r="T105" s="136">
        <f>S105*H105</f>
        <v>0</v>
      </c>
      <c r="AR105" s="137" t="s">
        <v>1326</v>
      </c>
      <c r="AT105" s="137" t="s">
        <v>131</v>
      </c>
      <c r="AU105" s="137" t="s">
        <v>81</v>
      </c>
      <c r="AY105" s="16" t="s">
        <v>128</v>
      </c>
      <c r="BE105" s="138">
        <f>IF(N105="základní",J105,0)</f>
        <v>0</v>
      </c>
      <c r="BF105" s="138">
        <f>IF(N105="snížená",J105,0)</f>
        <v>0</v>
      </c>
      <c r="BG105" s="138">
        <f>IF(N105="zákl. přenesená",J105,0)</f>
        <v>0</v>
      </c>
      <c r="BH105" s="138">
        <f>IF(N105="sníž. přenesená",J105,0)</f>
        <v>0</v>
      </c>
      <c r="BI105" s="138">
        <f>IF(N105="nulová",J105,0)</f>
        <v>0</v>
      </c>
      <c r="BJ105" s="16" t="s">
        <v>79</v>
      </c>
      <c r="BK105" s="138">
        <f>ROUND(I105*H105,2)</f>
        <v>0</v>
      </c>
      <c r="BL105" s="16" t="s">
        <v>1326</v>
      </c>
      <c r="BM105" s="137" t="s">
        <v>1349</v>
      </c>
    </row>
    <row r="106" spans="2:65" s="1" customFormat="1" ht="11.25">
      <c r="B106" s="31"/>
      <c r="D106" s="139" t="s">
        <v>137</v>
      </c>
      <c r="F106" s="140" t="s">
        <v>1348</v>
      </c>
      <c r="I106" s="141"/>
      <c r="L106" s="31"/>
      <c r="M106" s="142"/>
      <c r="T106" s="52"/>
      <c r="AT106" s="16" t="s">
        <v>137</v>
      </c>
      <c r="AU106" s="16" t="s">
        <v>81</v>
      </c>
    </row>
    <row r="107" spans="2:65" s="1" customFormat="1" ht="11.25">
      <c r="B107" s="31"/>
      <c r="D107" s="143" t="s">
        <v>139</v>
      </c>
      <c r="F107" s="144" t="s">
        <v>1350</v>
      </c>
      <c r="I107" s="141"/>
      <c r="L107" s="31"/>
      <c r="M107" s="142"/>
      <c r="T107" s="52"/>
      <c r="AT107" s="16" t="s">
        <v>139</v>
      </c>
      <c r="AU107" s="16" t="s">
        <v>81</v>
      </c>
    </row>
    <row r="108" spans="2:65" s="1" customFormat="1" ht="14.45" customHeight="1">
      <c r="B108" s="31"/>
      <c r="C108" s="126" t="s">
        <v>144</v>
      </c>
      <c r="D108" s="126" t="s">
        <v>131</v>
      </c>
      <c r="E108" s="127" t="s">
        <v>1351</v>
      </c>
      <c r="F108" s="128" t="s">
        <v>1352</v>
      </c>
      <c r="G108" s="129" t="s">
        <v>1325</v>
      </c>
      <c r="H108" s="130">
        <v>1</v>
      </c>
      <c r="I108" s="131"/>
      <c r="J108" s="132">
        <f>ROUND(I108*H108,2)</f>
        <v>0</v>
      </c>
      <c r="K108" s="128" t="s">
        <v>975</v>
      </c>
      <c r="L108" s="31"/>
      <c r="M108" s="133" t="s">
        <v>19</v>
      </c>
      <c r="N108" s="134" t="s">
        <v>42</v>
      </c>
      <c r="P108" s="135">
        <f>O108*H108</f>
        <v>0</v>
      </c>
      <c r="Q108" s="135">
        <v>0</v>
      </c>
      <c r="R108" s="135">
        <f>Q108*H108</f>
        <v>0</v>
      </c>
      <c r="S108" s="135">
        <v>0</v>
      </c>
      <c r="T108" s="136">
        <f>S108*H108</f>
        <v>0</v>
      </c>
      <c r="AR108" s="137" t="s">
        <v>1326</v>
      </c>
      <c r="AT108" s="137" t="s">
        <v>131</v>
      </c>
      <c r="AU108" s="137" t="s">
        <v>81</v>
      </c>
      <c r="AY108" s="16" t="s">
        <v>128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6" t="s">
        <v>79</v>
      </c>
      <c r="BK108" s="138">
        <f>ROUND(I108*H108,2)</f>
        <v>0</v>
      </c>
      <c r="BL108" s="16" t="s">
        <v>1326</v>
      </c>
      <c r="BM108" s="137" t="s">
        <v>1353</v>
      </c>
    </row>
    <row r="109" spans="2:65" s="1" customFormat="1" ht="11.25">
      <c r="B109" s="31"/>
      <c r="D109" s="139" t="s">
        <v>137</v>
      </c>
      <c r="F109" s="140" t="s">
        <v>1352</v>
      </c>
      <c r="I109" s="141"/>
      <c r="L109" s="31"/>
      <c r="M109" s="142"/>
      <c r="T109" s="52"/>
      <c r="AT109" s="16" t="s">
        <v>137</v>
      </c>
      <c r="AU109" s="16" t="s">
        <v>81</v>
      </c>
    </row>
    <row r="110" spans="2:65" s="1" customFormat="1" ht="11.25">
      <c r="B110" s="31"/>
      <c r="D110" s="143" t="s">
        <v>139</v>
      </c>
      <c r="F110" s="144" t="s">
        <v>1354</v>
      </c>
      <c r="I110" s="141"/>
      <c r="L110" s="31"/>
      <c r="M110" s="142"/>
      <c r="T110" s="52"/>
      <c r="AT110" s="16" t="s">
        <v>139</v>
      </c>
      <c r="AU110" s="16" t="s">
        <v>81</v>
      </c>
    </row>
    <row r="111" spans="2:65" s="11" customFormat="1" ht="22.9" customHeight="1">
      <c r="B111" s="114"/>
      <c r="D111" s="115" t="s">
        <v>70</v>
      </c>
      <c r="E111" s="124" t="s">
        <v>1355</v>
      </c>
      <c r="F111" s="124" t="s">
        <v>1356</v>
      </c>
      <c r="I111" s="117"/>
      <c r="J111" s="125">
        <f>BK111</f>
        <v>0</v>
      </c>
      <c r="L111" s="114"/>
      <c r="M111" s="119"/>
      <c r="P111" s="120">
        <f>SUM(P112:P115)</f>
        <v>0</v>
      </c>
      <c r="R111" s="120">
        <f>SUM(R112:R115)</f>
        <v>0</v>
      </c>
      <c r="T111" s="121">
        <f>SUM(T112:T115)</f>
        <v>0</v>
      </c>
      <c r="AR111" s="115" t="s">
        <v>174</v>
      </c>
      <c r="AT111" s="122" t="s">
        <v>70</v>
      </c>
      <c r="AU111" s="122" t="s">
        <v>79</v>
      </c>
      <c r="AY111" s="115" t="s">
        <v>128</v>
      </c>
      <c r="BK111" s="123">
        <f>SUM(BK112:BK115)</f>
        <v>0</v>
      </c>
    </row>
    <row r="112" spans="2:65" s="1" customFormat="1" ht="14.45" customHeight="1">
      <c r="B112" s="31"/>
      <c r="C112" s="126" t="s">
        <v>184</v>
      </c>
      <c r="D112" s="126" t="s">
        <v>131</v>
      </c>
      <c r="E112" s="127" t="s">
        <v>1357</v>
      </c>
      <c r="F112" s="128" t="s">
        <v>1358</v>
      </c>
      <c r="G112" s="129" t="s">
        <v>1325</v>
      </c>
      <c r="H112" s="130">
        <v>1</v>
      </c>
      <c r="I112" s="131"/>
      <c r="J112" s="132">
        <f>ROUND(I112*H112,2)</f>
        <v>0</v>
      </c>
      <c r="K112" s="128" t="s">
        <v>975</v>
      </c>
      <c r="L112" s="31"/>
      <c r="M112" s="133" t="s">
        <v>19</v>
      </c>
      <c r="N112" s="134" t="s">
        <v>42</v>
      </c>
      <c r="P112" s="135">
        <f>O112*H112</f>
        <v>0</v>
      </c>
      <c r="Q112" s="135">
        <v>0</v>
      </c>
      <c r="R112" s="135">
        <f>Q112*H112</f>
        <v>0</v>
      </c>
      <c r="S112" s="135">
        <v>0</v>
      </c>
      <c r="T112" s="136">
        <f>S112*H112</f>
        <v>0</v>
      </c>
      <c r="AR112" s="137" t="s">
        <v>1326</v>
      </c>
      <c r="AT112" s="137" t="s">
        <v>131</v>
      </c>
      <c r="AU112" s="137" t="s">
        <v>81</v>
      </c>
      <c r="AY112" s="16" t="s">
        <v>128</v>
      </c>
      <c r="BE112" s="138">
        <f>IF(N112="základní",J112,0)</f>
        <v>0</v>
      </c>
      <c r="BF112" s="138">
        <f>IF(N112="snížená",J112,0)</f>
        <v>0</v>
      </c>
      <c r="BG112" s="138">
        <f>IF(N112="zákl. přenesená",J112,0)</f>
        <v>0</v>
      </c>
      <c r="BH112" s="138">
        <f>IF(N112="sníž. přenesená",J112,0)</f>
        <v>0</v>
      </c>
      <c r="BI112" s="138">
        <f>IF(N112="nulová",J112,0)</f>
        <v>0</v>
      </c>
      <c r="BJ112" s="16" t="s">
        <v>79</v>
      </c>
      <c r="BK112" s="138">
        <f>ROUND(I112*H112,2)</f>
        <v>0</v>
      </c>
      <c r="BL112" s="16" t="s">
        <v>1326</v>
      </c>
      <c r="BM112" s="137" t="s">
        <v>1359</v>
      </c>
    </row>
    <row r="113" spans="2:65" s="1" customFormat="1" ht="11.25">
      <c r="B113" s="31"/>
      <c r="D113" s="139" t="s">
        <v>137</v>
      </c>
      <c r="F113" s="140" t="s">
        <v>1358</v>
      </c>
      <c r="I113" s="141"/>
      <c r="L113" s="31"/>
      <c r="M113" s="142"/>
      <c r="T113" s="52"/>
      <c r="AT113" s="16" t="s">
        <v>137</v>
      </c>
      <c r="AU113" s="16" t="s">
        <v>81</v>
      </c>
    </row>
    <row r="114" spans="2:65" s="1" customFormat="1" ht="11.25">
      <c r="B114" s="31"/>
      <c r="D114" s="143" t="s">
        <v>139</v>
      </c>
      <c r="F114" s="144" t="s">
        <v>1360</v>
      </c>
      <c r="I114" s="141"/>
      <c r="L114" s="31"/>
      <c r="M114" s="142"/>
      <c r="T114" s="52"/>
      <c r="AT114" s="16" t="s">
        <v>139</v>
      </c>
      <c r="AU114" s="16" t="s">
        <v>81</v>
      </c>
    </row>
    <row r="115" spans="2:65" s="1" customFormat="1" ht="19.5">
      <c r="B115" s="31"/>
      <c r="D115" s="139" t="s">
        <v>739</v>
      </c>
      <c r="F115" s="168" t="s">
        <v>1361</v>
      </c>
      <c r="I115" s="141"/>
      <c r="L115" s="31"/>
      <c r="M115" s="142"/>
      <c r="T115" s="52"/>
      <c r="AT115" s="16" t="s">
        <v>739</v>
      </c>
      <c r="AU115" s="16" t="s">
        <v>81</v>
      </c>
    </row>
    <row r="116" spans="2:65" s="11" customFormat="1" ht="22.9" customHeight="1">
      <c r="B116" s="114"/>
      <c r="D116" s="115" t="s">
        <v>70</v>
      </c>
      <c r="E116" s="124" t="s">
        <v>1362</v>
      </c>
      <c r="F116" s="124" t="s">
        <v>1363</v>
      </c>
      <c r="I116" s="117"/>
      <c r="J116" s="125">
        <f>BK116</f>
        <v>0</v>
      </c>
      <c r="L116" s="114"/>
      <c r="M116" s="119"/>
      <c r="P116" s="120">
        <f>SUM(P117:P120)</f>
        <v>0</v>
      </c>
      <c r="R116" s="120">
        <f>SUM(R117:R120)</f>
        <v>0</v>
      </c>
      <c r="T116" s="121">
        <f>SUM(T117:T120)</f>
        <v>0</v>
      </c>
      <c r="AR116" s="115" t="s">
        <v>174</v>
      </c>
      <c r="AT116" s="122" t="s">
        <v>70</v>
      </c>
      <c r="AU116" s="122" t="s">
        <v>79</v>
      </c>
      <c r="AY116" s="115" t="s">
        <v>128</v>
      </c>
      <c r="BK116" s="123">
        <f>SUM(BK117:BK120)</f>
        <v>0</v>
      </c>
    </row>
    <row r="117" spans="2:65" s="1" customFormat="1" ht="14.45" customHeight="1">
      <c r="B117" s="31"/>
      <c r="C117" s="126" t="s">
        <v>192</v>
      </c>
      <c r="D117" s="126" t="s">
        <v>131</v>
      </c>
      <c r="E117" s="127" t="s">
        <v>1364</v>
      </c>
      <c r="F117" s="128" t="s">
        <v>1363</v>
      </c>
      <c r="G117" s="129" t="s">
        <v>1325</v>
      </c>
      <c r="H117" s="130">
        <v>1</v>
      </c>
      <c r="I117" s="131"/>
      <c r="J117" s="132">
        <f>ROUND(I117*H117,2)</f>
        <v>0</v>
      </c>
      <c r="K117" s="128" t="s">
        <v>975</v>
      </c>
      <c r="L117" s="31"/>
      <c r="M117" s="133" t="s">
        <v>19</v>
      </c>
      <c r="N117" s="134" t="s">
        <v>42</v>
      </c>
      <c r="P117" s="135">
        <f>O117*H117</f>
        <v>0</v>
      </c>
      <c r="Q117" s="135">
        <v>0</v>
      </c>
      <c r="R117" s="135">
        <f>Q117*H117</f>
        <v>0</v>
      </c>
      <c r="S117" s="135">
        <v>0</v>
      </c>
      <c r="T117" s="136">
        <f>S117*H117</f>
        <v>0</v>
      </c>
      <c r="AR117" s="137" t="s">
        <v>1326</v>
      </c>
      <c r="AT117" s="137" t="s">
        <v>131</v>
      </c>
      <c r="AU117" s="137" t="s">
        <v>81</v>
      </c>
      <c r="AY117" s="16" t="s">
        <v>128</v>
      </c>
      <c r="BE117" s="138">
        <f>IF(N117="základní",J117,0)</f>
        <v>0</v>
      </c>
      <c r="BF117" s="138">
        <f>IF(N117="snížená",J117,0)</f>
        <v>0</v>
      </c>
      <c r="BG117" s="138">
        <f>IF(N117="zákl. přenesená",J117,0)</f>
        <v>0</v>
      </c>
      <c r="BH117" s="138">
        <f>IF(N117="sníž. přenesená",J117,0)</f>
        <v>0</v>
      </c>
      <c r="BI117" s="138">
        <f>IF(N117="nulová",J117,0)</f>
        <v>0</v>
      </c>
      <c r="BJ117" s="16" t="s">
        <v>79</v>
      </c>
      <c r="BK117" s="138">
        <f>ROUND(I117*H117,2)</f>
        <v>0</v>
      </c>
      <c r="BL117" s="16" t="s">
        <v>1326</v>
      </c>
      <c r="BM117" s="137" t="s">
        <v>1365</v>
      </c>
    </row>
    <row r="118" spans="2:65" s="1" customFormat="1" ht="11.25">
      <c r="B118" s="31"/>
      <c r="D118" s="139" t="s">
        <v>137</v>
      </c>
      <c r="F118" s="140" t="s">
        <v>1363</v>
      </c>
      <c r="I118" s="141"/>
      <c r="L118" s="31"/>
      <c r="M118" s="142"/>
      <c r="T118" s="52"/>
      <c r="AT118" s="16" t="s">
        <v>137</v>
      </c>
      <c r="AU118" s="16" t="s">
        <v>81</v>
      </c>
    </row>
    <row r="119" spans="2:65" s="1" customFormat="1" ht="11.25">
      <c r="B119" s="31"/>
      <c r="D119" s="143" t="s">
        <v>139</v>
      </c>
      <c r="F119" s="144" t="s">
        <v>1366</v>
      </c>
      <c r="I119" s="141"/>
      <c r="L119" s="31"/>
      <c r="M119" s="142"/>
      <c r="T119" s="52"/>
      <c r="AT119" s="16" t="s">
        <v>139</v>
      </c>
      <c r="AU119" s="16" t="s">
        <v>81</v>
      </c>
    </row>
    <row r="120" spans="2:65" s="1" customFormat="1" ht="19.5">
      <c r="B120" s="31"/>
      <c r="D120" s="139" t="s">
        <v>739</v>
      </c>
      <c r="F120" s="168" t="s">
        <v>1367</v>
      </c>
      <c r="I120" s="141"/>
      <c r="L120" s="31"/>
      <c r="M120" s="169"/>
      <c r="N120" s="170"/>
      <c r="O120" s="170"/>
      <c r="P120" s="170"/>
      <c r="Q120" s="170"/>
      <c r="R120" s="170"/>
      <c r="S120" s="170"/>
      <c r="T120" s="171"/>
      <c r="AT120" s="16" t="s">
        <v>739</v>
      </c>
      <c r="AU120" s="16" t="s">
        <v>81</v>
      </c>
    </row>
    <row r="121" spans="2:65" s="1" customFormat="1" ht="6.95" customHeight="1"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31"/>
    </row>
  </sheetData>
  <sheetProtection algorithmName="SHA-512" hashValue="+wLbGHsLtP73xXX7ubAWheUCVx4duyKIxvXzlF/iT8UyvSMS5GR7BoZdvSsFGkg0baSSX2CVsP274rAspzJ64A==" saltValue="BdALNBOdlMtIU/puCA4GXf0Za18g8Cav9M/gLAJXJiN6OK+w4K9/9eOjgahbk9Pl7DS9YBeqiiMsUeke/Q7JEQ==" spinCount="100000" sheet="1" objects="1" scenarios="1" formatColumns="0" formatRows="0" autoFilter="0"/>
  <autoFilter ref="C84:K120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300-000000000000}"/>
    <hyperlink ref="F95" r:id="rId2" xr:uid="{00000000-0004-0000-0300-000001000000}"/>
    <hyperlink ref="F99" r:id="rId3" xr:uid="{00000000-0004-0000-0300-000002000000}"/>
    <hyperlink ref="F103" r:id="rId4" xr:uid="{00000000-0004-0000-0300-000003000000}"/>
    <hyperlink ref="F107" r:id="rId5" xr:uid="{00000000-0004-0000-0300-000004000000}"/>
    <hyperlink ref="F110" r:id="rId6" xr:uid="{00000000-0004-0000-0300-000005000000}"/>
    <hyperlink ref="F114" r:id="rId7" xr:uid="{00000000-0004-0000-0300-000006000000}"/>
    <hyperlink ref="F119" r:id="rId8" xr:uid="{00000000-0004-0000-03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72" customWidth="1"/>
    <col min="2" max="2" width="1.6640625" style="172" customWidth="1"/>
    <col min="3" max="4" width="5" style="172" customWidth="1"/>
    <col min="5" max="5" width="11.6640625" style="172" customWidth="1"/>
    <col min="6" max="6" width="9.1640625" style="172" customWidth="1"/>
    <col min="7" max="7" width="5" style="172" customWidth="1"/>
    <col min="8" max="8" width="77.83203125" style="172" customWidth="1"/>
    <col min="9" max="10" width="20" style="172" customWidth="1"/>
    <col min="11" max="11" width="1.6640625" style="172" customWidth="1"/>
  </cols>
  <sheetData>
    <row r="1" spans="2:11" customFormat="1" ht="37.5" customHeight="1"/>
    <row r="2" spans="2:11" customFormat="1" ht="7.5" customHeight="1">
      <c r="B2" s="173"/>
      <c r="C2" s="174"/>
      <c r="D2" s="174"/>
      <c r="E2" s="174"/>
      <c r="F2" s="174"/>
      <c r="G2" s="174"/>
      <c r="H2" s="174"/>
      <c r="I2" s="174"/>
      <c r="J2" s="174"/>
      <c r="K2" s="175"/>
    </row>
    <row r="3" spans="2:11" s="14" customFormat="1" ht="45" customHeight="1">
      <c r="B3" s="176"/>
      <c r="C3" s="300" t="s">
        <v>1368</v>
      </c>
      <c r="D3" s="300"/>
      <c r="E3" s="300"/>
      <c r="F3" s="300"/>
      <c r="G3" s="300"/>
      <c r="H3" s="300"/>
      <c r="I3" s="300"/>
      <c r="J3" s="300"/>
      <c r="K3" s="177"/>
    </row>
    <row r="4" spans="2:11" customFormat="1" ht="25.5" customHeight="1">
      <c r="B4" s="178"/>
      <c r="C4" s="299" t="s">
        <v>1369</v>
      </c>
      <c r="D4" s="299"/>
      <c r="E4" s="299"/>
      <c r="F4" s="299"/>
      <c r="G4" s="299"/>
      <c r="H4" s="299"/>
      <c r="I4" s="299"/>
      <c r="J4" s="299"/>
      <c r="K4" s="179"/>
    </row>
    <row r="5" spans="2:11" customFormat="1" ht="5.25" customHeight="1">
      <c r="B5" s="178"/>
      <c r="C5" s="180"/>
      <c r="D5" s="180"/>
      <c r="E5" s="180"/>
      <c r="F5" s="180"/>
      <c r="G5" s="180"/>
      <c r="H5" s="180"/>
      <c r="I5" s="180"/>
      <c r="J5" s="180"/>
      <c r="K5" s="179"/>
    </row>
    <row r="6" spans="2:11" customFormat="1" ht="15" customHeight="1">
      <c r="B6" s="178"/>
      <c r="C6" s="298" t="s">
        <v>1370</v>
      </c>
      <c r="D6" s="298"/>
      <c r="E6" s="298"/>
      <c r="F6" s="298"/>
      <c r="G6" s="298"/>
      <c r="H6" s="298"/>
      <c r="I6" s="298"/>
      <c r="J6" s="298"/>
      <c r="K6" s="179"/>
    </row>
    <row r="7" spans="2:11" customFormat="1" ht="15" customHeight="1">
      <c r="B7" s="182"/>
      <c r="C7" s="298" t="s">
        <v>1371</v>
      </c>
      <c r="D7" s="298"/>
      <c r="E7" s="298"/>
      <c r="F7" s="298"/>
      <c r="G7" s="298"/>
      <c r="H7" s="298"/>
      <c r="I7" s="298"/>
      <c r="J7" s="298"/>
      <c r="K7" s="179"/>
    </row>
    <row r="8" spans="2:11" customFormat="1" ht="12.75" customHeight="1">
      <c r="B8" s="182"/>
      <c r="C8" s="181"/>
      <c r="D8" s="181"/>
      <c r="E8" s="181"/>
      <c r="F8" s="181"/>
      <c r="G8" s="181"/>
      <c r="H8" s="181"/>
      <c r="I8" s="181"/>
      <c r="J8" s="181"/>
      <c r="K8" s="179"/>
    </row>
    <row r="9" spans="2:11" customFormat="1" ht="15" customHeight="1">
      <c r="B9" s="182"/>
      <c r="C9" s="298" t="s">
        <v>1372</v>
      </c>
      <c r="D9" s="298"/>
      <c r="E9" s="298"/>
      <c r="F9" s="298"/>
      <c r="G9" s="298"/>
      <c r="H9" s="298"/>
      <c r="I9" s="298"/>
      <c r="J9" s="298"/>
      <c r="K9" s="179"/>
    </row>
    <row r="10" spans="2:11" customFormat="1" ht="15" customHeight="1">
      <c r="B10" s="182"/>
      <c r="C10" s="181"/>
      <c r="D10" s="298" t="s">
        <v>1373</v>
      </c>
      <c r="E10" s="298"/>
      <c r="F10" s="298"/>
      <c r="G10" s="298"/>
      <c r="H10" s="298"/>
      <c r="I10" s="298"/>
      <c r="J10" s="298"/>
      <c r="K10" s="179"/>
    </row>
    <row r="11" spans="2:11" customFormat="1" ht="15" customHeight="1">
      <c r="B11" s="182"/>
      <c r="C11" s="183"/>
      <c r="D11" s="298" t="s">
        <v>1374</v>
      </c>
      <c r="E11" s="298"/>
      <c r="F11" s="298"/>
      <c r="G11" s="298"/>
      <c r="H11" s="298"/>
      <c r="I11" s="298"/>
      <c r="J11" s="298"/>
      <c r="K11" s="179"/>
    </row>
    <row r="12" spans="2:11" customFormat="1" ht="15" customHeight="1">
      <c r="B12" s="182"/>
      <c r="C12" s="183"/>
      <c r="D12" s="181"/>
      <c r="E12" s="181"/>
      <c r="F12" s="181"/>
      <c r="G12" s="181"/>
      <c r="H12" s="181"/>
      <c r="I12" s="181"/>
      <c r="J12" s="181"/>
      <c r="K12" s="179"/>
    </row>
    <row r="13" spans="2:11" customFormat="1" ht="15" customHeight="1">
      <c r="B13" s="182"/>
      <c r="C13" s="183"/>
      <c r="D13" s="184" t="s">
        <v>1375</v>
      </c>
      <c r="E13" s="181"/>
      <c r="F13" s="181"/>
      <c r="G13" s="181"/>
      <c r="H13" s="181"/>
      <c r="I13" s="181"/>
      <c r="J13" s="181"/>
      <c r="K13" s="179"/>
    </row>
    <row r="14" spans="2:11" customFormat="1" ht="12.75" customHeight="1">
      <c r="B14" s="182"/>
      <c r="C14" s="183"/>
      <c r="D14" s="183"/>
      <c r="E14" s="183"/>
      <c r="F14" s="183"/>
      <c r="G14" s="183"/>
      <c r="H14" s="183"/>
      <c r="I14" s="183"/>
      <c r="J14" s="183"/>
      <c r="K14" s="179"/>
    </row>
    <row r="15" spans="2:11" customFormat="1" ht="15" customHeight="1">
      <c r="B15" s="182"/>
      <c r="C15" s="183"/>
      <c r="D15" s="298" t="s">
        <v>1376</v>
      </c>
      <c r="E15" s="298"/>
      <c r="F15" s="298"/>
      <c r="G15" s="298"/>
      <c r="H15" s="298"/>
      <c r="I15" s="298"/>
      <c r="J15" s="298"/>
      <c r="K15" s="179"/>
    </row>
    <row r="16" spans="2:11" customFormat="1" ht="15" customHeight="1">
      <c r="B16" s="182"/>
      <c r="C16" s="183"/>
      <c r="D16" s="298" t="s">
        <v>1377</v>
      </c>
      <c r="E16" s="298"/>
      <c r="F16" s="298"/>
      <c r="G16" s="298"/>
      <c r="H16" s="298"/>
      <c r="I16" s="298"/>
      <c r="J16" s="298"/>
      <c r="K16" s="179"/>
    </row>
    <row r="17" spans="2:11" customFormat="1" ht="15" customHeight="1">
      <c r="B17" s="182"/>
      <c r="C17" s="183"/>
      <c r="D17" s="298" t="s">
        <v>1378</v>
      </c>
      <c r="E17" s="298"/>
      <c r="F17" s="298"/>
      <c r="G17" s="298"/>
      <c r="H17" s="298"/>
      <c r="I17" s="298"/>
      <c r="J17" s="298"/>
      <c r="K17" s="179"/>
    </row>
    <row r="18" spans="2:11" customFormat="1" ht="15" customHeight="1">
      <c r="B18" s="182"/>
      <c r="C18" s="183"/>
      <c r="D18" s="183"/>
      <c r="E18" s="185" t="s">
        <v>78</v>
      </c>
      <c r="F18" s="298" t="s">
        <v>1379</v>
      </c>
      <c r="G18" s="298"/>
      <c r="H18" s="298"/>
      <c r="I18" s="298"/>
      <c r="J18" s="298"/>
      <c r="K18" s="179"/>
    </row>
    <row r="19" spans="2:11" customFormat="1" ht="15" customHeight="1">
      <c r="B19" s="182"/>
      <c r="C19" s="183"/>
      <c r="D19" s="183"/>
      <c r="E19" s="185" t="s">
        <v>1380</v>
      </c>
      <c r="F19" s="298" t="s">
        <v>1381</v>
      </c>
      <c r="G19" s="298"/>
      <c r="H19" s="298"/>
      <c r="I19" s="298"/>
      <c r="J19" s="298"/>
      <c r="K19" s="179"/>
    </row>
    <row r="20" spans="2:11" customFormat="1" ht="15" customHeight="1">
      <c r="B20" s="182"/>
      <c r="C20" s="183"/>
      <c r="D20" s="183"/>
      <c r="E20" s="185" t="s">
        <v>1382</v>
      </c>
      <c r="F20" s="298" t="s">
        <v>1383</v>
      </c>
      <c r="G20" s="298"/>
      <c r="H20" s="298"/>
      <c r="I20" s="298"/>
      <c r="J20" s="298"/>
      <c r="K20" s="179"/>
    </row>
    <row r="21" spans="2:11" customFormat="1" ht="15" customHeight="1">
      <c r="B21" s="182"/>
      <c r="C21" s="183"/>
      <c r="D21" s="183"/>
      <c r="E21" s="185" t="s">
        <v>85</v>
      </c>
      <c r="F21" s="298" t="s">
        <v>86</v>
      </c>
      <c r="G21" s="298"/>
      <c r="H21" s="298"/>
      <c r="I21" s="298"/>
      <c r="J21" s="298"/>
      <c r="K21" s="179"/>
    </row>
    <row r="22" spans="2:11" customFormat="1" ht="15" customHeight="1">
      <c r="B22" s="182"/>
      <c r="C22" s="183"/>
      <c r="D22" s="183"/>
      <c r="E22" s="185" t="s">
        <v>1384</v>
      </c>
      <c r="F22" s="298" t="s">
        <v>1385</v>
      </c>
      <c r="G22" s="298"/>
      <c r="H22" s="298"/>
      <c r="I22" s="298"/>
      <c r="J22" s="298"/>
      <c r="K22" s="179"/>
    </row>
    <row r="23" spans="2:11" customFormat="1" ht="15" customHeight="1">
      <c r="B23" s="182"/>
      <c r="C23" s="183"/>
      <c r="D23" s="183"/>
      <c r="E23" s="185" t="s">
        <v>1386</v>
      </c>
      <c r="F23" s="298" t="s">
        <v>1387</v>
      </c>
      <c r="G23" s="298"/>
      <c r="H23" s="298"/>
      <c r="I23" s="298"/>
      <c r="J23" s="298"/>
      <c r="K23" s="179"/>
    </row>
    <row r="24" spans="2:11" customFormat="1" ht="12.75" customHeight="1">
      <c r="B24" s="182"/>
      <c r="C24" s="183"/>
      <c r="D24" s="183"/>
      <c r="E24" s="183"/>
      <c r="F24" s="183"/>
      <c r="G24" s="183"/>
      <c r="H24" s="183"/>
      <c r="I24" s="183"/>
      <c r="J24" s="183"/>
      <c r="K24" s="179"/>
    </row>
    <row r="25" spans="2:11" customFormat="1" ht="15" customHeight="1">
      <c r="B25" s="182"/>
      <c r="C25" s="298" t="s">
        <v>1388</v>
      </c>
      <c r="D25" s="298"/>
      <c r="E25" s="298"/>
      <c r="F25" s="298"/>
      <c r="G25" s="298"/>
      <c r="H25" s="298"/>
      <c r="I25" s="298"/>
      <c r="J25" s="298"/>
      <c r="K25" s="179"/>
    </row>
    <row r="26" spans="2:11" customFormat="1" ht="15" customHeight="1">
      <c r="B26" s="182"/>
      <c r="C26" s="298" t="s">
        <v>1389</v>
      </c>
      <c r="D26" s="298"/>
      <c r="E26" s="298"/>
      <c r="F26" s="298"/>
      <c r="G26" s="298"/>
      <c r="H26" s="298"/>
      <c r="I26" s="298"/>
      <c r="J26" s="298"/>
      <c r="K26" s="179"/>
    </row>
    <row r="27" spans="2:11" customFormat="1" ht="15" customHeight="1">
      <c r="B27" s="182"/>
      <c r="C27" s="181"/>
      <c r="D27" s="298" t="s">
        <v>1390</v>
      </c>
      <c r="E27" s="298"/>
      <c r="F27" s="298"/>
      <c r="G27" s="298"/>
      <c r="H27" s="298"/>
      <c r="I27" s="298"/>
      <c r="J27" s="298"/>
      <c r="K27" s="179"/>
    </row>
    <row r="28" spans="2:11" customFormat="1" ht="15" customHeight="1">
      <c r="B28" s="182"/>
      <c r="C28" s="183"/>
      <c r="D28" s="298" t="s">
        <v>1391</v>
      </c>
      <c r="E28" s="298"/>
      <c r="F28" s="298"/>
      <c r="G28" s="298"/>
      <c r="H28" s="298"/>
      <c r="I28" s="298"/>
      <c r="J28" s="298"/>
      <c r="K28" s="179"/>
    </row>
    <row r="29" spans="2:11" customFormat="1" ht="12.75" customHeight="1">
      <c r="B29" s="182"/>
      <c r="C29" s="183"/>
      <c r="D29" s="183"/>
      <c r="E29" s="183"/>
      <c r="F29" s="183"/>
      <c r="G29" s="183"/>
      <c r="H29" s="183"/>
      <c r="I29" s="183"/>
      <c r="J29" s="183"/>
      <c r="K29" s="179"/>
    </row>
    <row r="30" spans="2:11" customFormat="1" ht="15" customHeight="1">
      <c r="B30" s="182"/>
      <c r="C30" s="183"/>
      <c r="D30" s="298" t="s">
        <v>1392</v>
      </c>
      <c r="E30" s="298"/>
      <c r="F30" s="298"/>
      <c r="G30" s="298"/>
      <c r="H30" s="298"/>
      <c r="I30" s="298"/>
      <c r="J30" s="298"/>
      <c r="K30" s="179"/>
    </row>
    <row r="31" spans="2:11" customFormat="1" ht="15" customHeight="1">
      <c r="B31" s="182"/>
      <c r="C31" s="183"/>
      <c r="D31" s="298" t="s">
        <v>1393</v>
      </c>
      <c r="E31" s="298"/>
      <c r="F31" s="298"/>
      <c r="G31" s="298"/>
      <c r="H31" s="298"/>
      <c r="I31" s="298"/>
      <c r="J31" s="298"/>
      <c r="K31" s="179"/>
    </row>
    <row r="32" spans="2:11" customFormat="1" ht="12.75" customHeight="1">
      <c r="B32" s="182"/>
      <c r="C32" s="183"/>
      <c r="D32" s="183"/>
      <c r="E32" s="183"/>
      <c r="F32" s="183"/>
      <c r="G32" s="183"/>
      <c r="H32" s="183"/>
      <c r="I32" s="183"/>
      <c r="J32" s="183"/>
      <c r="K32" s="179"/>
    </row>
    <row r="33" spans="2:11" customFormat="1" ht="15" customHeight="1">
      <c r="B33" s="182"/>
      <c r="C33" s="183"/>
      <c r="D33" s="298" t="s">
        <v>1394</v>
      </c>
      <c r="E33" s="298"/>
      <c r="F33" s="298"/>
      <c r="G33" s="298"/>
      <c r="H33" s="298"/>
      <c r="I33" s="298"/>
      <c r="J33" s="298"/>
      <c r="K33" s="179"/>
    </row>
    <row r="34" spans="2:11" customFormat="1" ht="15" customHeight="1">
      <c r="B34" s="182"/>
      <c r="C34" s="183"/>
      <c r="D34" s="298" t="s">
        <v>1395</v>
      </c>
      <c r="E34" s="298"/>
      <c r="F34" s="298"/>
      <c r="G34" s="298"/>
      <c r="H34" s="298"/>
      <c r="I34" s="298"/>
      <c r="J34" s="298"/>
      <c r="K34" s="179"/>
    </row>
    <row r="35" spans="2:11" customFormat="1" ht="15" customHeight="1">
      <c r="B35" s="182"/>
      <c r="C35" s="183"/>
      <c r="D35" s="298" t="s">
        <v>1396</v>
      </c>
      <c r="E35" s="298"/>
      <c r="F35" s="298"/>
      <c r="G35" s="298"/>
      <c r="H35" s="298"/>
      <c r="I35" s="298"/>
      <c r="J35" s="298"/>
      <c r="K35" s="179"/>
    </row>
    <row r="36" spans="2:11" customFormat="1" ht="15" customHeight="1">
      <c r="B36" s="182"/>
      <c r="C36" s="183"/>
      <c r="D36" s="181"/>
      <c r="E36" s="184" t="s">
        <v>114</v>
      </c>
      <c r="F36" s="181"/>
      <c r="G36" s="298" t="s">
        <v>1397</v>
      </c>
      <c r="H36" s="298"/>
      <c r="I36" s="298"/>
      <c r="J36" s="298"/>
      <c r="K36" s="179"/>
    </row>
    <row r="37" spans="2:11" customFormat="1" ht="30.75" customHeight="1">
      <c r="B37" s="182"/>
      <c r="C37" s="183"/>
      <c r="D37" s="181"/>
      <c r="E37" s="184" t="s">
        <v>1398</v>
      </c>
      <c r="F37" s="181"/>
      <c r="G37" s="298" t="s">
        <v>1399</v>
      </c>
      <c r="H37" s="298"/>
      <c r="I37" s="298"/>
      <c r="J37" s="298"/>
      <c r="K37" s="179"/>
    </row>
    <row r="38" spans="2:11" customFormat="1" ht="15" customHeight="1">
      <c r="B38" s="182"/>
      <c r="C38" s="183"/>
      <c r="D38" s="181"/>
      <c r="E38" s="184" t="s">
        <v>52</v>
      </c>
      <c r="F38" s="181"/>
      <c r="G38" s="298" t="s">
        <v>1400</v>
      </c>
      <c r="H38" s="298"/>
      <c r="I38" s="298"/>
      <c r="J38" s="298"/>
      <c r="K38" s="179"/>
    </row>
    <row r="39" spans="2:11" customFormat="1" ht="15" customHeight="1">
      <c r="B39" s="182"/>
      <c r="C39" s="183"/>
      <c r="D39" s="181"/>
      <c r="E39" s="184" t="s">
        <v>53</v>
      </c>
      <c r="F39" s="181"/>
      <c r="G39" s="298" t="s">
        <v>1401</v>
      </c>
      <c r="H39" s="298"/>
      <c r="I39" s="298"/>
      <c r="J39" s="298"/>
      <c r="K39" s="179"/>
    </row>
    <row r="40" spans="2:11" customFormat="1" ht="15" customHeight="1">
      <c r="B40" s="182"/>
      <c r="C40" s="183"/>
      <c r="D40" s="181"/>
      <c r="E40" s="184" t="s">
        <v>115</v>
      </c>
      <c r="F40" s="181"/>
      <c r="G40" s="298" t="s">
        <v>1402</v>
      </c>
      <c r="H40" s="298"/>
      <c r="I40" s="298"/>
      <c r="J40" s="298"/>
      <c r="K40" s="179"/>
    </row>
    <row r="41" spans="2:11" customFormat="1" ht="15" customHeight="1">
      <c r="B41" s="182"/>
      <c r="C41" s="183"/>
      <c r="D41" s="181"/>
      <c r="E41" s="184" t="s">
        <v>116</v>
      </c>
      <c r="F41" s="181"/>
      <c r="G41" s="298" t="s">
        <v>1403</v>
      </c>
      <c r="H41" s="298"/>
      <c r="I41" s="298"/>
      <c r="J41" s="298"/>
      <c r="K41" s="179"/>
    </row>
    <row r="42" spans="2:11" customFormat="1" ht="15" customHeight="1">
      <c r="B42" s="182"/>
      <c r="C42" s="183"/>
      <c r="D42" s="181"/>
      <c r="E42" s="184" t="s">
        <v>1404</v>
      </c>
      <c r="F42" s="181"/>
      <c r="G42" s="298" t="s">
        <v>1405</v>
      </c>
      <c r="H42" s="298"/>
      <c r="I42" s="298"/>
      <c r="J42" s="298"/>
      <c r="K42" s="179"/>
    </row>
    <row r="43" spans="2:11" customFormat="1" ht="15" customHeight="1">
      <c r="B43" s="182"/>
      <c r="C43" s="183"/>
      <c r="D43" s="181"/>
      <c r="E43" s="184"/>
      <c r="F43" s="181"/>
      <c r="G43" s="298" t="s">
        <v>1406</v>
      </c>
      <c r="H43" s="298"/>
      <c r="I43" s="298"/>
      <c r="J43" s="298"/>
      <c r="K43" s="179"/>
    </row>
    <row r="44" spans="2:11" customFormat="1" ht="15" customHeight="1">
      <c r="B44" s="182"/>
      <c r="C44" s="183"/>
      <c r="D44" s="181"/>
      <c r="E44" s="184" t="s">
        <v>1407</v>
      </c>
      <c r="F44" s="181"/>
      <c r="G44" s="298" t="s">
        <v>1408</v>
      </c>
      <c r="H44" s="298"/>
      <c r="I44" s="298"/>
      <c r="J44" s="298"/>
      <c r="K44" s="179"/>
    </row>
    <row r="45" spans="2:11" customFormat="1" ht="15" customHeight="1">
      <c r="B45" s="182"/>
      <c r="C45" s="183"/>
      <c r="D45" s="181"/>
      <c r="E45" s="184" t="s">
        <v>118</v>
      </c>
      <c r="F45" s="181"/>
      <c r="G45" s="298" t="s">
        <v>1409</v>
      </c>
      <c r="H45" s="298"/>
      <c r="I45" s="298"/>
      <c r="J45" s="298"/>
      <c r="K45" s="179"/>
    </row>
    <row r="46" spans="2:11" customFormat="1" ht="12.75" customHeight="1">
      <c r="B46" s="182"/>
      <c r="C46" s="183"/>
      <c r="D46" s="181"/>
      <c r="E46" s="181"/>
      <c r="F46" s="181"/>
      <c r="G46" s="181"/>
      <c r="H46" s="181"/>
      <c r="I46" s="181"/>
      <c r="J46" s="181"/>
      <c r="K46" s="179"/>
    </row>
    <row r="47" spans="2:11" customFormat="1" ht="15" customHeight="1">
      <c r="B47" s="182"/>
      <c r="C47" s="183"/>
      <c r="D47" s="298" t="s">
        <v>1410</v>
      </c>
      <c r="E47" s="298"/>
      <c r="F47" s="298"/>
      <c r="G47" s="298"/>
      <c r="H47" s="298"/>
      <c r="I47" s="298"/>
      <c r="J47" s="298"/>
      <c r="K47" s="179"/>
    </row>
    <row r="48" spans="2:11" customFormat="1" ht="15" customHeight="1">
      <c r="B48" s="182"/>
      <c r="C48" s="183"/>
      <c r="D48" s="183"/>
      <c r="E48" s="298" t="s">
        <v>1411</v>
      </c>
      <c r="F48" s="298"/>
      <c r="G48" s="298"/>
      <c r="H48" s="298"/>
      <c r="I48" s="298"/>
      <c r="J48" s="298"/>
      <c r="K48" s="179"/>
    </row>
    <row r="49" spans="2:11" customFormat="1" ht="15" customHeight="1">
      <c r="B49" s="182"/>
      <c r="C49" s="183"/>
      <c r="D49" s="183"/>
      <c r="E49" s="298" t="s">
        <v>1412</v>
      </c>
      <c r="F49" s="298"/>
      <c r="G49" s="298"/>
      <c r="H49" s="298"/>
      <c r="I49" s="298"/>
      <c r="J49" s="298"/>
      <c r="K49" s="179"/>
    </row>
    <row r="50" spans="2:11" customFormat="1" ht="15" customHeight="1">
      <c r="B50" s="182"/>
      <c r="C50" s="183"/>
      <c r="D50" s="183"/>
      <c r="E50" s="298" t="s">
        <v>1413</v>
      </c>
      <c r="F50" s="298"/>
      <c r="G50" s="298"/>
      <c r="H50" s="298"/>
      <c r="I50" s="298"/>
      <c r="J50" s="298"/>
      <c r="K50" s="179"/>
    </row>
    <row r="51" spans="2:11" customFormat="1" ht="15" customHeight="1">
      <c r="B51" s="182"/>
      <c r="C51" s="183"/>
      <c r="D51" s="298" t="s">
        <v>1414</v>
      </c>
      <c r="E51" s="298"/>
      <c r="F51" s="298"/>
      <c r="G51" s="298"/>
      <c r="H51" s="298"/>
      <c r="I51" s="298"/>
      <c r="J51" s="298"/>
      <c r="K51" s="179"/>
    </row>
    <row r="52" spans="2:11" customFormat="1" ht="25.5" customHeight="1">
      <c r="B52" s="178"/>
      <c r="C52" s="299" t="s">
        <v>1415</v>
      </c>
      <c r="D52" s="299"/>
      <c r="E52" s="299"/>
      <c r="F52" s="299"/>
      <c r="G52" s="299"/>
      <c r="H52" s="299"/>
      <c r="I52" s="299"/>
      <c r="J52" s="299"/>
      <c r="K52" s="179"/>
    </row>
    <row r="53" spans="2:11" customFormat="1" ht="5.25" customHeight="1">
      <c r="B53" s="178"/>
      <c r="C53" s="180"/>
      <c r="D53" s="180"/>
      <c r="E53" s="180"/>
      <c r="F53" s="180"/>
      <c r="G53" s="180"/>
      <c r="H53" s="180"/>
      <c r="I53" s="180"/>
      <c r="J53" s="180"/>
      <c r="K53" s="179"/>
    </row>
    <row r="54" spans="2:11" customFormat="1" ht="15" customHeight="1">
      <c r="B54" s="178"/>
      <c r="C54" s="298" t="s">
        <v>1416</v>
      </c>
      <c r="D54" s="298"/>
      <c r="E54" s="298"/>
      <c r="F54" s="298"/>
      <c r="G54" s="298"/>
      <c r="H54" s="298"/>
      <c r="I54" s="298"/>
      <c r="J54" s="298"/>
      <c r="K54" s="179"/>
    </row>
    <row r="55" spans="2:11" customFormat="1" ht="15" customHeight="1">
      <c r="B55" s="178"/>
      <c r="C55" s="298" t="s">
        <v>1417</v>
      </c>
      <c r="D55" s="298"/>
      <c r="E55" s="298"/>
      <c r="F55" s="298"/>
      <c r="G55" s="298"/>
      <c r="H55" s="298"/>
      <c r="I55" s="298"/>
      <c r="J55" s="298"/>
      <c r="K55" s="179"/>
    </row>
    <row r="56" spans="2:11" customFormat="1" ht="12.75" customHeight="1">
      <c r="B56" s="178"/>
      <c r="C56" s="181"/>
      <c r="D56" s="181"/>
      <c r="E56" s="181"/>
      <c r="F56" s="181"/>
      <c r="G56" s="181"/>
      <c r="H56" s="181"/>
      <c r="I56" s="181"/>
      <c r="J56" s="181"/>
      <c r="K56" s="179"/>
    </row>
    <row r="57" spans="2:11" customFormat="1" ht="15" customHeight="1">
      <c r="B57" s="178"/>
      <c r="C57" s="298" t="s">
        <v>1418</v>
      </c>
      <c r="D57" s="298"/>
      <c r="E57" s="298"/>
      <c r="F57" s="298"/>
      <c r="G57" s="298"/>
      <c r="H57" s="298"/>
      <c r="I57" s="298"/>
      <c r="J57" s="298"/>
      <c r="K57" s="179"/>
    </row>
    <row r="58" spans="2:11" customFormat="1" ht="15" customHeight="1">
      <c r="B58" s="178"/>
      <c r="C58" s="183"/>
      <c r="D58" s="298" t="s">
        <v>1419</v>
      </c>
      <c r="E58" s="298"/>
      <c r="F58" s="298"/>
      <c r="G58" s="298"/>
      <c r="H58" s="298"/>
      <c r="I58" s="298"/>
      <c r="J58" s="298"/>
      <c r="K58" s="179"/>
    </row>
    <row r="59" spans="2:11" customFormat="1" ht="15" customHeight="1">
      <c r="B59" s="178"/>
      <c r="C59" s="183"/>
      <c r="D59" s="298" t="s">
        <v>1420</v>
      </c>
      <c r="E59" s="298"/>
      <c r="F59" s="298"/>
      <c r="G59" s="298"/>
      <c r="H59" s="298"/>
      <c r="I59" s="298"/>
      <c r="J59" s="298"/>
      <c r="K59" s="179"/>
    </row>
    <row r="60" spans="2:11" customFormat="1" ht="15" customHeight="1">
      <c r="B60" s="178"/>
      <c r="C60" s="183"/>
      <c r="D60" s="298" t="s">
        <v>1421</v>
      </c>
      <c r="E60" s="298"/>
      <c r="F60" s="298"/>
      <c r="G60" s="298"/>
      <c r="H60" s="298"/>
      <c r="I60" s="298"/>
      <c r="J60" s="298"/>
      <c r="K60" s="179"/>
    </row>
    <row r="61" spans="2:11" customFormat="1" ht="15" customHeight="1">
      <c r="B61" s="178"/>
      <c r="C61" s="183"/>
      <c r="D61" s="298" t="s">
        <v>1422</v>
      </c>
      <c r="E61" s="298"/>
      <c r="F61" s="298"/>
      <c r="G61" s="298"/>
      <c r="H61" s="298"/>
      <c r="I61" s="298"/>
      <c r="J61" s="298"/>
      <c r="K61" s="179"/>
    </row>
    <row r="62" spans="2:11" customFormat="1" ht="15" customHeight="1">
      <c r="B62" s="178"/>
      <c r="C62" s="183"/>
      <c r="D62" s="301" t="s">
        <v>1423</v>
      </c>
      <c r="E62" s="301"/>
      <c r="F62" s="301"/>
      <c r="G62" s="301"/>
      <c r="H62" s="301"/>
      <c r="I62" s="301"/>
      <c r="J62" s="301"/>
      <c r="K62" s="179"/>
    </row>
    <row r="63" spans="2:11" customFormat="1" ht="15" customHeight="1">
      <c r="B63" s="178"/>
      <c r="C63" s="183"/>
      <c r="D63" s="298" t="s">
        <v>1424</v>
      </c>
      <c r="E63" s="298"/>
      <c r="F63" s="298"/>
      <c r="G63" s="298"/>
      <c r="H63" s="298"/>
      <c r="I63" s="298"/>
      <c r="J63" s="298"/>
      <c r="K63" s="179"/>
    </row>
    <row r="64" spans="2:11" customFormat="1" ht="12.75" customHeight="1">
      <c r="B64" s="178"/>
      <c r="C64" s="183"/>
      <c r="D64" s="183"/>
      <c r="E64" s="186"/>
      <c r="F64" s="183"/>
      <c r="G64" s="183"/>
      <c r="H64" s="183"/>
      <c r="I64" s="183"/>
      <c r="J64" s="183"/>
      <c r="K64" s="179"/>
    </row>
    <row r="65" spans="2:11" customFormat="1" ht="15" customHeight="1">
      <c r="B65" s="178"/>
      <c r="C65" s="183"/>
      <c r="D65" s="298" t="s">
        <v>1425</v>
      </c>
      <c r="E65" s="298"/>
      <c r="F65" s="298"/>
      <c r="G65" s="298"/>
      <c r="H65" s="298"/>
      <c r="I65" s="298"/>
      <c r="J65" s="298"/>
      <c r="K65" s="179"/>
    </row>
    <row r="66" spans="2:11" customFormat="1" ht="15" customHeight="1">
      <c r="B66" s="178"/>
      <c r="C66" s="183"/>
      <c r="D66" s="301" t="s">
        <v>1426</v>
      </c>
      <c r="E66" s="301"/>
      <c r="F66" s="301"/>
      <c r="G66" s="301"/>
      <c r="H66" s="301"/>
      <c r="I66" s="301"/>
      <c r="J66" s="301"/>
      <c r="K66" s="179"/>
    </row>
    <row r="67" spans="2:11" customFormat="1" ht="15" customHeight="1">
      <c r="B67" s="178"/>
      <c r="C67" s="183"/>
      <c r="D67" s="298" t="s">
        <v>1427</v>
      </c>
      <c r="E67" s="298"/>
      <c r="F67" s="298"/>
      <c r="G67" s="298"/>
      <c r="H67" s="298"/>
      <c r="I67" s="298"/>
      <c r="J67" s="298"/>
      <c r="K67" s="179"/>
    </row>
    <row r="68" spans="2:11" customFormat="1" ht="15" customHeight="1">
      <c r="B68" s="178"/>
      <c r="C68" s="183"/>
      <c r="D68" s="298" t="s">
        <v>1428</v>
      </c>
      <c r="E68" s="298"/>
      <c r="F68" s="298"/>
      <c r="G68" s="298"/>
      <c r="H68" s="298"/>
      <c r="I68" s="298"/>
      <c r="J68" s="298"/>
      <c r="K68" s="179"/>
    </row>
    <row r="69" spans="2:11" customFormat="1" ht="15" customHeight="1">
      <c r="B69" s="178"/>
      <c r="C69" s="183"/>
      <c r="D69" s="298" t="s">
        <v>1429</v>
      </c>
      <c r="E69" s="298"/>
      <c r="F69" s="298"/>
      <c r="G69" s="298"/>
      <c r="H69" s="298"/>
      <c r="I69" s="298"/>
      <c r="J69" s="298"/>
      <c r="K69" s="179"/>
    </row>
    <row r="70" spans="2:11" customFormat="1" ht="15" customHeight="1">
      <c r="B70" s="178"/>
      <c r="C70" s="183"/>
      <c r="D70" s="298" t="s">
        <v>1430</v>
      </c>
      <c r="E70" s="298"/>
      <c r="F70" s="298"/>
      <c r="G70" s="298"/>
      <c r="H70" s="298"/>
      <c r="I70" s="298"/>
      <c r="J70" s="298"/>
      <c r="K70" s="179"/>
    </row>
    <row r="71" spans="2:11" customFormat="1" ht="12.75" customHeight="1">
      <c r="B71" s="187"/>
      <c r="C71" s="188"/>
      <c r="D71" s="188"/>
      <c r="E71" s="188"/>
      <c r="F71" s="188"/>
      <c r="G71" s="188"/>
      <c r="H71" s="188"/>
      <c r="I71" s="188"/>
      <c r="J71" s="188"/>
      <c r="K71" s="189"/>
    </row>
    <row r="72" spans="2:11" customFormat="1" ht="18.75" customHeight="1">
      <c r="B72" s="190"/>
      <c r="C72" s="190"/>
      <c r="D72" s="190"/>
      <c r="E72" s="190"/>
      <c r="F72" s="190"/>
      <c r="G72" s="190"/>
      <c r="H72" s="190"/>
      <c r="I72" s="190"/>
      <c r="J72" s="190"/>
      <c r="K72" s="191"/>
    </row>
    <row r="73" spans="2:11" customFormat="1" ht="18.75" customHeight="1">
      <c r="B73" s="191"/>
      <c r="C73" s="191"/>
      <c r="D73" s="191"/>
      <c r="E73" s="191"/>
      <c r="F73" s="191"/>
      <c r="G73" s="191"/>
      <c r="H73" s="191"/>
      <c r="I73" s="191"/>
      <c r="J73" s="191"/>
      <c r="K73" s="191"/>
    </row>
    <row r="74" spans="2:11" customFormat="1" ht="7.5" customHeight="1">
      <c r="B74" s="192"/>
      <c r="C74" s="193"/>
      <c r="D74" s="193"/>
      <c r="E74" s="193"/>
      <c r="F74" s="193"/>
      <c r="G74" s="193"/>
      <c r="H74" s="193"/>
      <c r="I74" s="193"/>
      <c r="J74" s="193"/>
      <c r="K74" s="194"/>
    </row>
    <row r="75" spans="2:11" customFormat="1" ht="45" customHeight="1">
      <c r="B75" s="195"/>
      <c r="C75" s="302" t="s">
        <v>1431</v>
      </c>
      <c r="D75" s="302"/>
      <c r="E75" s="302"/>
      <c r="F75" s="302"/>
      <c r="G75" s="302"/>
      <c r="H75" s="302"/>
      <c r="I75" s="302"/>
      <c r="J75" s="302"/>
      <c r="K75" s="196"/>
    </row>
    <row r="76" spans="2:11" customFormat="1" ht="17.25" customHeight="1">
      <c r="B76" s="195"/>
      <c r="C76" s="197" t="s">
        <v>1432</v>
      </c>
      <c r="D76" s="197"/>
      <c r="E76" s="197"/>
      <c r="F76" s="197" t="s">
        <v>1433</v>
      </c>
      <c r="G76" s="198"/>
      <c r="H76" s="197" t="s">
        <v>53</v>
      </c>
      <c r="I76" s="197" t="s">
        <v>56</v>
      </c>
      <c r="J76" s="197" t="s">
        <v>1434</v>
      </c>
      <c r="K76" s="196"/>
    </row>
    <row r="77" spans="2:11" customFormat="1" ht="17.25" customHeight="1">
      <c r="B77" s="195"/>
      <c r="C77" s="199" t="s">
        <v>1435</v>
      </c>
      <c r="D77" s="199"/>
      <c r="E77" s="199"/>
      <c r="F77" s="200" t="s">
        <v>1436</v>
      </c>
      <c r="G77" s="201"/>
      <c r="H77" s="199"/>
      <c r="I77" s="199"/>
      <c r="J77" s="199" t="s">
        <v>1437</v>
      </c>
      <c r="K77" s="196"/>
    </row>
    <row r="78" spans="2:11" customFormat="1" ht="5.25" customHeight="1">
      <c r="B78" s="195"/>
      <c r="C78" s="202"/>
      <c r="D78" s="202"/>
      <c r="E78" s="202"/>
      <c r="F78" s="202"/>
      <c r="G78" s="203"/>
      <c r="H78" s="202"/>
      <c r="I78" s="202"/>
      <c r="J78" s="202"/>
      <c r="K78" s="196"/>
    </row>
    <row r="79" spans="2:11" customFormat="1" ht="15" customHeight="1">
      <c r="B79" s="195"/>
      <c r="C79" s="184" t="s">
        <v>52</v>
      </c>
      <c r="D79" s="204"/>
      <c r="E79" s="204"/>
      <c r="F79" s="205" t="s">
        <v>1438</v>
      </c>
      <c r="G79" s="206"/>
      <c r="H79" s="184" t="s">
        <v>1439</v>
      </c>
      <c r="I79" s="184" t="s">
        <v>1440</v>
      </c>
      <c r="J79" s="184">
        <v>20</v>
      </c>
      <c r="K79" s="196"/>
    </row>
    <row r="80" spans="2:11" customFormat="1" ht="15" customHeight="1">
      <c r="B80" s="195"/>
      <c r="C80" s="184" t="s">
        <v>1441</v>
      </c>
      <c r="D80" s="184"/>
      <c r="E80" s="184"/>
      <c r="F80" s="205" t="s">
        <v>1438</v>
      </c>
      <c r="G80" s="206"/>
      <c r="H80" s="184" t="s">
        <v>1442</v>
      </c>
      <c r="I80" s="184" t="s">
        <v>1440</v>
      </c>
      <c r="J80" s="184">
        <v>120</v>
      </c>
      <c r="K80" s="196"/>
    </row>
    <row r="81" spans="2:11" customFormat="1" ht="15" customHeight="1">
      <c r="B81" s="207"/>
      <c r="C81" s="184" t="s">
        <v>1443</v>
      </c>
      <c r="D81" s="184"/>
      <c r="E81" s="184"/>
      <c r="F81" s="205" t="s">
        <v>1444</v>
      </c>
      <c r="G81" s="206"/>
      <c r="H81" s="184" t="s">
        <v>1445</v>
      </c>
      <c r="I81" s="184" t="s">
        <v>1440</v>
      </c>
      <c r="J81" s="184">
        <v>50</v>
      </c>
      <c r="K81" s="196"/>
    </row>
    <row r="82" spans="2:11" customFormat="1" ht="15" customHeight="1">
      <c r="B82" s="207"/>
      <c r="C82" s="184" t="s">
        <v>1446</v>
      </c>
      <c r="D82" s="184"/>
      <c r="E82" s="184"/>
      <c r="F82" s="205" t="s">
        <v>1438</v>
      </c>
      <c r="G82" s="206"/>
      <c r="H82" s="184" t="s">
        <v>1447</v>
      </c>
      <c r="I82" s="184" t="s">
        <v>1448</v>
      </c>
      <c r="J82" s="184"/>
      <c r="K82" s="196"/>
    </row>
    <row r="83" spans="2:11" customFormat="1" ht="15" customHeight="1">
      <c r="B83" s="207"/>
      <c r="C83" s="184" t="s">
        <v>1449</v>
      </c>
      <c r="D83" s="184"/>
      <c r="E83" s="184"/>
      <c r="F83" s="205" t="s">
        <v>1444</v>
      </c>
      <c r="G83" s="184"/>
      <c r="H83" s="184" t="s">
        <v>1450</v>
      </c>
      <c r="I83" s="184" t="s">
        <v>1440</v>
      </c>
      <c r="J83" s="184">
        <v>15</v>
      </c>
      <c r="K83" s="196"/>
    </row>
    <row r="84" spans="2:11" customFormat="1" ht="15" customHeight="1">
      <c r="B84" s="207"/>
      <c r="C84" s="184" t="s">
        <v>1451</v>
      </c>
      <c r="D84" s="184"/>
      <c r="E84" s="184"/>
      <c r="F84" s="205" t="s">
        <v>1444</v>
      </c>
      <c r="G84" s="184"/>
      <c r="H84" s="184" t="s">
        <v>1452</v>
      </c>
      <c r="I84" s="184" t="s">
        <v>1440</v>
      </c>
      <c r="J84" s="184">
        <v>15</v>
      </c>
      <c r="K84" s="196"/>
    </row>
    <row r="85" spans="2:11" customFormat="1" ht="15" customHeight="1">
      <c r="B85" s="207"/>
      <c r="C85" s="184" t="s">
        <v>1453</v>
      </c>
      <c r="D85" s="184"/>
      <c r="E85" s="184"/>
      <c r="F85" s="205" t="s">
        <v>1444</v>
      </c>
      <c r="G85" s="184"/>
      <c r="H85" s="184" t="s">
        <v>1454</v>
      </c>
      <c r="I85" s="184" t="s">
        <v>1440</v>
      </c>
      <c r="J85" s="184">
        <v>20</v>
      </c>
      <c r="K85" s="196"/>
    </row>
    <row r="86" spans="2:11" customFormat="1" ht="15" customHeight="1">
      <c r="B86" s="207"/>
      <c r="C86" s="184" t="s">
        <v>1455</v>
      </c>
      <c r="D86" s="184"/>
      <c r="E86" s="184"/>
      <c r="F86" s="205" t="s">
        <v>1444</v>
      </c>
      <c r="G86" s="184"/>
      <c r="H86" s="184" t="s">
        <v>1456</v>
      </c>
      <c r="I86" s="184" t="s">
        <v>1440</v>
      </c>
      <c r="J86" s="184">
        <v>20</v>
      </c>
      <c r="K86" s="196"/>
    </row>
    <row r="87" spans="2:11" customFormat="1" ht="15" customHeight="1">
      <c r="B87" s="207"/>
      <c r="C87" s="184" t="s">
        <v>1457</v>
      </c>
      <c r="D87" s="184"/>
      <c r="E87" s="184"/>
      <c r="F87" s="205" t="s">
        <v>1444</v>
      </c>
      <c r="G87" s="206"/>
      <c r="H87" s="184" t="s">
        <v>1458</v>
      </c>
      <c r="I87" s="184" t="s">
        <v>1440</v>
      </c>
      <c r="J87" s="184">
        <v>50</v>
      </c>
      <c r="K87" s="196"/>
    </row>
    <row r="88" spans="2:11" customFormat="1" ht="15" customHeight="1">
      <c r="B88" s="207"/>
      <c r="C88" s="184" t="s">
        <v>1459</v>
      </c>
      <c r="D88" s="184"/>
      <c r="E88" s="184"/>
      <c r="F88" s="205" t="s">
        <v>1444</v>
      </c>
      <c r="G88" s="206"/>
      <c r="H88" s="184" t="s">
        <v>1460</v>
      </c>
      <c r="I88" s="184" t="s">
        <v>1440</v>
      </c>
      <c r="J88" s="184">
        <v>20</v>
      </c>
      <c r="K88" s="196"/>
    </row>
    <row r="89" spans="2:11" customFormat="1" ht="15" customHeight="1">
      <c r="B89" s="207"/>
      <c r="C89" s="184" t="s">
        <v>1461</v>
      </c>
      <c r="D89" s="184"/>
      <c r="E89" s="184"/>
      <c r="F89" s="205" t="s">
        <v>1444</v>
      </c>
      <c r="G89" s="206"/>
      <c r="H89" s="184" t="s">
        <v>1462</v>
      </c>
      <c r="I89" s="184" t="s">
        <v>1440</v>
      </c>
      <c r="J89" s="184">
        <v>20</v>
      </c>
      <c r="K89" s="196"/>
    </row>
    <row r="90" spans="2:11" customFormat="1" ht="15" customHeight="1">
      <c r="B90" s="207"/>
      <c r="C90" s="184" t="s">
        <v>1463</v>
      </c>
      <c r="D90" s="184"/>
      <c r="E90" s="184"/>
      <c r="F90" s="205" t="s">
        <v>1444</v>
      </c>
      <c r="G90" s="206"/>
      <c r="H90" s="184" t="s">
        <v>1464</v>
      </c>
      <c r="I90" s="184" t="s">
        <v>1440</v>
      </c>
      <c r="J90" s="184">
        <v>50</v>
      </c>
      <c r="K90" s="196"/>
    </row>
    <row r="91" spans="2:11" customFormat="1" ht="15" customHeight="1">
      <c r="B91" s="207"/>
      <c r="C91" s="184" t="s">
        <v>1465</v>
      </c>
      <c r="D91" s="184"/>
      <c r="E91" s="184"/>
      <c r="F91" s="205" t="s">
        <v>1444</v>
      </c>
      <c r="G91" s="206"/>
      <c r="H91" s="184" t="s">
        <v>1465</v>
      </c>
      <c r="I91" s="184" t="s">
        <v>1440</v>
      </c>
      <c r="J91" s="184">
        <v>50</v>
      </c>
      <c r="K91" s="196"/>
    </row>
    <row r="92" spans="2:11" customFormat="1" ht="15" customHeight="1">
      <c r="B92" s="207"/>
      <c r="C92" s="184" t="s">
        <v>1466</v>
      </c>
      <c r="D92" s="184"/>
      <c r="E92" s="184"/>
      <c r="F92" s="205" t="s">
        <v>1444</v>
      </c>
      <c r="G92" s="206"/>
      <c r="H92" s="184" t="s">
        <v>1467</v>
      </c>
      <c r="I92" s="184" t="s">
        <v>1440</v>
      </c>
      <c r="J92" s="184">
        <v>255</v>
      </c>
      <c r="K92" s="196"/>
    </row>
    <row r="93" spans="2:11" customFormat="1" ht="15" customHeight="1">
      <c r="B93" s="207"/>
      <c r="C93" s="184" t="s">
        <v>1468</v>
      </c>
      <c r="D93" s="184"/>
      <c r="E93" s="184"/>
      <c r="F93" s="205" t="s">
        <v>1438</v>
      </c>
      <c r="G93" s="206"/>
      <c r="H93" s="184" t="s">
        <v>1469</v>
      </c>
      <c r="I93" s="184" t="s">
        <v>1470</v>
      </c>
      <c r="J93" s="184"/>
      <c r="K93" s="196"/>
    </row>
    <row r="94" spans="2:11" customFormat="1" ht="15" customHeight="1">
      <c r="B94" s="207"/>
      <c r="C94" s="184" t="s">
        <v>1471</v>
      </c>
      <c r="D94" s="184"/>
      <c r="E94" s="184"/>
      <c r="F94" s="205" t="s">
        <v>1438</v>
      </c>
      <c r="G94" s="206"/>
      <c r="H94" s="184" t="s">
        <v>1472</v>
      </c>
      <c r="I94" s="184" t="s">
        <v>1473</v>
      </c>
      <c r="J94" s="184"/>
      <c r="K94" s="196"/>
    </row>
    <row r="95" spans="2:11" customFormat="1" ht="15" customHeight="1">
      <c r="B95" s="207"/>
      <c r="C95" s="184" t="s">
        <v>1474</v>
      </c>
      <c r="D95" s="184"/>
      <c r="E95" s="184"/>
      <c r="F95" s="205" t="s">
        <v>1438</v>
      </c>
      <c r="G95" s="206"/>
      <c r="H95" s="184" t="s">
        <v>1474</v>
      </c>
      <c r="I95" s="184" t="s">
        <v>1473</v>
      </c>
      <c r="J95" s="184"/>
      <c r="K95" s="196"/>
    </row>
    <row r="96" spans="2:11" customFormat="1" ht="15" customHeight="1">
      <c r="B96" s="207"/>
      <c r="C96" s="184" t="s">
        <v>37</v>
      </c>
      <c r="D96" s="184"/>
      <c r="E96" s="184"/>
      <c r="F96" s="205" t="s">
        <v>1438</v>
      </c>
      <c r="G96" s="206"/>
      <c r="H96" s="184" t="s">
        <v>1475</v>
      </c>
      <c r="I96" s="184" t="s">
        <v>1473</v>
      </c>
      <c r="J96" s="184"/>
      <c r="K96" s="196"/>
    </row>
    <row r="97" spans="2:11" customFormat="1" ht="15" customHeight="1">
      <c r="B97" s="207"/>
      <c r="C97" s="184" t="s">
        <v>47</v>
      </c>
      <c r="D97" s="184"/>
      <c r="E97" s="184"/>
      <c r="F97" s="205" t="s">
        <v>1438</v>
      </c>
      <c r="G97" s="206"/>
      <c r="H97" s="184" t="s">
        <v>1476</v>
      </c>
      <c r="I97" s="184" t="s">
        <v>1473</v>
      </c>
      <c r="J97" s="184"/>
      <c r="K97" s="196"/>
    </row>
    <row r="98" spans="2:11" customFormat="1" ht="15" customHeight="1">
      <c r="B98" s="208"/>
      <c r="C98" s="209"/>
      <c r="D98" s="209"/>
      <c r="E98" s="209"/>
      <c r="F98" s="209"/>
      <c r="G98" s="209"/>
      <c r="H98" s="209"/>
      <c r="I98" s="209"/>
      <c r="J98" s="209"/>
      <c r="K98" s="210"/>
    </row>
    <row r="99" spans="2:11" customFormat="1" ht="18.75" customHeight="1">
      <c r="B99" s="211"/>
      <c r="C99" s="212"/>
      <c r="D99" s="212"/>
      <c r="E99" s="212"/>
      <c r="F99" s="212"/>
      <c r="G99" s="212"/>
      <c r="H99" s="212"/>
      <c r="I99" s="212"/>
      <c r="J99" s="212"/>
      <c r="K99" s="211"/>
    </row>
    <row r="100" spans="2:11" customFormat="1" ht="18.75" customHeight="1"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</row>
    <row r="101" spans="2:11" customFormat="1" ht="7.5" customHeight="1">
      <c r="B101" s="192"/>
      <c r="C101" s="193"/>
      <c r="D101" s="193"/>
      <c r="E101" s="193"/>
      <c r="F101" s="193"/>
      <c r="G101" s="193"/>
      <c r="H101" s="193"/>
      <c r="I101" s="193"/>
      <c r="J101" s="193"/>
      <c r="K101" s="194"/>
    </row>
    <row r="102" spans="2:11" customFormat="1" ht="45" customHeight="1">
      <c r="B102" s="195"/>
      <c r="C102" s="302" t="s">
        <v>1477</v>
      </c>
      <c r="D102" s="302"/>
      <c r="E102" s="302"/>
      <c r="F102" s="302"/>
      <c r="G102" s="302"/>
      <c r="H102" s="302"/>
      <c r="I102" s="302"/>
      <c r="J102" s="302"/>
      <c r="K102" s="196"/>
    </row>
    <row r="103" spans="2:11" customFormat="1" ht="17.25" customHeight="1">
      <c r="B103" s="195"/>
      <c r="C103" s="197" t="s">
        <v>1432</v>
      </c>
      <c r="D103" s="197"/>
      <c r="E103" s="197"/>
      <c r="F103" s="197" t="s">
        <v>1433</v>
      </c>
      <c r="G103" s="198"/>
      <c r="H103" s="197" t="s">
        <v>53</v>
      </c>
      <c r="I103" s="197" t="s">
        <v>56</v>
      </c>
      <c r="J103" s="197" t="s">
        <v>1434</v>
      </c>
      <c r="K103" s="196"/>
    </row>
    <row r="104" spans="2:11" customFormat="1" ht="17.25" customHeight="1">
      <c r="B104" s="195"/>
      <c r="C104" s="199" t="s">
        <v>1435</v>
      </c>
      <c r="D104" s="199"/>
      <c r="E104" s="199"/>
      <c r="F104" s="200" t="s">
        <v>1436</v>
      </c>
      <c r="G104" s="201"/>
      <c r="H104" s="199"/>
      <c r="I104" s="199"/>
      <c r="J104" s="199" t="s">
        <v>1437</v>
      </c>
      <c r="K104" s="196"/>
    </row>
    <row r="105" spans="2:11" customFormat="1" ht="5.25" customHeight="1">
      <c r="B105" s="195"/>
      <c r="C105" s="197"/>
      <c r="D105" s="197"/>
      <c r="E105" s="197"/>
      <c r="F105" s="197"/>
      <c r="G105" s="213"/>
      <c r="H105" s="197"/>
      <c r="I105" s="197"/>
      <c r="J105" s="197"/>
      <c r="K105" s="196"/>
    </row>
    <row r="106" spans="2:11" customFormat="1" ht="15" customHeight="1">
      <c r="B106" s="195"/>
      <c r="C106" s="184" t="s">
        <v>52</v>
      </c>
      <c r="D106" s="204"/>
      <c r="E106" s="204"/>
      <c r="F106" s="205" t="s">
        <v>1438</v>
      </c>
      <c r="G106" s="184"/>
      <c r="H106" s="184" t="s">
        <v>1478</v>
      </c>
      <c r="I106" s="184" t="s">
        <v>1440</v>
      </c>
      <c r="J106" s="184">
        <v>20</v>
      </c>
      <c r="K106" s="196"/>
    </row>
    <row r="107" spans="2:11" customFormat="1" ht="15" customHeight="1">
      <c r="B107" s="195"/>
      <c r="C107" s="184" t="s">
        <v>1441</v>
      </c>
      <c r="D107" s="184"/>
      <c r="E107" s="184"/>
      <c r="F107" s="205" t="s">
        <v>1438</v>
      </c>
      <c r="G107" s="184"/>
      <c r="H107" s="184" t="s">
        <v>1478</v>
      </c>
      <c r="I107" s="184" t="s">
        <v>1440</v>
      </c>
      <c r="J107" s="184">
        <v>120</v>
      </c>
      <c r="K107" s="196"/>
    </row>
    <row r="108" spans="2:11" customFormat="1" ht="15" customHeight="1">
      <c r="B108" s="207"/>
      <c r="C108" s="184" t="s">
        <v>1443</v>
      </c>
      <c r="D108" s="184"/>
      <c r="E108" s="184"/>
      <c r="F108" s="205" t="s">
        <v>1444</v>
      </c>
      <c r="G108" s="184"/>
      <c r="H108" s="184" t="s">
        <v>1478</v>
      </c>
      <c r="I108" s="184" t="s">
        <v>1440</v>
      </c>
      <c r="J108" s="184">
        <v>50</v>
      </c>
      <c r="K108" s="196"/>
    </row>
    <row r="109" spans="2:11" customFormat="1" ht="15" customHeight="1">
      <c r="B109" s="207"/>
      <c r="C109" s="184" t="s">
        <v>1446</v>
      </c>
      <c r="D109" s="184"/>
      <c r="E109" s="184"/>
      <c r="F109" s="205" t="s">
        <v>1438</v>
      </c>
      <c r="G109" s="184"/>
      <c r="H109" s="184" t="s">
        <v>1478</v>
      </c>
      <c r="I109" s="184" t="s">
        <v>1448</v>
      </c>
      <c r="J109" s="184"/>
      <c r="K109" s="196"/>
    </row>
    <row r="110" spans="2:11" customFormat="1" ht="15" customHeight="1">
      <c r="B110" s="207"/>
      <c r="C110" s="184" t="s">
        <v>1457</v>
      </c>
      <c r="D110" s="184"/>
      <c r="E110" s="184"/>
      <c r="F110" s="205" t="s">
        <v>1444</v>
      </c>
      <c r="G110" s="184"/>
      <c r="H110" s="184" t="s">
        <v>1478</v>
      </c>
      <c r="I110" s="184" t="s">
        <v>1440</v>
      </c>
      <c r="J110" s="184">
        <v>50</v>
      </c>
      <c r="K110" s="196"/>
    </row>
    <row r="111" spans="2:11" customFormat="1" ht="15" customHeight="1">
      <c r="B111" s="207"/>
      <c r="C111" s="184" t="s">
        <v>1465</v>
      </c>
      <c r="D111" s="184"/>
      <c r="E111" s="184"/>
      <c r="F111" s="205" t="s">
        <v>1444</v>
      </c>
      <c r="G111" s="184"/>
      <c r="H111" s="184" t="s">
        <v>1478</v>
      </c>
      <c r="I111" s="184" t="s">
        <v>1440</v>
      </c>
      <c r="J111" s="184">
        <v>50</v>
      </c>
      <c r="K111" s="196"/>
    </row>
    <row r="112" spans="2:11" customFormat="1" ht="15" customHeight="1">
      <c r="B112" s="207"/>
      <c r="C112" s="184" t="s">
        <v>1463</v>
      </c>
      <c r="D112" s="184"/>
      <c r="E112" s="184"/>
      <c r="F112" s="205" t="s">
        <v>1444</v>
      </c>
      <c r="G112" s="184"/>
      <c r="H112" s="184" t="s">
        <v>1478</v>
      </c>
      <c r="I112" s="184" t="s">
        <v>1440</v>
      </c>
      <c r="J112" s="184">
        <v>50</v>
      </c>
      <c r="K112" s="196"/>
    </row>
    <row r="113" spans="2:11" customFormat="1" ht="15" customHeight="1">
      <c r="B113" s="207"/>
      <c r="C113" s="184" t="s">
        <v>52</v>
      </c>
      <c r="D113" s="184"/>
      <c r="E113" s="184"/>
      <c r="F113" s="205" t="s">
        <v>1438</v>
      </c>
      <c r="G113" s="184"/>
      <c r="H113" s="184" t="s">
        <v>1479</v>
      </c>
      <c r="I113" s="184" t="s">
        <v>1440</v>
      </c>
      <c r="J113" s="184">
        <v>20</v>
      </c>
      <c r="K113" s="196"/>
    </row>
    <row r="114" spans="2:11" customFormat="1" ht="15" customHeight="1">
      <c r="B114" s="207"/>
      <c r="C114" s="184" t="s">
        <v>1480</v>
      </c>
      <c r="D114" s="184"/>
      <c r="E114" s="184"/>
      <c r="F114" s="205" t="s">
        <v>1438</v>
      </c>
      <c r="G114" s="184"/>
      <c r="H114" s="184" t="s">
        <v>1481</v>
      </c>
      <c r="I114" s="184" t="s">
        <v>1440</v>
      </c>
      <c r="J114" s="184">
        <v>120</v>
      </c>
      <c r="K114" s="196"/>
    </row>
    <row r="115" spans="2:11" customFormat="1" ht="15" customHeight="1">
      <c r="B115" s="207"/>
      <c r="C115" s="184" t="s">
        <v>37</v>
      </c>
      <c r="D115" s="184"/>
      <c r="E115" s="184"/>
      <c r="F115" s="205" t="s">
        <v>1438</v>
      </c>
      <c r="G115" s="184"/>
      <c r="H115" s="184" t="s">
        <v>1482</v>
      </c>
      <c r="I115" s="184" t="s">
        <v>1473</v>
      </c>
      <c r="J115" s="184"/>
      <c r="K115" s="196"/>
    </row>
    <row r="116" spans="2:11" customFormat="1" ht="15" customHeight="1">
      <c r="B116" s="207"/>
      <c r="C116" s="184" t="s">
        <v>47</v>
      </c>
      <c r="D116" s="184"/>
      <c r="E116" s="184"/>
      <c r="F116" s="205" t="s">
        <v>1438</v>
      </c>
      <c r="G116" s="184"/>
      <c r="H116" s="184" t="s">
        <v>1483</v>
      </c>
      <c r="I116" s="184" t="s">
        <v>1473</v>
      </c>
      <c r="J116" s="184"/>
      <c r="K116" s="196"/>
    </row>
    <row r="117" spans="2:11" customFormat="1" ht="15" customHeight="1">
      <c r="B117" s="207"/>
      <c r="C117" s="184" t="s">
        <v>56</v>
      </c>
      <c r="D117" s="184"/>
      <c r="E117" s="184"/>
      <c r="F117" s="205" t="s">
        <v>1438</v>
      </c>
      <c r="G117" s="184"/>
      <c r="H117" s="184" t="s">
        <v>1484</v>
      </c>
      <c r="I117" s="184" t="s">
        <v>1485</v>
      </c>
      <c r="J117" s="184"/>
      <c r="K117" s="196"/>
    </row>
    <row r="118" spans="2:11" customFormat="1" ht="15" customHeight="1">
      <c r="B118" s="208"/>
      <c r="C118" s="214"/>
      <c r="D118" s="214"/>
      <c r="E118" s="214"/>
      <c r="F118" s="214"/>
      <c r="G118" s="214"/>
      <c r="H118" s="214"/>
      <c r="I118" s="214"/>
      <c r="J118" s="214"/>
      <c r="K118" s="210"/>
    </row>
    <row r="119" spans="2:11" customFormat="1" ht="18.75" customHeight="1">
      <c r="B119" s="215"/>
      <c r="C119" s="216"/>
      <c r="D119" s="216"/>
      <c r="E119" s="216"/>
      <c r="F119" s="217"/>
      <c r="G119" s="216"/>
      <c r="H119" s="216"/>
      <c r="I119" s="216"/>
      <c r="J119" s="216"/>
      <c r="K119" s="215"/>
    </row>
    <row r="120" spans="2:11" customFormat="1" ht="18.75" customHeight="1">
      <c r="B120" s="191"/>
      <c r="C120" s="191"/>
      <c r="D120" s="191"/>
      <c r="E120" s="191"/>
      <c r="F120" s="191"/>
      <c r="G120" s="191"/>
      <c r="H120" s="191"/>
      <c r="I120" s="191"/>
      <c r="J120" s="191"/>
      <c r="K120" s="191"/>
    </row>
    <row r="121" spans="2:11" customFormat="1" ht="7.5" customHeight="1">
      <c r="B121" s="218"/>
      <c r="C121" s="219"/>
      <c r="D121" s="219"/>
      <c r="E121" s="219"/>
      <c r="F121" s="219"/>
      <c r="G121" s="219"/>
      <c r="H121" s="219"/>
      <c r="I121" s="219"/>
      <c r="J121" s="219"/>
      <c r="K121" s="220"/>
    </row>
    <row r="122" spans="2:11" customFormat="1" ht="45" customHeight="1">
      <c r="B122" s="221"/>
      <c r="C122" s="300" t="s">
        <v>1486</v>
      </c>
      <c r="D122" s="300"/>
      <c r="E122" s="300"/>
      <c r="F122" s="300"/>
      <c r="G122" s="300"/>
      <c r="H122" s="300"/>
      <c r="I122" s="300"/>
      <c r="J122" s="300"/>
      <c r="K122" s="222"/>
    </row>
    <row r="123" spans="2:11" customFormat="1" ht="17.25" customHeight="1">
      <c r="B123" s="223"/>
      <c r="C123" s="197" t="s">
        <v>1432</v>
      </c>
      <c r="D123" s="197"/>
      <c r="E123" s="197"/>
      <c r="F123" s="197" t="s">
        <v>1433</v>
      </c>
      <c r="G123" s="198"/>
      <c r="H123" s="197" t="s">
        <v>53</v>
      </c>
      <c r="I123" s="197" t="s">
        <v>56</v>
      </c>
      <c r="J123" s="197" t="s">
        <v>1434</v>
      </c>
      <c r="K123" s="224"/>
    </row>
    <row r="124" spans="2:11" customFormat="1" ht="17.25" customHeight="1">
      <c r="B124" s="223"/>
      <c r="C124" s="199" t="s">
        <v>1435</v>
      </c>
      <c r="D124" s="199"/>
      <c r="E124" s="199"/>
      <c r="F124" s="200" t="s">
        <v>1436</v>
      </c>
      <c r="G124" s="201"/>
      <c r="H124" s="199"/>
      <c r="I124" s="199"/>
      <c r="J124" s="199" t="s">
        <v>1437</v>
      </c>
      <c r="K124" s="224"/>
    </row>
    <row r="125" spans="2:11" customFormat="1" ht="5.25" customHeight="1">
      <c r="B125" s="225"/>
      <c r="C125" s="202"/>
      <c r="D125" s="202"/>
      <c r="E125" s="202"/>
      <c r="F125" s="202"/>
      <c r="G125" s="226"/>
      <c r="H125" s="202"/>
      <c r="I125" s="202"/>
      <c r="J125" s="202"/>
      <c r="K125" s="227"/>
    </row>
    <row r="126" spans="2:11" customFormat="1" ht="15" customHeight="1">
      <c r="B126" s="225"/>
      <c r="C126" s="184" t="s">
        <v>1441</v>
      </c>
      <c r="D126" s="204"/>
      <c r="E126" s="204"/>
      <c r="F126" s="205" t="s">
        <v>1438</v>
      </c>
      <c r="G126" s="184"/>
      <c r="H126" s="184" t="s">
        <v>1478</v>
      </c>
      <c r="I126" s="184" t="s">
        <v>1440</v>
      </c>
      <c r="J126" s="184">
        <v>120</v>
      </c>
      <c r="K126" s="228"/>
    </row>
    <row r="127" spans="2:11" customFormat="1" ht="15" customHeight="1">
      <c r="B127" s="225"/>
      <c r="C127" s="184" t="s">
        <v>1487</v>
      </c>
      <c r="D127" s="184"/>
      <c r="E127" s="184"/>
      <c r="F127" s="205" t="s">
        <v>1438</v>
      </c>
      <c r="G127" s="184"/>
      <c r="H127" s="184" t="s">
        <v>1488</v>
      </c>
      <c r="I127" s="184" t="s">
        <v>1440</v>
      </c>
      <c r="J127" s="184" t="s">
        <v>1489</v>
      </c>
      <c r="K127" s="228"/>
    </row>
    <row r="128" spans="2:11" customFormat="1" ht="15" customHeight="1">
      <c r="B128" s="225"/>
      <c r="C128" s="184" t="s">
        <v>1386</v>
      </c>
      <c r="D128" s="184"/>
      <c r="E128" s="184"/>
      <c r="F128" s="205" t="s">
        <v>1438</v>
      </c>
      <c r="G128" s="184"/>
      <c r="H128" s="184" t="s">
        <v>1490</v>
      </c>
      <c r="I128" s="184" t="s">
        <v>1440</v>
      </c>
      <c r="J128" s="184" t="s">
        <v>1489</v>
      </c>
      <c r="K128" s="228"/>
    </row>
    <row r="129" spans="2:11" customFormat="1" ht="15" customHeight="1">
      <c r="B129" s="225"/>
      <c r="C129" s="184" t="s">
        <v>1449</v>
      </c>
      <c r="D129" s="184"/>
      <c r="E129" s="184"/>
      <c r="F129" s="205" t="s">
        <v>1444</v>
      </c>
      <c r="G129" s="184"/>
      <c r="H129" s="184" t="s">
        <v>1450</v>
      </c>
      <c r="I129" s="184" t="s">
        <v>1440</v>
      </c>
      <c r="J129" s="184">
        <v>15</v>
      </c>
      <c r="K129" s="228"/>
    </row>
    <row r="130" spans="2:11" customFormat="1" ht="15" customHeight="1">
      <c r="B130" s="225"/>
      <c r="C130" s="184" t="s">
        <v>1451</v>
      </c>
      <c r="D130" s="184"/>
      <c r="E130" s="184"/>
      <c r="F130" s="205" t="s">
        <v>1444</v>
      </c>
      <c r="G130" s="184"/>
      <c r="H130" s="184" t="s">
        <v>1452</v>
      </c>
      <c r="I130" s="184" t="s">
        <v>1440</v>
      </c>
      <c r="J130" s="184">
        <v>15</v>
      </c>
      <c r="K130" s="228"/>
    </row>
    <row r="131" spans="2:11" customFormat="1" ht="15" customHeight="1">
      <c r="B131" s="225"/>
      <c r="C131" s="184" t="s">
        <v>1453</v>
      </c>
      <c r="D131" s="184"/>
      <c r="E131" s="184"/>
      <c r="F131" s="205" t="s">
        <v>1444</v>
      </c>
      <c r="G131" s="184"/>
      <c r="H131" s="184" t="s">
        <v>1454</v>
      </c>
      <c r="I131" s="184" t="s">
        <v>1440</v>
      </c>
      <c r="J131" s="184">
        <v>20</v>
      </c>
      <c r="K131" s="228"/>
    </row>
    <row r="132" spans="2:11" customFormat="1" ht="15" customHeight="1">
      <c r="B132" s="225"/>
      <c r="C132" s="184" t="s">
        <v>1455</v>
      </c>
      <c r="D132" s="184"/>
      <c r="E132" s="184"/>
      <c r="F132" s="205" t="s">
        <v>1444</v>
      </c>
      <c r="G132" s="184"/>
      <c r="H132" s="184" t="s">
        <v>1456</v>
      </c>
      <c r="I132" s="184" t="s">
        <v>1440</v>
      </c>
      <c r="J132" s="184">
        <v>20</v>
      </c>
      <c r="K132" s="228"/>
    </row>
    <row r="133" spans="2:11" customFormat="1" ht="15" customHeight="1">
      <c r="B133" s="225"/>
      <c r="C133" s="184" t="s">
        <v>1443</v>
      </c>
      <c r="D133" s="184"/>
      <c r="E133" s="184"/>
      <c r="F133" s="205" t="s">
        <v>1444</v>
      </c>
      <c r="G133" s="184"/>
      <c r="H133" s="184" t="s">
        <v>1478</v>
      </c>
      <c r="I133" s="184" t="s">
        <v>1440</v>
      </c>
      <c r="J133" s="184">
        <v>50</v>
      </c>
      <c r="K133" s="228"/>
    </row>
    <row r="134" spans="2:11" customFormat="1" ht="15" customHeight="1">
      <c r="B134" s="225"/>
      <c r="C134" s="184" t="s">
        <v>1457</v>
      </c>
      <c r="D134" s="184"/>
      <c r="E134" s="184"/>
      <c r="F134" s="205" t="s">
        <v>1444</v>
      </c>
      <c r="G134" s="184"/>
      <c r="H134" s="184" t="s">
        <v>1478</v>
      </c>
      <c r="I134" s="184" t="s">
        <v>1440</v>
      </c>
      <c r="J134" s="184">
        <v>50</v>
      </c>
      <c r="K134" s="228"/>
    </row>
    <row r="135" spans="2:11" customFormat="1" ht="15" customHeight="1">
      <c r="B135" s="225"/>
      <c r="C135" s="184" t="s">
        <v>1463</v>
      </c>
      <c r="D135" s="184"/>
      <c r="E135" s="184"/>
      <c r="F135" s="205" t="s">
        <v>1444</v>
      </c>
      <c r="G135" s="184"/>
      <c r="H135" s="184" t="s">
        <v>1478</v>
      </c>
      <c r="I135" s="184" t="s">
        <v>1440</v>
      </c>
      <c r="J135" s="184">
        <v>50</v>
      </c>
      <c r="K135" s="228"/>
    </row>
    <row r="136" spans="2:11" customFormat="1" ht="15" customHeight="1">
      <c r="B136" s="225"/>
      <c r="C136" s="184" t="s">
        <v>1465</v>
      </c>
      <c r="D136" s="184"/>
      <c r="E136" s="184"/>
      <c r="F136" s="205" t="s">
        <v>1444</v>
      </c>
      <c r="G136" s="184"/>
      <c r="H136" s="184" t="s">
        <v>1478</v>
      </c>
      <c r="I136" s="184" t="s">
        <v>1440</v>
      </c>
      <c r="J136" s="184">
        <v>50</v>
      </c>
      <c r="K136" s="228"/>
    </row>
    <row r="137" spans="2:11" customFormat="1" ht="15" customHeight="1">
      <c r="B137" s="225"/>
      <c r="C137" s="184" t="s">
        <v>1466</v>
      </c>
      <c r="D137" s="184"/>
      <c r="E137" s="184"/>
      <c r="F137" s="205" t="s">
        <v>1444</v>
      </c>
      <c r="G137" s="184"/>
      <c r="H137" s="184" t="s">
        <v>1491</v>
      </c>
      <c r="I137" s="184" t="s">
        <v>1440</v>
      </c>
      <c r="J137" s="184">
        <v>255</v>
      </c>
      <c r="K137" s="228"/>
    </row>
    <row r="138" spans="2:11" customFormat="1" ht="15" customHeight="1">
      <c r="B138" s="225"/>
      <c r="C138" s="184" t="s">
        <v>1468</v>
      </c>
      <c r="D138" s="184"/>
      <c r="E138" s="184"/>
      <c r="F138" s="205" t="s">
        <v>1438</v>
      </c>
      <c r="G138" s="184"/>
      <c r="H138" s="184" t="s">
        <v>1492</v>
      </c>
      <c r="I138" s="184" t="s">
        <v>1470</v>
      </c>
      <c r="J138" s="184"/>
      <c r="K138" s="228"/>
    </row>
    <row r="139" spans="2:11" customFormat="1" ht="15" customHeight="1">
      <c r="B139" s="225"/>
      <c r="C139" s="184" t="s">
        <v>1471</v>
      </c>
      <c r="D139" s="184"/>
      <c r="E139" s="184"/>
      <c r="F139" s="205" t="s">
        <v>1438</v>
      </c>
      <c r="G139" s="184"/>
      <c r="H139" s="184" t="s">
        <v>1493</v>
      </c>
      <c r="I139" s="184" t="s">
        <v>1473</v>
      </c>
      <c r="J139" s="184"/>
      <c r="K139" s="228"/>
    </row>
    <row r="140" spans="2:11" customFormat="1" ht="15" customHeight="1">
      <c r="B140" s="225"/>
      <c r="C140" s="184" t="s">
        <v>1474</v>
      </c>
      <c r="D140" s="184"/>
      <c r="E140" s="184"/>
      <c r="F140" s="205" t="s">
        <v>1438</v>
      </c>
      <c r="G140" s="184"/>
      <c r="H140" s="184" t="s">
        <v>1474</v>
      </c>
      <c r="I140" s="184" t="s">
        <v>1473</v>
      </c>
      <c r="J140" s="184"/>
      <c r="K140" s="228"/>
    </row>
    <row r="141" spans="2:11" customFormat="1" ht="15" customHeight="1">
      <c r="B141" s="225"/>
      <c r="C141" s="184" t="s">
        <v>37</v>
      </c>
      <c r="D141" s="184"/>
      <c r="E141" s="184"/>
      <c r="F141" s="205" t="s">
        <v>1438</v>
      </c>
      <c r="G141" s="184"/>
      <c r="H141" s="184" t="s">
        <v>1494</v>
      </c>
      <c r="I141" s="184" t="s">
        <v>1473</v>
      </c>
      <c r="J141" s="184"/>
      <c r="K141" s="228"/>
    </row>
    <row r="142" spans="2:11" customFormat="1" ht="15" customHeight="1">
      <c r="B142" s="225"/>
      <c r="C142" s="184" t="s">
        <v>1495</v>
      </c>
      <c r="D142" s="184"/>
      <c r="E142" s="184"/>
      <c r="F142" s="205" t="s">
        <v>1438</v>
      </c>
      <c r="G142" s="184"/>
      <c r="H142" s="184" t="s">
        <v>1496</v>
      </c>
      <c r="I142" s="184" t="s">
        <v>1473</v>
      </c>
      <c r="J142" s="184"/>
      <c r="K142" s="228"/>
    </row>
    <row r="143" spans="2:11" customFormat="1" ht="15" customHeight="1">
      <c r="B143" s="229"/>
      <c r="C143" s="230"/>
      <c r="D143" s="230"/>
      <c r="E143" s="230"/>
      <c r="F143" s="230"/>
      <c r="G143" s="230"/>
      <c r="H143" s="230"/>
      <c r="I143" s="230"/>
      <c r="J143" s="230"/>
      <c r="K143" s="231"/>
    </row>
    <row r="144" spans="2:11" customFormat="1" ht="18.75" customHeight="1">
      <c r="B144" s="216"/>
      <c r="C144" s="216"/>
      <c r="D144" s="216"/>
      <c r="E144" s="216"/>
      <c r="F144" s="217"/>
      <c r="G144" s="216"/>
      <c r="H144" s="216"/>
      <c r="I144" s="216"/>
      <c r="J144" s="216"/>
      <c r="K144" s="216"/>
    </row>
    <row r="145" spans="2:11" customFormat="1" ht="18.75" customHeight="1">
      <c r="B145" s="191"/>
      <c r="C145" s="191"/>
      <c r="D145" s="191"/>
      <c r="E145" s="191"/>
      <c r="F145" s="191"/>
      <c r="G145" s="191"/>
      <c r="H145" s="191"/>
      <c r="I145" s="191"/>
      <c r="J145" s="191"/>
      <c r="K145" s="191"/>
    </row>
    <row r="146" spans="2:11" customFormat="1" ht="7.5" customHeight="1">
      <c r="B146" s="192"/>
      <c r="C146" s="193"/>
      <c r="D146" s="193"/>
      <c r="E146" s="193"/>
      <c r="F146" s="193"/>
      <c r="G146" s="193"/>
      <c r="H146" s="193"/>
      <c r="I146" s="193"/>
      <c r="J146" s="193"/>
      <c r="K146" s="194"/>
    </row>
    <row r="147" spans="2:11" customFormat="1" ht="45" customHeight="1">
      <c r="B147" s="195"/>
      <c r="C147" s="302" t="s">
        <v>1497</v>
      </c>
      <c r="D147" s="302"/>
      <c r="E147" s="302"/>
      <c r="F147" s="302"/>
      <c r="G147" s="302"/>
      <c r="H147" s="302"/>
      <c r="I147" s="302"/>
      <c r="J147" s="302"/>
      <c r="K147" s="196"/>
    </row>
    <row r="148" spans="2:11" customFormat="1" ht="17.25" customHeight="1">
      <c r="B148" s="195"/>
      <c r="C148" s="197" t="s">
        <v>1432</v>
      </c>
      <c r="D148" s="197"/>
      <c r="E148" s="197"/>
      <c r="F148" s="197" t="s">
        <v>1433</v>
      </c>
      <c r="G148" s="198"/>
      <c r="H148" s="197" t="s">
        <v>53</v>
      </c>
      <c r="I148" s="197" t="s">
        <v>56</v>
      </c>
      <c r="J148" s="197" t="s">
        <v>1434</v>
      </c>
      <c r="K148" s="196"/>
    </row>
    <row r="149" spans="2:11" customFormat="1" ht="17.25" customHeight="1">
      <c r="B149" s="195"/>
      <c r="C149" s="199" t="s">
        <v>1435</v>
      </c>
      <c r="D149" s="199"/>
      <c r="E149" s="199"/>
      <c r="F149" s="200" t="s">
        <v>1436</v>
      </c>
      <c r="G149" s="201"/>
      <c r="H149" s="199"/>
      <c r="I149" s="199"/>
      <c r="J149" s="199" t="s">
        <v>1437</v>
      </c>
      <c r="K149" s="196"/>
    </row>
    <row r="150" spans="2:11" customFormat="1" ht="5.25" customHeight="1">
      <c r="B150" s="207"/>
      <c r="C150" s="202"/>
      <c r="D150" s="202"/>
      <c r="E150" s="202"/>
      <c r="F150" s="202"/>
      <c r="G150" s="203"/>
      <c r="H150" s="202"/>
      <c r="I150" s="202"/>
      <c r="J150" s="202"/>
      <c r="K150" s="228"/>
    </row>
    <row r="151" spans="2:11" customFormat="1" ht="15" customHeight="1">
      <c r="B151" s="207"/>
      <c r="C151" s="232" t="s">
        <v>1441</v>
      </c>
      <c r="D151" s="184"/>
      <c r="E151" s="184"/>
      <c r="F151" s="233" t="s">
        <v>1438</v>
      </c>
      <c r="G151" s="184"/>
      <c r="H151" s="232" t="s">
        <v>1478</v>
      </c>
      <c r="I151" s="232" t="s">
        <v>1440</v>
      </c>
      <c r="J151" s="232">
        <v>120</v>
      </c>
      <c r="K151" s="228"/>
    </row>
    <row r="152" spans="2:11" customFormat="1" ht="15" customHeight="1">
      <c r="B152" s="207"/>
      <c r="C152" s="232" t="s">
        <v>1487</v>
      </c>
      <c r="D152" s="184"/>
      <c r="E152" s="184"/>
      <c r="F152" s="233" t="s">
        <v>1438</v>
      </c>
      <c r="G152" s="184"/>
      <c r="H152" s="232" t="s">
        <v>1498</v>
      </c>
      <c r="I152" s="232" t="s">
        <v>1440</v>
      </c>
      <c r="J152" s="232" t="s">
        <v>1489</v>
      </c>
      <c r="K152" s="228"/>
    </row>
    <row r="153" spans="2:11" customFormat="1" ht="15" customHeight="1">
      <c r="B153" s="207"/>
      <c r="C153" s="232" t="s">
        <v>1386</v>
      </c>
      <c r="D153" s="184"/>
      <c r="E153" s="184"/>
      <c r="F153" s="233" t="s">
        <v>1438</v>
      </c>
      <c r="G153" s="184"/>
      <c r="H153" s="232" t="s">
        <v>1499</v>
      </c>
      <c r="I153" s="232" t="s">
        <v>1440</v>
      </c>
      <c r="J153" s="232" t="s">
        <v>1489</v>
      </c>
      <c r="K153" s="228"/>
    </row>
    <row r="154" spans="2:11" customFormat="1" ht="15" customHeight="1">
      <c r="B154" s="207"/>
      <c r="C154" s="232" t="s">
        <v>1443</v>
      </c>
      <c r="D154" s="184"/>
      <c r="E154" s="184"/>
      <c r="F154" s="233" t="s">
        <v>1444</v>
      </c>
      <c r="G154" s="184"/>
      <c r="H154" s="232" t="s">
        <v>1478</v>
      </c>
      <c r="I154" s="232" t="s">
        <v>1440</v>
      </c>
      <c r="J154" s="232">
        <v>50</v>
      </c>
      <c r="K154" s="228"/>
    </row>
    <row r="155" spans="2:11" customFormat="1" ht="15" customHeight="1">
      <c r="B155" s="207"/>
      <c r="C155" s="232" t="s">
        <v>1446</v>
      </c>
      <c r="D155" s="184"/>
      <c r="E155" s="184"/>
      <c r="F155" s="233" t="s">
        <v>1438</v>
      </c>
      <c r="G155" s="184"/>
      <c r="H155" s="232" t="s">
        <v>1478</v>
      </c>
      <c r="I155" s="232" t="s">
        <v>1448</v>
      </c>
      <c r="J155" s="232"/>
      <c r="K155" s="228"/>
    </row>
    <row r="156" spans="2:11" customFormat="1" ht="15" customHeight="1">
      <c r="B156" s="207"/>
      <c r="C156" s="232" t="s">
        <v>1457</v>
      </c>
      <c r="D156" s="184"/>
      <c r="E156" s="184"/>
      <c r="F156" s="233" t="s">
        <v>1444</v>
      </c>
      <c r="G156" s="184"/>
      <c r="H156" s="232" t="s">
        <v>1478</v>
      </c>
      <c r="I156" s="232" t="s">
        <v>1440</v>
      </c>
      <c r="J156" s="232">
        <v>50</v>
      </c>
      <c r="K156" s="228"/>
    </row>
    <row r="157" spans="2:11" customFormat="1" ht="15" customHeight="1">
      <c r="B157" s="207"/>
      <c r="C157" s="232" t="s">
        <v>1465</v>
      </c>
      <c r="D157" s="184"/>
      <c r="E157" s="184"/>
      <c r="F157" s="233" t="s">
        <v>1444</v>
      </c>
      <c r="G157" s="184"/>
      <c r="H157" s="232" t="s">
        <v>1478</v>
      </c>
      <c r="I157" s="232" t="s">
        <v>1440</v>
      </c>
      <c r="J157" s="232">
        <v>50</v>
      </c>
      <c r="K157" s="228"/>
    </row>
    <row r="158" spans="2:11" customFormat="1" ht="15" customHeight="1">
      <c r="B158" s="207"/>
      <c r="C158" s="232" t="s">
        <v>1463</v>
      </c>
      <c r="D158" s="184"/>
      <c r="E158" s="184"/>
      <c r="F158" s="233" t="s">
        <v>1444</v>
      </c>
      <c r="G158" s="184"/>
      <c r="H158" s="232" t="s">
        <v>1478</v>
      </c>
      <c r="I158" s="232" t="s">
        <v>1440</v>
      </c>
      <c r="J158" s="232">
        <v>50</v>
      </c>
      <c r="K158" s="228"/>
    </row>
    <row r="159" spans="2:11" customFormat="1" ht="15" customHeight="1">
      <c r="B159" s="207"/>
      <c r="C159" s="232" t="s">
        <v>92</v>
      </c>
      <c r="D159" s="184"/>
      <c r="E159" s="184"/>
      <c r="F159" s="233" t="s">
        <v>1438</v>
      </c>
      <c r="G159" s="184"/>
      <c r="H159" s="232" t="s">
        <v>1500</v>
      </c>
      <c r="I159" s="232" t="s">
        <v>1440</v>
      </c>
      <c r="J159" s="232" t="s">
        <v>1501</v>
      </c>
      <c r="K159" s="228"/>
    </row>
    <row r="160" spans="2:11" customFormat="1" ht="15" customHeight="1">
      <c r="B160" s="207"/>
      <c r="C160" s="232" t="s">
        <v>1502</v>
      </c>
      <c r="D160" s="184"/>
      <c r="E160" s="184"/>
      <c r="F160" s="233" t="s">
        <v>1438</v>
      </c>
      <c r="G160" s="184"/>
      <c r="H160" s="232" t="s">
        <v>1503</v>
      </c>
      <c r="I160" s="232" t="s">
        <v>1473</v>
      </c>
      <c r="J160" s="232"/>
      <c r="K160" s="228"/>
    </row>
    <row r="161" spans="2:11" customFormat="1" ht="15" customHeight="1">
      <c r="B161" s="234"/>
      <c r="C161" s="214"/>
      <c r="D161" s="214"/>
      <c r="E161" s="214"/>
      <c r="F161" s="214"/>
      <c r="G161" s="214"/>
      <c r="H161" s="214"/>
      <c r="I161" s="214"/>
      <c r="J161" s="214"/>
      <c r="K161" s="235"/>
    </row>
    <row r="162" spans="2:11" customFormat="1" ht="18.75" customHeight="1">
      <c r="B162" s="216"/>
      <c r="C162" s="226"/>
      <c r="D162" s="226"/>
      <c r="E162" s="226"/>
      <c r="F162" s="236"/>
      <c r="G162" s="226"/>
      <c r="H162" s="226"/>
      <c r="I162" s="226"/>
      <c r="J162" s="226"/>
      <c r="K162" s="216"/>
    </row>
    <row r="163" spans="2:11" customFormat="1" ht="18.75" customHeight="1">
      <c r="B163" s="191"/>
      <c r="C163" s="191"/>
      <c r="D163" s="191"/>
      <c r="E163" s="191"/>
      <c r="F163" s="191"/>
      <c r="G163" s="191"/>
      <c r="H163" s="191"/>
      <c r="I163" s="191"/>
      <c r="J163" s="191"/>
      <c r="K163" s="191"/>
    </row>
    <row r="164" spans="2:11" customFormat="1" ht="7.5" customHeight="1">
      <c r="B164" s="173"/>
      <c r="C164" s="174"/>
      <c r="D164" s="174"/>
      <c r="E164" s="174"/>
      <c r="F164" s="174"/>
      <c r="G164" s="174"/>
      <c r="H164" s="174"/>
      <c r="I164" s="174"/>
      <c r="J164" s="174"/>
      <c r="K164" s="175"/>
    </row>
    <row r="165" spans="2:11" customFormat="1" ht="45" customHeight="1">
      <c r="B165" s="176"/>
      <c r="C165" s="300" t="s">
        <v>1504</v>
      </c>
      <c r="D165" s="300"/>
      <c r="E165" s="300"/>
      <c r="F165" s="300"/>
      <c r="G165" s="300"/>
      <c r="H165" s="300"/>
      <c r="I165" s="300"/>
      <c r="J165" s="300"/>
      <c r="K165" s="177"/>
    </row>
    <row r="166" spans="2:11" customFormat="1" ht="17.25" customHeight="1">
      <c r="B166" s="176"/>
      <c r="C166" s="197" t="s">
        <v>1432</v>
      </c>
      <c r="D166" s="197"/>
      <c r="E166" s="197"/>
      <c r="F166" s="197" t="s">
        <v>1433</v>
      </c>
      <c r="G166" s="237"/>
      <c r="H166" s="238" t="s">
        <v>53</v>
      </c>
      <c r="I166" s="238" t="s">
        <v>56</v>
      </c>
      <c r="J166" s="197" t="s">
        <v>1434</v>
      </c>
      <c r="K166" s="177"/>
    </row>
    <row r="167" spans="2:11" customFormat="1" ht="17.25" customHeight="1">
      <c r="B167" s="178"/>
      <c r="C167" s="199" t="s">
        <v>1435</v>
      </c>
      <c r="D167" s="199"/>
      <c r="E167" s="199"/>
      <c r="F167" s="200" t="s">
        <v>1436</v>
      </c>
      <c r="G167" s="239"/>
      <c r="H167" s="240"/>
      <c r="I167" s="240"/>
      <c r="J167" s="199" t="s">
        <v>1437</v>
      </c>
      <c r="K167" s="179"/>
    </row>
    <row r="168" spans="2:11" customFormat="1" ht="5.25" customHeight="1">
      <c r="B168" s="207"/>
      <c r="C168" s="202"/>
      <c r="D168" s="202"/>
      <c r="E168" s="202"/>
      <c r="F168" s="202"/>
      <c r="G168" s="203"/>
      <c r="H168" s="202"/>
      <c r="I168" s="202"/>
      <c r="J168" s="202"/>
      <c r="K168" s="228"/>
    </row>
    <row r="169" spans="2:11" customFormat="1" ht="15" customHeight="1">
      <c r="B169" s="207"/>
      <c r="C169" s="184" t="s">
        <v>1441</v>
      </c>
      <c r="D169" s="184"/>
      <c r="E169" s="184"/>
      <c r="F169" s="205" t="s">
        <v>1438</v>
      </c>
      <c r="G169" s="184"/>
      <c r="H169" s="184" t="s">
        <v>1478</v>
      </c>
      <c r="I169" s="184" t="s">
        <v>1440</v>
      </c>
      <c r="J169" s="184">
        <v>120</v>
      </c>
      <c r="K169" s="228"/>
    </row>
    <row r="170" spans="2:11" customFormat="1" ht="15" customHeight="1">
      <c r="B170" s="207"/>
      <c r="C170" s="184" t="s">
        <v>1487</v>
      </c>
      <c r="D170" s="184"/>
      <c r="E170" s="184"/>
      <c r="F170" s="205" t="s">
        <v>1438</v>
      </c>
      <c r="G170" s="184"/>
      <c r="H170" s="184" t="s">
        <v>1488</v>
      </c>
      <c r="I170" s="184" t="s">
        <v>1440</v>
      </c>
      <c r="J170" s="184" t="s">
        <v>1489</v>
      </c>
      <c r="K170" s="228"/>
    </row>
    <row r="171" spans="2:11" customFormat="1" ht="15" customHeight="1">
      <c r="B171" s="207"/>
      <c r="C171" s="184" t="s">
        <v>1386</v>
      </c>
      <c r="D171" s="184"/>
      <c r="E171" s="184"/>
      <c r="F171" s="205" t="s">
        <v>1438</v>
      </c>
      <c r="G171" s="184"/>
      <c r="H171" s="184" t="s">
        <v>1505</v>
      </c>
      <c r="I171" s="184" t="s">
        <v>1440</v>
      </c>
      <c r="J171" s="184" t="s">
        <v>1489</v>
      </c>
      <c r="K171" s="228"/>
    </row>
    <row r="172" spans="2:11" customFormat="1" ht="15" customHeight="1">
      <c r="B172" s="207"/>
      <c r="C172" s="184" t="s">
        <v>1443</v>
      </c>
      <c r="D172" s="184"/>
      <c r="E172" s="184"/>
      <c r="F172" s="205" t="s">
        <v>1444</v>
      </c>
      <c r="G172" s="184"/>
      <c r="H172" s="184" t="s">
        <v>1505</v>
      </c>
      <c r="I172" s="184" t="s">
        <v>1440</v>
      </c>
      <c r="J172" s="184">
        <v>50</v>
      </c>
      <c r="K172" s="228"/>
    </row>
    <row r="173" spans="2:11" customFormat="1" ht="15" customHeight="1">
      <c r="B173" s="207"/>
      <c r="C173" s="184" t="s">
        <v>1446</v>
      </c>
      <c r="D173" s="184"/>
      <c r="E173" s="184"/>
      <c r="F173" s="205" t="s">
        <v>1438</v>
      </c>
      <c r="G173" s="184"/>
      <c r="H173" s="184" t="s">
        <v>1505</v>
      </c>
      <c r="I173" s="184" t="s">
        <v>1448</v>
      </c>
      <c r="J173" s="184"/>
      <c r="K173" s="228"/>
    </row>
    <row r="174" spans="2:11" customFormat="1" ht="15" customHeight="1">
      <c r="B174" s="207"/>
      <c r="C174" s="184" t="s">
        <v>1457</v>
      </c>
      <c r="D174" s="184"/>
      <c r="E174" s="184"/>
      <c r="F174" s="205" t="s">
        <v>1444</v>
      </c>
      <c r="G174" s="184"/>
      <c r="H174" s="184" t="s">
        <v>1505</v>
      </c>
      <c r="I174" s="184" t="s">
        <v>1440</v>
      </c>
      <c r="J174" s="184">
        <v>50</v>
      </c>
      <c r="K174" s="228"/>
    </row>
    <row r="175" spans="2:11" customFormat="1" ht="15" customHeight="1">
      <c r="B175" s="207"/>
      <c r="C175" s="184" t="s">
        <v>1465</v>
      </c>
      <c r="D175" s="184"/>
      <c r="E175" s="184"/>
      <c r="F175" s="205" t="s">
        <v>1444</v>
      </c>
      <c r="G175" s="184"/>
      <c r="H175" s="184" t="s">
        <v>1505</v>
      </c>
      <c r="I175" s="184" t="s">
        <v>1440</v>
      </c>
      <c r="J175" s="184">
        <v>50</v>
      </c>
      <c r="K175" s="228"/>
    </row>
    <row r="176" spans="2:11" customFormat="1" ht="15" customHeight="1">
      <c r="B176" s="207"/>
      <c r="C176" s="184" t="s">
        <v>1463</v>
      </c>
      <c r="D176" s="184"/>
      <c r="E176" s="184"/>
      <c r="F176" s="205" t="s">
        <v>1444</v>
      </c>
      <c r="G176" s="184"/>
      <c r="H176" s="184" t="s">
        <v>1505</v>
      </c>
      <c r="I176" s="184" t="s">
        <v>1440</v>
      </c>
      <c r="J176" s="184">
        <v>50</v>
      </c>
      <c r="K176" s="228"/>
    </row>
    <row r="177" spans="2:11" customFormat="1" ht="15" customHeight="1">
      <c r="B177" s="207"/>
      <c r="C177" s="184" t="s">
        <v>114</v>
      </c>
      <c r="D177" s="184"/>
      <c r="E177" s="184"/>
      <c r="F177" s="205" t="s">
        <v>1438</v>
      </c>
      <c r="G177" s="184"/>
      <c r="H177" s="184" t="s">
        <v>1506</v>
      </c>
      <c r="I177" s="184" t="s">
        <v>1507</v>
      </c>
      <c r="J177" s="184"/>
      <c r="K177" s="228"/>
    </row>
    <row r="178" spans="2:11" customFormat="1" ht="15" customHeight="1">
      <c r="B178" s="207"/>
      <c r="C178" s="184" t="s">
        <v>56</v>
      </c>
      <c r="D178" s="184"/>
      <c r="E178" s="184"/>
      <c r="F178" s="205" t="s">
        <v>1438</v>
      </c>
      <c r="G178" s="184"/>
      <c r="H178" s="184" t="s">
        <v>1508</v>
      </c>
      <c r="I178" s="184" t="s">
        <v>1509</v>
      </c>
      <c r="J178" s="184">
        <v>1</v>
      </c>
      <c r="K178" s="228"/>
    </row>
    <row r="179" spans="2:11" customFormat="1" ht="15" customHeight="1">
      <c r="B179" s="207"/>
      <c r="C179" s="184" t="s">
        <v>52</v>
      </c>
      <c r="D179" s="184"/>
      <c r="E179" s="184"/>
      <c r="F179" s="205" t="s">
        <v>1438</v>
      </c>
      <c r="G179" s="184"/>
      <c r="H179" s="184" t="s">
        <v>1510</v>
      </c>
      <c r="I179" s="184" t="s">
        <v>1440</v>
      </c>
      <c r="J179" s="184">
        <v>20</v>
      </c>
      <c r="K179" s="228"/>
    </row>
    <row r="180" spans="2:11" customFormat="1" ht="15" customHeight="1">
      <c r="B180" s="207"/>
      <c r="C180" s="184" t="s">
        <v>53</v>
      </c>
      <c r="D180" s="184"/>
      <c r="E180" s="184"/>
      <c r="F180" s="205" t="s">
        <v>1438</v>
      </c>
      <c r="G180" s="184"/>
      <c r="H180" s="184" t="s">
        <v>1511</v>
      </c>
      <c r="I180" s="184" t="s">
        <v>1440</v>
      </c>
      <c r="J180" s="184">
        <v>255</v>
      </c>
      <c r="K180" s="228"/>
    </row>
    <row r="181" spans="2:11" customFormat="1" ht="15" customHeight="1">
      <c r="B181" s="207"/>
      <c r="C181" s="184" t="s">
        <v>115</v>
      </c>
      <c r="D181" s="184"/>
      <c r="E181" s="184"/>
      <c r="F181" s="205" t="s">
        <v>1438</v>
      </c>
      <c r="G181" s="184"/>
      <c r="H181" s="184" t="s">
        <v>1402</v>
      </c>
      <c r="I181" s="184" t="s">
        <v>1440</v>
      </c>
      <c r="J181" s="184">
        <v>10</v>
      </c>
      <c r="K181" s="228"/>
    </row>
    <row r="182" spans="2:11" customFormat="1" ht="15" customHeight="1">
      <c r="B182" s="207"/>
      <c r="C182" s="184" t="s">
        <v>116</v>
      </c>
      <c r="D182" s="184"/>
      <c r="E182" s="184"/>
      <c r="F182" s="205" t="s">
        <v>1438</v>
      </c>
      <c r="G182" s="184"/>
      <c r="H182" s="184" t="s">
        <v>1512</v>
      </c>
      <c r="I182" s="184" t="s">
        <v>1473</v>
      </c>
      <c r="J182" s="184"/>
      <c r="K182" s="228"/>
    </row>
    <row r="183" spans="2:11" customFormat="1" ht="15" customHeight="1">
      <c r="B183" s="207"/>
      <c r="C183" s="184" t="s">
        <v>1513</v>
      </c>
      <c r="D183" s="184"/>
      <c r="E183" s="184"/>
      <c r="F183" s="205" t="s">
        <v>1438</v>
      </c>
      <c r="G183" s="184"/>
      <c r="H183" s="184" t="s">
        <v>1514</v>
      </c>
      <c r="I183" s="184" t="s">
        <v>1473</v>
      </c>
      <c r="J183" s="184"/>
      <c r="K183" s="228"/>
    </row>
    <row r="184" spans="2:11" customFormat="1" ht="15" customHeight="1">
      <c r="B184" s="207"/>
      <c r="C184" s="184" t="s">
        <v>1502</v>
      </c>
      <c r="D184" s="184"/>
      <c r="E184" s="184"/>
      <c r="F184" s="205" t="s">
        <v>1438</v>
      </c>
      <c r="G184" s="184"/>
      <c r="H184" s="184" t="s">
        <v>1515</v>
      </c>
      <c r="I184" s="184" t="s">
        <v>1473</v>
      </c>
      <c r="J184" s="184"/>
      <c r="K184" s="228"/>
    </row>
    <row r="185" spans="2:11" customFormat="1" ht="15" customHeight="1">
      <c r="B185" s="207"/>
      <c r="C185" s="184" t="s">
        <v>118</v>
      </c>
      <c r="D185" s="184"/>
      <c r="E185" s="184"/>
      <c r="F185" s="205" t="s">
        <v>1444</v>
      </c>
      <c r="G185" s="184"/>
      <c r="H185" s="184" t="s">
        <v>1516</v>
      </c>
      <c r="I185" s="184" t="s">
        <v>1440</v>
      </c>
      <c r="J185" s="184">
        <v>50</v>
      </c>
      <c r="K185" s="228"/>
    </row>
    <row r="186" spans="2:11" customFormat="1" ht="15" customHeight="1">
      <c r="B186" s="207"/>
      <c r="C186" s="184" t="s">
        <v>1517</v>
      </c>
      <c r="D186" s="184"/>
      <c r="E186" s="184"/>
      <c r="F186" s="205" t="s">
        <v>1444</v>
      </c>
      <c r="G186" s="184"/>
      <c r="H186" s="184" t="s">
        <v>1518</v>
      </c>
      <c r="I186" s="184" t="s">
        <v>1519</v>
      </c>
      <c r="J186" s="184"/>
      <c r="K186" s="228"/>
    </row>
    <row r="187" spans="2:11" customFormat="1" ht="15" customHeight="1">
      <c r="B187" s="207"/>
      <c r="C187" s="184" t="s">
        <v>1520</v>
      </c>
      <c r="D187" s="184"/>
      <c r="E187" s="184"/>
      <c r="F187" s="205" t="s">
        <v>1444</v>
      </c>
      <c r="G187" s="184"/>
      <c r="H187" s="184" t="s">
        <v>1521</v>
      </c>
      <c r="I187" s="184" t="s">
        <v>1519</v>
      </c>
      <c r="J187" s="184"/>
      <c r="K187" s="228"/>
    </row>
    <row r="188" spans="2:11" customFormat="1" ht="15" customHeight="1">
      <c r="B188" s="207"/>
      <c r="C188" s="184" t="s">
        <v>1522</v>
      </c>
      <c r="D188" s="184"/>
      <c r="E188" s="184"/>
      <c r="F188" s="205" t="s">
        <v>1444</v>
      </c>
      <c r="G188" s="184"/>
      <c r="H188" s="184" t="s">
        <v>1523</v>
      </c>
      <c r="I188" s="184" t="s">
        <v>1519</v>
      </c>
      <c r="J188" s="184"/>
      <c r="K188" s="228"/>
    </row>
    <row r="189" spans="2:11" customFormat="1" ht="15" customHeight="1">
      <c r="B189" s="207"/>
      <c r="C189" s="241" t="s">
        <v>1524</v>
      </c>
      <c r="D189" s="184"/>
      <c r="E189" s="184"/>
      <c r="F189" s="205" t="s">
        <v>1444</v>
      </c>
      <c r="G189" s="184"/>
      <c r="H189" s="184" t="s">
        <v>1525</v>
      </c>
      <c r="I189" s="184" t="s">
        <v>1526</v>
      </c>
      <c r="J189" s="242" t="s">
        <v>1527</v>
      </c>
      <c r="K189" s="228"/>
    </row>
    <row r="190" spans="2:11" customFormat="1" ht="15" customHeight="1">
      <c r="B190" s="243"/>
      <c r="C190" s="244" t="s">
        <v>1528</v>
      </c>
      <c r="D190" s="245"/>
      <c r="E190" s="245"/>
      <c r="F190" s="246" t="s">
        <v>1444</v>
      </c>
      <c r="G190" s="245"/>
      <c r="H190" s="245" t="s">
        <v>1529</v>
      </c>
      <c r="I190" s="245" t="s">
        <v>1526</v>
      </c>
      <c r="J190" s="247" t="s">
        <v>1527</v>
      </c>
      <c r="K190" s="248"/>
    </row>
    <row r="191" spans="2:11" customFormat="1" ht="15" customHeight="1">
      <c r="B191" s="207"/>
      <c r="C191" s="241" t="s">
        <v>41</v>
      </c>
      <c r="D191" s="184"/>
      <c r="E191" s="184"/>
      <c r="F191" s="205" t="s">
        <v>1438</v>
      </c>
      <c r="G191" s="184"/>
      <c r="H191" s="181" t="s">
        <v>1530</v>
      </c>
      <c r="I191" s="184" t="s">
        <v>1531</v>
      </c>
      <c r="J191" s="184"/>
      <c r="K191" s="228"/>
    </row>
    <row r="192" spans="2:11" customFormat="1" ht="15" customHeight="1">
      <c r="B192" s="207"/>
      <c r="C192" s="241" t="s">
        <v>1532</v>
      </c>
      <c r="D192" s="184"/>
      <c r="E192" s="184"/>
      <c r="F192" s="205" t="s">
        <v>1438</v>
      </c>
      <c r="G192" s="184"/>
      <c r="H192" s="184" t="s">
        <v>1533</v>
      </c>
      <c r="I192" s="184" t="s">
        <v>1473</v>
      </c>
      <c r="J192" s="184"/>
      <c r="K192" s="228"/>
    </row>
    <row r="193" spans="2:11" customFormat="1" ht="15" customHeight="1">
      <c r="B193" s="207"/>
      <c r="C193" s="241" t="s">
        <v>1534</v>
      </c>
      <c r="D193" s="184"/>
      <c r="E193" s="184"/>
      <c r="F193" s="205" t="s">
        <v>1438</v>
      </c>
      <c r="G193" s="184"/>
      <c r="H193" s="184" t="s">
        <v>1535</v>
      </c>
      <c r="I193" s="184" t="s">
        <v>1473</v>
      </c>
      <c r="J193" s="184"/>
      <c r="K193" s="228"/>
    </row>
    <row r="194" spans="2:11" customFormat="1" ht="15" customHeight="1">
      <c r="B194" s="207"/>
      <c r="C194" s="241" t="s">
        <v>1536</v>
      </c>
      <c r="D194" s="184"/>
      <c r="E194" s="184"/>
      <c r="F194" s="205" t="s">
        <v>1444</v>
      </c>
      <c r="G194" s="184"/>
      <c r="H194" s="184" t="s">
        <v>1537</v>
      </c>
      <c r="I194" s="184" t="s">
        <v>1473</v>
      </c>
      <c r="J194" s="184"/>
      <c r="K194" s="228"/>
    </row>
    <row r="195" spans="2:11" customFormat="1" ht="15" customHeight="1">
      <c r="B195" s="234"/>
      <c r="C195" s="249"/>
      <c r="D195" s="214"/>
      <c r="E195" s="214"/>
      <c r="F195" s="214"/>
      <c r="G195" s="214"/>
      <c r="H195" s="214"/>
      <c r="I195" s="214"/>
      <c r="J195" s="214"/>
      <c r="K195" s="235"/>
    </row>
    <row r="196" spans="2:11" customFormat="1" ht="18.75" customHeight="1">
      <c r="B196" s="216"/>
      <c r="C196" s="226"/>
      <c r="D196" s="226"/>
      <c r="E196" s="226"/>
      <c r="F196" s="236"/>
      <c r="G196" s="226"/>
      <c r="H196" s="226"/>
      <c r="I196" s="226"/>
      <c r="J196" s="226"/>
      <c r="K196" s="216"/>
    </row>
    <row r="197" spans="2:11" customFormat="1" ht="18.75" customHeight="1">
      <c r="B197" s="216"/>
      <c r="C197" s="226"/>
      <c r="D197" s="226"/>
      <c r="E197" s="226"/>
      <c r="F197" s="236"/>
      <c r="G197" s="226"/>
      <c r="H197" s="226"/>
      <c r="I197" s="226"/>
      <c r="J197" s="226"/>
      <c r="K197" s="216"/>
    </row>
    <row r="198" spans="2:11" customFormat="1" ht="18.75" customHeight="1">
      <c r="B198" s="191"/>
      <c r="C198" s="191"/>
      <c r="D198" s="191"/>
      <c r="E198" s="191"/>
      <c r="F198" s="191"/>
      <c r="G198" s="191"/>
      <c r="H198" s="191"/>
      <c r="I198" s="191"/>
      <c r="J198" s="191"/>
      <c r="K198" s="191"/>
    </row>
    <row r="199" spans="2:11" customFormat="1" ht="13.5">
      <c r="B199" s="173"/>
      <c r="C199" s="174"/>
      <c r="D199" s="174"/>
      <c r="E199" s="174"/>
      <c r="F199" s="174"/>
      <c r="G199" s="174"/>
      <c r="H199" s="174"/>
      <c r="I199" s="174"/>
      <c r="J199" s="174"/>
      <c r="K199" s="175"/>
    </row>
    <row r="200" spans="2:11" customFormat="1" ht="21">
      <c r="B200" s="176"/>
      <c r="C200" s="300" t="s">
        <v>1538</v>
      </c>
      <c r="D200" s="300"/>
      <c r="E200" s="300"/>
      <c r="F200" s="300"/>
      <c r="G200" s="300"/>
      <c r="H200" s="300"/>
      <c r="I200" s="300"/>
      <c r="J200" s="300"/>
      <c r="K200" s="177"/>
    </row>
    <row r="201" spans="2:11" customFormat="1" ht="25.5" customHeight="1">
      <c r="B201" s="176"/>
      <c r="C201" s="250" t="s">
        <v>1539</v>
      </c>
      <c r="D201" s="250"/>
      <c r="E201" s="250"/>
      <c r="F201" s="250" t="s">
        <v>1540</v>
      </c>
      <c r="G201" s="251"/>
      <c r="H201" s="303" t="s">
        <v>1541</v>
      </c>
      <c r="I201" s="303"/>
      <c r="J201" s="303"/>
      <c r="K201" s="177"/>
    </row>
    <row r="202" spans="2:11" customFormat="1" ht="5.25" customHeight="1">
      <c r="B202" s="207"/>
      <c r="C202" s="202"/>
      <c r="D202" s="202"/>
      <c r="E202" s="202"/>
      <c r="F202" s="202"/>
      <c r="G202" s="226"/>
      <c r="H202" s="202"/>
      <c r="I202" s="202"/>
      <c r="J202" s="202"/>
      <c r="K202" s="228"/>
    </row>
    <row r="203" spans="2:11" customFormat="1" ht="15" customHeight="1">
      <c r="B203" s="207"/>
      <c r="C203" s="184" t="s">
        <v>1531</v>
      </c>
      <c r="D203" s="184"/>
      <c r="E203" s="184"/>
      <c r="F203" s="205" t="s">
        <v>42</v>
      </c>
      <c r="G203" s="184"/>
      <c r="H203" s="304" t="s">
        <v>1542</v>
      </c>
      <c r="I203" s="304"/>
      <c r="J203" s="304"/>
      <c r="K203" s="228"/>
    </row>
    <row r="204" spans="2:11" customFormat="1" ht="15" customHeight="1">
      <c r="B204" s="207"/>
      <c r="C204" s="184"/>
      <c r="D204" s="184"/>
      <c r="E204" s="184"/>
      <c r="F204" s="205" t="s">
        <v>43</v>
      </c>
      <c r="G204" s="184"/>
      <c r="H204" s="304" t="s">
        <v>1543</v>
      </c>
      <c r="I204" s="304"/>
      <c r="J204" s="304"/>
      <c r="K204" s="228"/>
    </row>
    <row r="205" spans="2:11" customFormat="1" ht="15" customHeight="1">
      <c r="B205" s="207"/>
      <c r="C205" s="184"/>
      <c r="D205" s="184"/>
      <c r="E205" s="184"/>
      <c r="F205" s="205" t="s">
        <v>46</v>
      </c>
      <c r="G205" s="184"/>
      <c r="H205" s="304" t="s">
        <v>1544</v>
      </c>
      <c r="I205" s="304"/>
      <c r="J205" s="304"/>
      <c r="K205" s="228"/>
    </row>
    <row r="206" spans="2:11" customFormat="1" ht="15" customHeight="1">
      <c r="B206" s="207"/>
      <c r="C206" s="184"/>
      <c r="D206" s="184"/>
      <c r="E206" s="184"/>
      <c r="F206" s="205" t="s">
        <v>44</v>
      </c>
      <c r="G206" s="184"/>
      <c r="H206" s="304" t="s">
        <v>1545</v>
      </c>
      <c r="I206" s="304"/>
      <c r="J206" s="304"/>
      <c r="K206" s="228"/>
    </row>
    <row r="207" spans="2:11" customFormat="1" ht="15" customHeight="1">
      <c r="B207" s="207"/>
      <c r="C207" s="184"/>
      <c r="D207" s="184"/>
      <c r="E207" s="184"/>
      <c r="F207" s="205" t="s">
        <v>45</v>
      </c>
      <c r="G207" s="184"/>
      <c r="H207" s="304" t="s">
        <v>1546</v>
      </c>
      <c r="I207" s="304"/>
      <c r="J207" s="304"/>
      <c r="K207" s="228"/>
    </row>
    <row r="208" spans="2:11" customFormat="1" ht="15" customHeight="1">
      <c r="B208" s="207"/>
      <c r="C208" s="184"/>
      <c r="D208" s="184"/>
      <c r="E208" s="184"/>
      <c r="F208" s="205"/>
      <c r="G208" s="184"/>
      <c r="H208" s="184"/>
      <c r="I208" s="184"/>
      <c r="J208" s="184"/>
      <c r="K208" s="228"/>
    </row>
    <row r="209" spans="2:11" customFormat="1" ht="15" customHeight="1">
      <c r="B209" s="207"/>
      <c r="C209" s="184" t="s">
        <v>1485</v>
      </c>
      <c r="D209" s="184"/>
      <c r="E209" s="184"/>
      <c r="F209" s="205" t="s">
        <v>78</v>
      </c>
      <c r="G209" s="184"/>
      <c r="H209" s="304" t="s">
        <v>1547</v>
      </c>
      <c r="I209" s="304"/>
      <c r="J209" s="304"/>
      <c r="K209" s="228"/>
    </row>
    <row r="210" spans="2:11" customFormat="1" ht="15" customHeight="1">
      <c r="B210" s="207"/>
      <c r="C210" s="184"/>
      <c r="D210" s="184"/>
      <c r="E210" s="184"/>
      <c r="F210" s="205" t="s">
        <v>1382</v>
      </c>
      <c r="G210" s="184"/>
      <c r="H210" s="304" t="s">
        <v>1383</v>
      </c>
      <c r="I210" s="304"/>
      <c r="J210" s="304"/>
      <c r="K210" s="228"/>
    </row>
    <row r="211" spans="2:11" customFormat="1" ht="15" customHeight="1">
      <c r="B211" s="207"/>
      <c r="C211" s="184"/>
      <c r="D211" s="184"/>
      <c r="E211" s="184"/>
      <c r="F211" s="205" t="s">
        <v>1380</v>
      </c>
      <c r="G211" s="184"/>
      <c r="H211" s="304" t="s">
        <v>1548</v>
      </c>
      <c r="I211" s="304"/>
      <c r="J211" s="304"/>
      <c r="K211" s="228"/>
    </row>
    <row r="212" spans="2:11" customFormat="1" ht="15" customHeight="1">
      <c r="B212" s="252"/>
      <c r="C212" s="184"/>
      <c r="D212" s="184"/>
      <c r="E212" s="184"/>
      <c r="F212" s="205" t="s">
        <v>85</v>
      </c>
      <c r="G212" s="241"/>
      <c r="H212" s="305" t="s">
        <v>86</v>
      </c>
      <c r="I212" s="305"/>
      <c r="J212" s="305"/>
      <c r="K212" s="253"/>
    </row>
    <row r="213" spans="2:11" customFormat="1" ht="15" customHeight="1">
      <c r="B213" s="252"/>
      <c r="C213" s="184"/>
      <c r="D213" s="184"/>
      <c r="E213" s="184"/>
      <c r="F213" s="205" t="s">
        <v>1384</v>
      </c>
      <c r="G213" s="241"/>
      <c r="H213" s="305" t="s">
        <v>1363</v>
      </c>
      <c r="I213" s="305"/>
      <c r="J213" s="305"/>
      <c r="K213" s="253"/>
    </row>
    <row r="214" spans="2:11" customFormat="1" ht="15" customHeight="1">
      <c r="B214" s="252"/>
      <c r="C214" s="184"/>
      <c r="D214" s="184"/>
      <c r="E214" s="184"/>
      <c r="F214" s="205"/>
      <c r="G214" s="241"/>
      <c r="H214" s="232"/>
      <c r="I214" s="232"/>
      <c r="J214" s="232"/>
      <c r="K214" s="253"/>
    </row>
    <row r="215" spans="2:11" customFormat="1" ht="15" customHeight="1">
      <c r="B215" s="252"/>
      <c r="C215" s="184" t="s">
        <v>1509</v>
      </c>
      <c r="D215" s="184"/>
      <c r="E215" s="184"/>
      <c r="F215" s="205">
        <v>1</v>
      </c>
      <c r="G215" s="241"/>
      <c r="H215" s="305" t="s">
        <v>1549</v>
      </c>
      <c r="I215" s="305"/>
      <c r="J215" s="305"/>
      <c r="K215" s="253"/>
    </row>
    <row r="216" spans="2:11" customFormat="1" ht="15" customHeight="1">
      <c r="B216" s="252"/>
      <c r="C216" s="184"/>
      <c r="D216" s="184"/>
      <c r="E216" s="184"/>
      <c r="F216" s="205">
        <v>2</v>
      </c>
      <c r="G216" s="241"/>
      <c r="H216" s="305" t="s">
        <v>1550</v>
      </c>
      <c r="I216" s="305"/>
      <c r="J216" s="305"/>
      <c r="K216" s="253"/>
    </row>
    <row r="217" spans="2:11" customFormat="1" ht="15" customHeight="1">
      <c r="B217" s="252"/>
      <c r="C217" s="184"/>
      <c r="D217" s="184"/>
      <c r="E217" s="184"/>
      <c r="F217" s="205">
        <v>3</v>
      </c>
      <c r="G217" s="241"/>
      <c r="H217" s="305" t="s">
        <v>1551</v>
      </c>
      <c r="I217" s="305"/>
      <c r="J217" s="305"/>
      <c r="K217" s="253"/>
    </row>
    <row r="218" spans="2:11" customFormat="1" ht="15" customHeight="1">
      <c r="B218" s="252"/>
      <c r="C218" s="184"/>
      <c r="D218" s="184"/>
      <c r="E218" s="184"/>
      <c r="F218" s="205">
        <v>4</v>
      </c>
      <c r="G218" s="241"/>
      <c r="H218" s="305" t="s">
        <v>1552</v>
      </c>
      <c r="I218" s="305"/>
      <c r="J218" s="305"/>
      <c r="K218" s="253"/>
    </row>
    <row r="219" spans="2:11" customFormat="1" ht="12.75" customHeight="1">
      <c r="B219" s="254"/>
      <c r="C219" s="255"/>
      <c r="D219" s="255"/>
      <c r="E219" s="255"/>
      <c r="F219" s="255"/>
      <c r="G219" s="255"/>
      <c r="H219" s="255"/>
      <c r="I219" s="255"/>
      <c r="J219" s="255"/>
      <c r="K219" s="25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4" ma:contentTypeDescription="Vytvoří nový dokument" ma:contentTypeScope="" ma:versionID="cb66080b130d3d1024d03eea88f930e9">
  <xsd:schema xmlns:xsd="http://www.w3.org/2001/XMLSchema" xmlns:xs="http://www.w3.org/2001/XMLSchema" xmlns:p="http://schemas.microsoft.com/office/2006/metadata/properties" xmlns:ns2="19640856-62da-4895-b3fe-7459e5292a28" xmlns:ns3="22a55e55-cd86-4e26-8996-2e68b8032850" targetNamespace="http://schemas.microsoft.com/office/2006/metadata/properties" ma:root="true" ma:fieldsID="967b06ca19e33f3b1c487ad06303a152" ns2:_="" ns3:_="">
    <xsd:import namespace="19640856-62da-4895-b3fe-7459e5292a28"/>
    <xsd:import namespace="22a55e55-cd86-4e26-8996-2e68b80328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55e55-cd86-4e26-8996-2e68b803285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4DE729-9CCC-41C2-9665-CE2E70C24381}"/>
</file>

<file path=customXml/itemProps2.xml><?xml version="1.0" encoding="utf-8"?>
<ds:datastoreItem xmlns:ds="http://schemas.openxmlformats.org/officeDocument/2006/customXml" ds:itemID="{BAE7FE98-BE4B-4B4D-B153-ECA493ABF1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D.1.1.02 - Rekonstrukce k...</vt:lpstr>
      <vt:lpstr>D.1.4.01 - Hromosvod</vt:lpstr>
      <vt:lpstr>VON - Vedlejší a ostatní ...</vt:lpstr>
      <vt:lpstr>Pokyny pro vyplnění</vt:lpstr>
      <vt:lpstr>'D.1.1.02 - Rekonstrukce k...'!Názvy_tisku</vt:lpstr>
      <vt:lpstr>'D.1.4.01 - Hromosvod'!Názvy_tisku</vt:lpstr>
      <vt:lpstr>'Rekapitulace stavby'!Názvy_tisku</vt:lpstr>
      <vt:lpstr>'VON - Vedlejší a ostatní ...'!Názvy_tisku</vt:lpstr>
      <vt:lpstr>'D.1.1.02 - Rekonstrukce k...'!Oblast_tisku</vt:lpstr>
      <vt:lpstr>'D.1.4.01 - Hromosvod'!Oblast_tisku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LAPTOP-J\Jitule</dc:creator>
  <cp:lastModifiedBy>Oto Szakos</cp:lastModifiedBy>
  <dcterms:created xsi:type="dcterms:W3CDTF">2024-01-25T07:47:33Z</dcterms:created>
  <dcterms:modified xsi:type="dcterms:W3CDTF">2024-01-25T08:51:43Z</dcterms:modified>
</cp:coreProperties>
</file>