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Komunikace" sheetId="2" r:id="rId2"/>
    <sheet name="VRN - Vedlejší rozpočtové..." sheetId="3" r:id="rId3"/>
  </sheets>
  <definedNames>
    <definedName name="_xlnm.Print_Area" localSheetId="0">'Rekapitulace stavby'!$D$4:$AO$76,'Rekapitulace stavby'!$C$82:$AQ$97</definedName>
    <definedName name="_xlnm._FilterDatabase" localSheetId="1" hidden="1">'SO 101 - Komunikace'!$C$134:$K$372</definedName>
    <definedName name="_xlnm.Print_Area" localSheetId="1">'SO 101 - Komunikace'!$C$4:$J$76,'SO 101 - Komunikace'!$C$82:$J$116,'SO 101 - Komunikace'!$C$122:$K$372</definedName>
    <definedName name="_xlnm._FilterDatabase" localSheetId="2" hidden="1">'VRN - Vedlejší rozpočtové...'!$C$119:$K$130</definedName>
    <definedName name="_xlnm.Print_Area" localSheetId="2">'VRN - Vedlejší rozpočtové...'!$C$4:$J$76,'VRN - Vedlejší rozpočtové...'!$C$82:$J$101,'VRN - Vedlejší rozpočtové...'!$C$107:$K$130</definedName>
    <definedName name="_xlnm.Print_Titles" localSheetId="0">'Rekapitulace stavby'!$92:$92</definedName>
    <definedName name="_xlnm.Print_Titles" localSheetId="1">'SO 101 - Komunikace'!$134:$134</definedName>
    <definedName name="_xlnm.Print_Titles" localSheetId="2">'VRN - Vedlejší rozpočtové...'!$119:$119</definedName>
  </definedNames>
  <calcPr fullCalcOnLoad="1"/>
</workbook>
</file>

<file path=xl/sharedStrings.xml><?xml version="1.0" encoding="utf-8"?>
<sst xmlns="http://schemas.openxmlformats.org/spreadsheetml/2006/main" count="3285" uniqueCount="762">
  <si>
    <t>Export Komplet</t>
  </si>
  <si>
    <t/>
  </si>
  <si>
    <t>2.0</t>
  </si>
  <si>
    <t>ZAMOK</t>
  </si>
  <si>
    <t>False</t>
  </si>
  <si>
    <t>{7dd681f8-4ea6-41d4-a8a2-472a37e39c96}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</si>
  <si>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</si>
  <si>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</si>
  <si>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</si>
  <si>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</si>
  <si>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</si>
  <si>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</si>
  <si>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</si>
  <si>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</si>
  <si>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P112024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</si>
  <si>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</si>
  <si>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</si>
  <si>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Karlovy Vary oprava komunikace ul. Sokolská</t>
  </si>
  <si>
    <t>KSO:</t>
  </si>
  <si>
    <t>CC-CZ:</t>
  </si>
  <si>
    <t>Místo:</t>
  </si>
  <si>
    <t xml:space="preserve"> </t>
  </si>
  <si>
    <t>Datum:</t>
  </si>
  <si>
    <t>29. 4. 2024</t>
  </si>
  <si>
    <t>Zadavatel:</t>
  </si>
  <si>
    <t>IČ:</t>
  </si>
  <si>
    <t>00254657</t>
  </si>
  <si>
    <t>Statutární město Karlovy Vary</t>
  </si>
  <si>
    <t>DIČ:</t>
  </si>
  <si>
    <t>CZ00254657</t>
  </si>
  <si>
    <t>Uchazeč:</t>
  </si>
  <si>
    <t>Vyplň údaj</t>
  </si>
  <si>
    <t>Projektant:</t>
  </si>
  <si>
    <t>06032354</t>
  </si>
  <si>
    <t>GEOprojectKV, s.r.o.</t>
  </si>
  <si>
    <t>CZ06032354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</si>
  <si>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</si>
  <si>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</si>
  <si>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</si>
  <si>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</si>
  <si>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</si>
  <si>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</si>
  <si>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</si>
  <si>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</si>
  <si>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</si>
  <si>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</si>
  <si>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</si>
  <si>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</si>
  <si>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</si>
  <si>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</si>
  <si>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</si>
  <si>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</si>
  <si>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</si>
  <si>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</si>
  <si>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</si>
  <si>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</si>
  <si>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</si>
  <si>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</si>
  <si>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</si>
  <si>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</si>
  <si>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</si>
  <si>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</si>
  <si>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</si>
  <si>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</si>
  <si>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</si>
  <si>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</si>
  <si>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</si>
  <si>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</si>
  <si>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</si>
  <si>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</si>
  <si>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</si>
  <si>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</si>
  <si>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</si>
  <si>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</si>
  <si>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</si>
  <si>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</si>
  <si>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</si>
  <si>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</si>
  <si>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</si>
  <si>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</si>
  <si>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</si>
  <si>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</si>
  <si>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</si>
  <si>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</si>
  <si>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</si>
  <si>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</t>
  </si>
  <si>
    <t>STA</t>
  </si>
  <si>
    <t>1</t>
  </si>
  <si>
    <t>{72ed6a84-fa9c-4e4e-a007-8dee7a6c59fb}</t>
  </si>
  <si>
    <t>2</t>
  </si>
  <si>
    <t>VRN</t>
  </si>
  <si>
    <t>Vedlejší rozpočtové náklady</t>
  </si>
  <si>
    <t>{9b6360c5-d4f5-4cf3-b7a5-10524c65103f}</t>
  </si>
  <si>
    <t>KRYCÍ LIST SOUPISU PRACÍ</t>
  </si>
  <si>
    <t>Objekt:</t>
  </si>
  <si>
    <t>SO 101 -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</si>
  <si>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</si>
  <si>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</si>
  <si>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</si>
  <si>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</si>
  <si>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</si>
  <si>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</si>
  <si>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</si>
  <si>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</si>
  <si>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</si>
  <si>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</si>
  <si>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  D0 - Sanace</t>
  </si>
  <si>
    <t xml:space="preserve">      D1 - Skladba A</t>
  </si>
  <si>
    <t xml:space="preserve">      D2 - Skladba B</t>
  </si>
  <si>
    <t xml:space="preserve">      D3 - Skladba C</t>
  </si>
  <si>
    <t xml:space="preserve">      D4 - Skladba D</t>
  </si>
  <si>
    <t xml:space="preserve">      D5 - Skladba E</t>
  </si>
  <si>
    <t xml:space="preserve">    6 - Úpravy povrchů, podlahy a osazování výplní</t>
  </si>
  <si>
    <t xml:space="preserve">    8 - Trubní vedení</t>
  </si>
  <si>
    <t xml:space="preserve">      8.1 - Uliční vpusť DN 425 50x50</t>
  </si>
  <si>
    <t xml:space="preserve">      8.2 - Revizní šachta DN 600 </t>
  </si>
  <si>
    <t xml:space="preserve">      8.3 - Dvorní vpusť 30x30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</si>
  <si>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</si>
  <si>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</si>
  <si>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</si>
  <si>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</si>
  <si>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</si>
  <si>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</si>
  <si>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</si>
  <si>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</si>
  <si>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</si>
  <si>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</si>
  <si>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</si>
  <si>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</si>
  <si>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</si>
  <si>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</si>
  <si>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</si>
  <si>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</si>
  <si>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</si>
  <si>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</si>
  <si>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</si>
  <si>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</si>
  <si>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</si>
  <si>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113106171</t>
  </si>
  <si>
    <t>Rozebrání dlažeb vozovek ze zámkové dlažby s ložem z kameniva ručně</t>
  </si>
  <si>
    <t>m2</t>
  </si>
  <si>
    <t>CS ÚRS 2024 01</t>
  </si>
  <si>
    <t>4</t>
  </si>
  <si>
    <t>-2001169233</t>
  </si>
  <si>
    <t>113107123</t>
  </si>
  <si>
    <t>Odstranění podkladu z kameniva drceného tl přes 200 do 300 mm ručně</t>
  </si>
  <si>
    <t>1502479410</t>
  </si>
  <si>
    <t>VV</t>
  </si>
  <si>
    <t>"dlažba" 117</t>
  </si>
  <si>
    <t>"beton" 57</t>
  </si>
  <si>
    <t>"živice" 175</t>
  </si>
  <si>
    <t>Součet</t>
  </si>
  <si>
    <t>3</t>
  </si>
  <si>
    <t>113107131</t>
  </si>
  <si>
    <t>Odstranění podkladu z betonu prostého tl přes 100 do 150 mm ručně</t>
  </si>
  <si>
    <t>1351738327</t>
  </si>
  <si>
    <t>113107143</t>
  </si>
  <si>
    <t>Odstranění podkladu živičného tl přes 100 do 150 mm ručně</t>
  </si>
  <si>
    <t>-1888428524</t>
  </si>
  <si>
    <t>5</t>
  </si>
  <si>
    <t>113107223</t>
  </si>
  <si>
    <t>Odstranění podkladu z kameniva drceného tl přes 200 do 300 mm strojně pl přes 200 m2</t>
  </si>
  <si>
    <t>1250889821</t>
  </si>
  <si>
    <t>6</t>
  </si>
  <si>
    <t>113107243</t>
  </si>
  <si>
    <t>Odstranění podkladu živičného tl přes 100 do 150 mm strojně pl přes 200 m2</t>
  </si>
  <si>
    <t>-1348715229</t>
  </si>
  <si>
    <t>7</t>
  </si>
  <si>
    <t>113154113</t>
  </si>
  <si>
    <t>Frézování živičného krytu tl 50 mm pruh š 0,5 m pl do 500 m2 bez překážek v trase</t>
  </si>
  <si>
    <t>-2042575402</t>
  </si>
  <si>
    <t>8</t>
  </si>
  <si>
    <t>113202111</t>
  </si>
  <si>
    <t>Vytrhání obrub krajníků obrubníků stojatých</t>
  </si>
  <si>
    <t>m</t>
  </si>
  <si>
    <t>-1716214396</t>
  </si>
  <si>
    <t>"kamenný" 12</t>
  </si>
  <si>
    <t>"betonový" 108</t>
  </si>
  <si>
    <t>9</t>
  </si>
  <si>
    <t>121151113</t>
  </si>
  <si>
    <t>Sejmutí ornice plochy do 500 m2 tl vrstvy do 200 mm strojně</t>
  </si>
  <si>
    <t>1547924563</t>
  </si>
  <si>
    <t>10</t>
  </si>
  <si>
    <t>122111101</t>
  </si>
  <si>
    <t>Odkopávky a prokopávky v hornině třídy těžitelnosti I, skupiny 1 a 2 ručně</t>
  </si>
  <si>
    <t>m3</t>
  </si>
  <si>
    <t>626174252</t>
  </si>
  <si>
    <t>(285-140)*0,32</t>
  </si>
  <si>
    <t>11</t>
  </si>
  <si>
    <t>122151102</t>
  </si>
  <si>
    <t>Odkopávky a prokopávky nezapažené v hornině třídy těžitelnosti I skupiny 1 a 2 objem do 50 m3 strojně</t>
  </si>
  <si>
    <t>-966984593</t>
  </si>
  <si>
    <t>140*0,32</t>
  </si>
  <si>
    <t>131151100</t>
  </si>
  <si>
    <t>Hloubení jam nezapažených v hornině třídy těžitelnosti I skupiny 1 a 2 objem do 20 m3 strojně</t>
  </si>
  <si>
    <t>1525020640</t>
  </si>
  <si>
    <t>"revizní šachty" 2*2,5</t>
  </si>
  <si>
    <t>"uliční vpusti" 8*1,5</t>
  </si>
  <si>
    <t>"dvorní vpusť" 1</t>
  </si>
  <si>
    <t>13</t>
  </si>
  <si>
    <t>132151101</t>
  </si>
  <si>
    <t>Hloubení rýh nezapažených š do 800 mm v hornině třídy těžitelnosti I skupiny 1 a 2 objem do 20 m3 strojně</t>
  </si>
  <si>
    <t>433906855</t>
  </si>
  <si>
    <t>"přípojky UV" 21*0,6*1,5</t>
  </si>
  <si>
    <t>"přípojky DV" 14*0,6*1</t>
  </si>
  <si>
    <t>14</t>
  </si>
  <si>
    <t>132151254</t>
  </si>
  <si>
    <t>Hloubení rýh nezapažených š do 2000 mm v hornině třídy těžitelnosti I skupiny 1 a 2 objem do 500 m3 strojně</t>
  </si>
  <si>
    <t>386592965</t>
  </si>
  <si>
    <t>76*1*2</t>
  </si>
  <si>
    <t>15</t>
  </si>
  <si>
    <t>162751117</t>
  </si>
  <si>
    <t>Vodorovné přemístění přes 9 000 do 10000 m výkopku/sypaniny z horniny třídy těžitelnosti I skupiny 1 až 3</t>
  </si>
  <si>
    <t>1164149828</t>
  </si>
  <si>
    <t>"ornice" 28,5</t>
  </si>
  <si>
    <t>"výkop" 46,4+44,8</t>
  </si>
  <si>
    <t>"hloubení rýh" 27,3+152</t>
  </si>
  <si>
    <t>"hloubení jam" 18</t>
  </si>
  <si>
    <t>16</t>
  </si>
  <si>
    <t>162751119</t>
  </si>
  <si>
    <t>Příplatek k vodorovnému přemístění výkopku/sypaniny z horniny třídy těžitelnosti I skupiny 1 až 3 ZKD 1000 m přes 10000 m</t>
  </si>
  <si>
    <t>1781128088</t>
  </si>
  <si>
    <t>317*4 'Přepočtené koeficientem množství</t>
  </si>
  <si>
    <t>17</t>
  </si>
  <si>
    <t>171201231</t>
  </si>
  <si>
    <t>Poplatek za uložení zeminy a kamení na recyklační skládce (skládkovné) kód odpadu 17 05 04</t>
  </si>
  <si>
    <t>t</t>
  </si>
  <si>
    <t>1736907145</t>
  </si>
  <si>
    <t>317*2 'Přepočtené koeficientem množství</t>
  </si>
  <si>
    <t>18</t>
  </si>
  <si>
    <t>174151101</t>
  </si>
  <si>
    <t>Zásyp jam, šachet rýh nebo kolem objektů sypaninou se zhutněním</t>
  </si>
  <si>
    <t>-583927020</t>
  </si>
  <si>
    <t>"bourané uliční vpusti" 10*1,5</t>
  </si>
  <si>
    <t>"zásyp stoky" 76*1*1</t>
  </si>
  <si>
    <t>"zásyp přípojek UV" 21*0,6*0,6</t>
  </si>
  <si>
    <t>"zásyp přípojek DV" 14*0,6*0,15</t>
  </si>
  <si>
    <t>19</t>
  </si>
  <si>
    <t>175151101</t>
  </si>
  <si>
    <t>Obsypání potrubí strojně sypaninou bez prohození, uloženou do 3 m</t>
  </si>
  <si>
    <t>-270308502</t>
  </si>
  <si>
    <t>"obsyp stoky" 76*1*0,45</t>
  </si>
  <si>
    <t>"obsyp přípojek  UV" 21*0,6*0,35</t>
  </si>
  <si>
    <t>"obsyp přípojek  DV" 14*0,6*0,30</t>
  </si>
  <si>
    <t>20</t>
  </si>
  <si>
    <t>M</t>
  </si>
  <si>
    <t>58337310</t>
  </si>
  <si>
    <t>štěrkopísek frakce 0/4</t>
  </si>
  <si>
    <t>1748542052</t>
  </si>
  <si>
    <t>41,13*2 'Přepočtené koeficientem množství</t>
  </si>
  <si>
    <t>181152302</t>
  </si>
  <si>
    <t>Úprava pláně pro silnice a dálnice v zářezech se zhutněním</t>
  </si>
  <si>
    <t>1975904229</t>
  </si>
  <si>
    <t>"Skladba A" 1039,5</t>
  </si>
  <si>
    <t>"Skladba B" 482</t>
  </si>
  <si>
    <t>"Skladba C" 385</t>
  </si>
  <si>
    <t>"Skladba D" 345</t>
  </si>
  <si>
    <t>"Skladba E" 180</t>
  </si>
  <si>
    <t>22</t>
  </si>
  <si>
    <t>181351003</t>
  </si>
  <si>
    <t>Rozprostření ornice tl vrstvy do 200 mm pl do 100 m2 v rovině nebo ve svahu do 1:5 strojně</t>
  </si>
  <si>
    <t>1949384943</t>
  </si>
  <si>
    <t>23</t>
  </si>
  <si>
    <t>10364101</t>
  </si>
  <si>
    <t>zemina pro terénní úpravy - ornice</t>
  </si>
  <si>
    <t>1258488230</t>
  </si>
  <si>
    <t>30*0,2 'Přepočtené koeficientem množství</t>
  </si>
  <si>
    <t>24</t>
  </si>
  <si>
    <t>181411121</t>
  </si>
  <si>
    <t>Založení lučního trávníku výsevem pl do 1000 m2 v rovině a ve svahu do 1:5</t>
  </si>
  <si>
    <t>2043869802</t>
  </si>
  <si>
    <t>25</t>
  </si>
  <si>
    <t>00572470</t>
  </si>
  <si>
    <t>osivo směs travní univerzál</t>
  </si>
  <si>
    <t>kg</t>
  </si>
  <si>
    <t>-1085185910</t>
  </si>
  <si>
    <t>30*0,02 'Přepočtené koeficientem množství</t>
  </si>
  <si>
    <t>Svislé a kompletní konstrukce</t>
  </si>
  <si>
    <t>26</t>
  </si>
  <si>
    <t>339921131</t>
  </si>
  <si>
    <t>Osazování betonových palisád do betonového základu v řadě výšky prvku do 0,5 m</t>
  </si>
  <si>
    <t>949234624</t>
  </si>
  <si>
    <t>27</t>
  </si>
  <si>
    <t>59229003</t>
  </si>
  <si>
    <t>palisáda hranatá betonová 160x160mm v 400mm přírodní</t>
  </si>
  <si>
    <t>kus</t>
  </si>
  <si>
    <t>-1646456181</t>
  </si>
  <si>
    <t>7,52*6,25 'Přepočtené koeficientem množství</t>
  </si>
  <si>
    <t>28</t>
  </si>
  <si>
    <t>339921132</t>
  </si>
  <si>
    <t>Osazování betonových palisád do betonového základu v řadě výšky prvku přes 0,5 do 1 m</t>
  </si>
  <si>
    <t>305814259</t>
  </si>
  <si>
    <t>"v. 600" 1,44</t>
  </si>
  <si>
    <t>"v. 1000" 5,76</t>
  </si>
  <si>
    <t>29</t>
  </si>
  <si>
    <t>59229005</t>
  </si>
  <si>
    <t>palisáda hranatá betonová 160x160mm v 1000mm přírodní</t>
  </si>
  <si>
    <t>760462779</t>
  </si>
  <si>
    <t>5,76*6,25 'Přepočtené koeficientem množství</t>
  </si>
  <si>
    <t>30</t>
  </si>
  <si>
    <t>59229007</t>
  </si>
  <si>
    <t>palisáda hranatá betonová 160x160mm v 600mm přírodní</t>
  </si>
  <si>
    <t>1071991803</t>
  </si>
  <si>
    <t>1,44*6,25 'Přepočtené koeficientem množství</t>
  </si>
  <si>
    <t>31</t>
  </si>
  <si>
    <t>339921133</t>
  </si>
  <si>
    <t>Osazování betonových palisád do betonového základu v řadě výšky prvku přes 1 do 1,5 m</t>
  </si>
  <si>
    <t>-1918668244</t>
  </si>
  <si>
    <t>32</t>
  </si>
  <si>
    <t>59229008</t>
  </si>
  <si>
    <t>palisáda hranatá betonová 160x160mm v 1200mm přírodní</t>
  </si>
  <si>
    <t>684157912</t>
  </si>
  <si>
    <t>0,96*6,25 'Přepočtené koeficientem množství</t>
  </si>
  <si>
    <t>Vodorovné konstrukce</t>
  </si>
  <si>
    <t>33</t>
  </si>
  <si>
    <t>451573111</t>
  </si>
  <si>
    <t>Lože pod potrubí otevřený výkop ze štěrkopísku</t>
  </si>
  <si>
    <t>-1023437135</t>
  </si>
  <si>
    <t>"dešťová kanalizace" 76*1*0,1</t>
  </si>
  <si>
    <t>"přípojky UV" 21*0,6*0,1</t>
  </si>
  <si>
    <t>"přípojky DV" 14*0,6*0,1</t>
  </si>
  <si>
    <t>Komunikace pozemní</t>
  </si>
  <si>
    <t>D0</t>
  </si>
  <si>
    <t>Sanace</t>
  </si>
  <si>
    <t>34</t>
  </si>
  <si>
    <t>122252203</t>
  </si>
  <si>
    <t>Odkopávky a prokopávky nezapažené pro silnice a dálnice v hornině třídy těžitelnosti I objem do 100 m3 strojně</t>
  </si>
  <si>
    <t>-1539530421</t>
  </si>
  <si>
    <t>250*0,25</t>
  </si>
  <si>
    <t>35</t>
  </si>
  <si>
    <t>-1533829362</t>
  </si>
  <si>
    <t>36</t>
  </si>
  <si>
    <t>942525880</t>
  </si>
  <si>
    <t>62,5*4 'Přepočtené koeficientem množství</t>
  </si>
  <si>
    <t>37</t>
  </si>
  <si>
    <t>1110580921</t>
  </si>
  <si>
    <t>62,5*2 'Přepočtené koeficientem množství</t>
  </si>
  <si>
    <t>38</t>
  </si>
  <si>
    <t>564871111</t>
  </si>
  <si>
    <t>Podklad ze štěrkodrtě ŠD plochy přes 100 m2 tl 250 mm</t>
  </si>
  <si>
    <t>-472472864</t>
  </si>
  <si>
    <t>P</t>
  </si>
  <si>
    <t>Poznámka k položce:
vel. 0-63 mm</t>
  </si>
  <si>
    <t>39</t>
  </si>
  <si>
    <t>919726203</t>
  </si>
  <si>
    <t>Geotextilie pro vyztužení, separaci a filtraci tkaná z PP podélná pevnost v tahu přes 50 do 80 kN/m</t>
  </si>
  <si>
    <t>2021321251</t>
  </si>
  <si>
    <t>D1</t>
  </si>
  <si>
    <t>Skladba A</t>
  </si>
  <si>
    <t>40</t>
  </si>
  <si>
    <t>564851112</t>
  </si>
  <si>
    <t>Podklad ze štěrkodrtě ŠD plochy přes 100 m2 tl 160 mm</t>
  </si>
  <si>
    <t>-1635802276</t>
  </si>
  <si>
    <t>990*1,05 'Přepočtené koeficientem množství</t>
  </si>
  <si>
    <t>41</t>
  </si>
  <si>
    <t>564851111</t>
  </si>
  <si>
    <t>Podklad ze štěrkodrtě ŠD plochy přes 100 m2 tl 150 mm</t>
  </si>
  <si>
    <t>442278251</t>
  </si>
  <si>
    <t>42</t>
  </si>
  <si>
    <t>565155111</t>
  </si>
  <si>
    <t>Asfaltový beton vrstva podkladní ACP 16 (obalované kamenivo OKS) tl 70 mm š do 3 m</t>
  </si>
  <si>
    <t>-1382897526</t>
  </si>
  <si>
    <t>43</t>
  </si>
  <si>
    <t>573111111</t>
  </si>
  <si>
    <t>Postřik živičný infiltrační s posypem z asfaltu množství 0,60 kg/m2</t>
  </si>
  <si>
    <t>1233725041</t>
  </si>
  <si>
    <t>44</t>
  </si>
  <si>
    <t>573211111</t>
  </si>
  <si>
    <t>Postřik živičný spojovací z asfaltu v množství 0,60 kg/m2</t>
  </si>
  <si>
    <t>-40570881</t>
  </si>
  <si>
    <t>45</t>
  </si>
  <si>
    <t>577134111</t>
  </si>
  <si>
    <t>Asfaltový beton vrstva obrusná ACO 11+ (ABS) tř. I tl 40 mm š do 3 m z nemodifikovaného asfaltu</t>
  </si>
  <si>
    <t>-814434101</t>
  </si>
  <si>
    <t>D2</t>
  </si>
  <si>
    <t>Skladba B</t>
  </si>
  <si>
    <t>46</t>
  </si>
  <si>
    <t>1519686645</t>
  </si>
  <si>
    <t>47</t>
  </si>
  <si>
    <t>1573461050</t>
  </si>
  <si>
    <t>48</t>
  </si>
  <si>
    <t>596212211</t>
  </si>
  <si>
    <t>Kladení zámkové dlažby pozemních komunikací ručně tl 80 mm skupiny A pl přes 50 do 100 m2</t>
  </si>
  <si>
    <t>-1367145761</t>
  </si>
  <si>
    <t>49</t>
  </si>
  <si>
    <t>59246039</t>
  </si>
  <si>
    <t>dlažba skladebná betonová z více formátů o max. rozměrech 300x150mm tl 80mm barevná</t>
  </si>
  <si>
    <t>-1164743549</t>
  </si>
  <si>
    <t>Poznámka k položce:
barva přírodní</t>
  </si>
  <si>
    <t>441*1,03 'Přepočtené koeficientem množství</t>
  </si>
  <si>
    <t>50</t>
  </si>
  <si>
    <t>59245020</t>
  </si>
  <si>
    <t>dlažba skladebná betonová 200x100mm tl 80mm přírodní</t>
  </si>
  <si>
    <t>-962996020</t>
  </si>
  <si>
    <t>27*1,03 'Přepočtené koeficientem množství</t>
  </si>
  <si>
    <t>51</t>
  </si>
  <si>
    <t>59245226</t>
  </si>
  <si>
    <t>dlažba pro nevidomé betonová 200x100mm tl 80mm barevná</t>
  </si>
  <si>
    <t>1408812128</t>
  </si>
  <si>
    <t>7*1,05 'Přepočtené koeficientem množství</t>
  </si>
  <si>
    <t>D3</t>
  </si>
  <si>
    <t>Skladba C</t>
  </si>
  <si>
    <t>52</t>
  </si>
  <si>
    <t>66873094</t>
  </si>
  <si>
    <t>53</t>
  </si>
  <si>
    <t>-1783402756</t>
  </si>
  <si>
    <t>54</t>
  </si>
  <si>
    <t>596412213</t>
  </si>
  <si>
    <t>Kladení dlažby z vegetačních tvárnic pozemních komunikací tl 80 mm pl přes 300 m2</t>
  </si>
  <si>
    <t>-492323402</t>
  </si>
  <si>
    <t>55</t>
  </si>
  <si>
    <t>59245038</t>
  </si>
  <si>
    <t>dlažba plošná vegetační betonová 300x160mm tl 80mm přírodní</t>
  </si>
  <si>
    <t>854589658</t>
  </si>
  <si>
    <t>375*1,03 'Přepočtené koeficientem množství</t>
  </si>
  <si>
    <t>56</t>
  </si>
  <si>
    <t>58343810</t>
  </si>
  <si>
    <t>kamenivo drcené hrubé frakce 4/8</t>
  </si>
  <si>
    <t>CS ÚRS 2019 01</t>
  </si>
  <si>
    <t>2073534418</t>
  </si>
  <si>
    <t>375*0,4 'Přepočtené koeficientem množství</t>
  </si>
  <si>
    <t>57</t>
  </si>
  <si>
    <t>919726123</t>
  </si>
  <si>
    <t>Geotextilie pro ochranu, separaci a filtraci netkaná měrná hm přes 300 do 500 g/m2</t>
  </si>
  <si>
    <t>1881845767</t>
  </si>
  <si>
    <t>"pro zachycení ropných látek netkaná 400 g/m2"</t>
  </si>
  <si>
    <t>385</t>
  </si>
  <si>
    <t>D4</t>
  </si>
  <si>
    <t>Skladba D</t>
  </si>
  <si>
    <t>58</t>
  </si>
  <si>
    <t>615634649</t>
  </si>
  <si>
    <t>59</t>
  </si>
  <si>
    <t>-1668644703</t>
  </si>
  <si>
    <t>60</t>
  </si>
  <si>
    <t>-485699922</t>
  </si>
  <si>
    <t>61</t>
  </si>
  <si>
    <t>-2071331790</t>
  </si>
  <si>
    <t>345*1,03 'Přepočtené koeficientem množství</t>
  </si>
  <si>
    <t>62</t>
  </si>
  <si>
    <t>1393847918</t>
  </si>
  <si>
    <t>345*0,4 'Přepočtené koeficientem množství</t>
  </si>
  <si>
    <t>63</t>
  </si>
  <si>
    <t>180405111</t>
  </si>
  <si>
    <t>Založení trávníku ve vegetačních prefabrikátech výsevem semene v rovině a ve svahu do 1:5</t>
  </si>
  <si>
    <t>189790137</t>
  </si>
  <si>
    <t>330*0,2 'Přepočtené koeficientem množství</t>
  </si>
  <si>
    <t>64</t>
  </si>
  <si>
    <t>00572410</t>
  </si>
  <si>
    <t>osivo směs travní parková</t>
  </si>
  <si>
    <t>-252043699</t>
  </si>
  <si>
    <t>66*0,02 'Přepočtené koeficientem množství</t>
  </si>
  <si>
    <t>D5</t>
  </si>
  <si>
    <t>Skladba E</t>
  </si>
  <si>
    <t>65</t>
  </si>
  <si>
    <t>567142115</t>
  </si>
  <si>
    <t>Podklad ze směsi stmelené cementem SC C 8/10 (KSC I) tl 250 mm</t>
  </si>
  <si>
    <t>-194136305</t>
  </si>
  <si>
    <t>Poznámka k položce:
u kamenného obrubníku</t>
  </si>
  <si>
    <t>66</t>
  </si>
  <si>
    <t>577144111</t>
  </si>
  <si>
    <t>Asfaltový beton vrstva obrusná ACO 11+ (ABS) tř. I tl 50 mm š do 3 m z nemodifikovaného asfaltu</t>
  </si>
  <si>
    <t>1766330173</t>
  </si>
  <si>
    <t>67</t>
  </si>
  <si>
    <t>-1965602816</t>
  </si>
  <si>
    <t>Úpravy povrchů, podlahy a osazování výplní</t>
  </si>
  <si>
    <t>68</t>
  </si>
  <si>
    <t>622325121</t>
  </si>
  <si>
    <t>Sanační jádrová omítka vnějších stěn nanášená ručně</t>
  </si>
  <si>
    <t>2023591280</t>
  </si>
  <si>
    <t>"oprava stávajících podezdívek a zdí" 381*0,5</t>
  </si>
  <si>
    <t>Trubní vedení</t>
  </si>
  <si>
    <t>69</t>
  </si>
  <si>
    <t>871363123</t>
  </si>
  <si>
    <t>Montáž kanalizačního potrubí hladkého plnostěnného SN 12 z PVC-U DN 250</t>
  </si>
  <si>
    <t>-1570782503</t>
  </si>
  <si>
    <t>70</t>
  </si>
  <si>
    <t>28611108</t>
  </si>
  <si>
    <t>trubka kanalizační PVC-U plnostěnná jednovrstvá s rázovou odolností DN 250x6000mm SN12</t>
  </si>
  <si>
    <t>580476718</t>
  </si>
  <si>
    <t>76*1,03 'Přepočtené koeficientem množství</t>
  </si>
  <si>
    <t>71</t>
  </si>
  <si>
    <t>877360320</t>
  </si>
  <si>
    <t>Montáž odboček na kanalizačním potrubí z PP nebo tvrdého PVC trub hladkých plnostěnných DN 250</t>
  </si>
  <si>
    <t>-12357126</t>
  </si>
  <si>
    <t>72</t>
  </si>
  <si>
    <t>28651219</t>
  </si>
  <si>
    <t>odbočka kanalizační PVC-U plnostěnná DN 250/200/45°</t>
  </si>
  <si>
    <t>-1000858310</t>
  </si>
  <si>
    <t>73</t>
  </si>
  <si>
    <t>28651218</t>
  </si>
  <si>
    <t>odbočka kanalizační PVC-U plnostěnná DN 250/160/45°</t>
  </si>
  <si>
    <t>1643737416</t>
  </si>
  <si>
    <t>74</t>
  </si>
  <si>
    <t>899132111</t>
  </si>
  <si>
    <t>Výměna (výšková úprava) poklopu kanalizačního samonivelačního s ošetřením podkladu hloubky do 25 cm</t>
  </si>
  <si>
    <t>-1674379790</t>
  </si>
  <si>
    <t>75</t>
  </si>
  <si>
    <t>899132212</t>
  </si>
  <si>
    <t>Výměna (výšková úprava) poklopu vodovodního samonivelačního nebo pevného šoupátkového</t>
  </si>
  <si>
    <t>-1078464914</t>
  </si>
  <si>
    <t>76</t>
  </si>
  <si>
    <t>899132213</t>
  </si>
  <si>
    <t>Výměna (výšková úprava) poklopu vodovodního samonivelačního nebo pevného hydrantového</t>
  </si>
  <si>
    <t>-186876594</t>
  </si>
  <si>
    <t>77</t>
  </si>
  <si>
    <t>899133211</t>
  </si>
  <si>
    <t>Výměna (výšková úprava) vtokové mříže uliční vpusti s použitím betonových vyrovnávacích prvků</t>
  </si>
  <si>
    <t>-1250759253</t>
  </si>
  <si>
    <t>78</t>
  </si>
  <si>
    <t>59224481</t>
  </si>
  <si>
    <t>mříž vtoková s rámem pro uliční vpusť 500x500, zatížení 40 tun</t>
  </si>
  <si>
    <t>-1653343198</t>
  </si>
  <si>
    <t>79</t>
  </si>
  <si>
    <t>899722113</t>
  </si>
  <si>
    <t>Krytí potrubí z plastů výstražnou fólií z PVC přes 25 do 34cm</t>
  </si>
  <si>
    <t>1403896583</t>
  </si>
  <si>
    <t>8.1</t>
  </si>
  <si>
    <t>Uliční vpusť DN 425 50x50</t>
  </si>
  <si>
    <t>80</t>
  </si>
  <si>
    <t>871353123</t>
  </si>
  <si>
    <t>Montáž kanalizačního potrubí hladkého plnostěnného SN 12 z PVC-U DN 200</t>
  </si>
  <si>
    <t>-1018889630</t>
  </si>
  <si>
    <t>81</t>
  </si>
  <si>
    <t>28611107</t>
  </si>
  <si>
    <t>trubka kanalizační PVC-U plnostěnná jednovrstvá s rázovou odolností DN 200x6000mm SN12</t>
  </si>
  <si>
    <t>-1962978652</t>
  </si>
  <si>
    <t>21*1,03 'Přepočtené koeficientem množství</t>
  </si>
  <si>
    <t>82</t>
  </si>
  <si>
    <t>877350310</t>
  </si>
  <si>
    <t>Montáž kolen na kanalizačním potrubí z PP nebo tvrdého PVC trub hladkých plnostěnných DN 200</t>
  </si>
  <si>
    <t>-1199898564</t>
  </si>
  <si>
    <t>8*2</t>
  </si>
  <si>
    <t>83</t>
  </si>
  <si>
    <t>28651015</t>
  </si>
  <si>
    <t>koleno kanalizační PVC-U plnostěnné s rázovou odolností 200x45°</t>
  </si>
  <si>
    <t>237970613</t>
  </si>
  <si>
    <t>84</t>
  </si>
  <si>
    <t>877350330</t>
  </si>
  <si>
    <t>Montáž spojek na kanalizačním potrubí z PP nebo tvrdého PVC trub hladkých plnostěnných DN 200</t>
  </si>
  <si>
    <t>-1815360897</t>
  </si>
  <si>
    <t>85</t>
  </si>
  <si>
    <t>28651240</t>
  </si>
  <si>
    <t>redukce kanalizační PVC-U plnostěnná 250/200</t>
  </si>
  <si>
    <t>1080330870</t>
  </si>
  <si>
    <t>86</t>
  </si>
  <si>
    <t>894812205R</t>
  </si>
  <si>
    <t>Vpusť uliční z PP s filtrem DN 425/200</t>
  </si>
  <si>
    <t>523582381</t>
  </si>
  <si>
    <t>87</t>
  </si>
  <si>
    <t>894812231</t>
  </si>
  <si>
    <t>Revizní a čistící šachta z PP DN 425 šachtová roura korugovaná bez hrdla světlé hloubky 1500 mm</t>
  </si>
  <si>
    <t>-430162596</t>
  </si>
  <si>
    <t>88</t>
  </si>
  <si>
    <t>894812241</t>
  </si>
  <si>
    <t>Revizní a čistící šachta z PP DN 425 šachtová roura teleskopická světlé hloubky 375 mm</t>
  </si>
  <si>
    <t>-178895491</t>
  </si>
  <si>
    <t>89</t>
  </si>
  <si>
    <t>894812249</t>
  </si>
  <si>
    <t>Příplatek k rourám revizní a čistící šachty z PP DN 425 za uříznutí šachtové roury</t>
  </si>
  <si>
    <t>-1582900495</t>
  </si>
  <si>
    <t>90</t>
  </si>
  <si>
    <t>894812267</t>
  </si>
  <si>
    <t>Revizní a čistící šachta z PP DN 425 mříž litinová do teleskopu čtvercová pro třídu zatížení D400</t>
  </si>
  <si>
    <t>587992715</t>
  </si>
  <si>
    <t>91</t>
  </si>
  <si>
    <t>899722112</t>
  </si>
  <si>
    <t>Krytí potrubí z plastů výstražnou fólií z PVC přes 20 do 25 cm</t>
  </si>
  <si>
    <t>1534170642</t>
  </si>
  <si>
    <t>8.2</t>
  </si>
  <si>
    <t xml:space="preserve">Revizní šachta DN 600 </t>
  </si>
  <si>
    <t>92</t>
  </si>
  <si>
    <t>894812322</t>
  </si>
  <si>
    <t>Revizní a čistící šachta z PP typ DN 600/250 šachtové dno průtočné 30°, 60°, 90°</t>
  </si>
  <si>
    <t>44286161</t>
  </si>
  <si>
    <t>93</t>
  </si>
  <si>
    <t>894812332</t>
  </si>
  <si>
    <t>Revizní a čistící šachta z PP DN 600 šachtová roura korugovaná světlé hloubky 2000 mm</t>
  </si>
  <si>
    <t>1325366234</t>
  </si>
  <si>
    <t>94</t>
  </si>
  <si>
    <t>894812339</t>
  </si>
  <si>
    <t>Příplatek k rourám revizní a čistící šachty z PP DN 600 za uříznutí šachtové roury</t>
  </si>
  <si>
    <t>-848212746</t>
  </si>
  <si>
    <t>95</t>
  </si>
  <si>
    <t>894812377</t>
  </si>
  <si>
    <t>Revizní a čistící šachta z PP DN 600 poklop litinový pro třídu zatížení D400 s teleskopickým adaptérem</t>
  </si>
  <si>
    <t>822544654</t>
  </si>
  <si>
    <t>8.3</t>
  </si>
  <si>
    <t>Dvorní vpusť 30x30</t>
  </si>
  <si>
    <t>96</t>
  </si>
  <si>
    <t>871313123</t>
  </si>
  <si>
    <t>Montáž kanalizačního potrubí hladkého plnostěnného SN 12 z PVC-U DN 160</t>
  </si>
  <si>
    <t>436379442</t>
  </si>
  <si>
    <t>97</t>
  </si>
  <si>
    <t>28611106</t>
  </si>
  <si>
    <t>trubka kanalizační PVC-U plnostěnná jednovrstvá s rázovou odolností DN 160x6000mm SN12</t>
  </si>
  <si>
    <t>-1927287399</t>
  </si>
  <si>
    <t>14*1,03 'Přepočtené koeficientem množství</t>
  </si>
  <si>
    <t>98</t>
  </si>
  <si>
    <t>877260330</t>
  </si>
  <si>
    <t>Montáž spojek na kanalizačním potrubí z PP nebo tvrdého PVC trub hladkých plnostěnných DN 100</t>
  </si>
  <si>
    <t>375216334</t>
  </si>
  <si>
    <t>99</t>
  </si>
  <si>
    <t>28611504</t>
  </si>
  <si>
    <t>redukce kanalizační PVC 160/110</t>
  </si>
  <si>
    <t>-787497910</t>
  </si>
  <si>
    <t>100</t>
  </si>
  <si>
    <t>877310310</t>
  </si>
  <si>
    <t>Montáž kolen na kanalizačním potrubí z PP nebo tvrdého PVC trub hladkých plnostěnných DN 150</t>
  </si>
  <si>
    <t>-233875620</t>
  </si>
  <si>
    <t>101</t>
  </si>
  <si>
    <t>28651202</t>
  </si>
  <si>
    <t>koleno kanalizační PVC-U plnostěnné 160x45°</t>
  </si>
  <si>
    <t>-1051234706</t>
  </si>
  <si>
    <t>102</t>
  </si>
  <si>
    <t>935923218</t>
  </si>
  <si>
    <t>Osazení vpusti pro odvodňovací žlab betonový nebo polymerbetonový s krycím roštem šířky přes 200 mm</t>
  </si>
  <si>
    <t>637741341</t>
  </si>
  <si>
    <t>103</t>
  </si>
  <si>
    <t>59223150</t>
  </si>
  <si>
    <t>vpusť dvorní polymerbetonová B125 300x300mm litinový rošt</t>
  </si>
  <si>
    <t>1339977311</t>
  </si>
  <si>
    <t>104</t>
  </si>
  <si>
    <t>899722111</t>
  </si>
  <si>
    <t>Krytí potrubí z plastů výstražnou fólií z PVC do 20 cm</t>
  </si>
  <si>
    <t>-903038648</t>
  </si>
  <si>
    <t>Ostatní konstrukce a práce, bourání</t>
  </si>
  <si>
    <t>105</t>
  </si>
  <si>
    <t>914111111</t>
  </si>
  <si>
    <t>Montáž svislé dopravní značky do velikosti 1 m2 objímkami na sloupek nebo konzolu</t>
  </si>
  <si>
    <t>-1959733442</t>
  </si>
  <si>
    <t>106</t>
  </si>
  <si>
    <t>40445651</t>
  </si>
  <si>
    <t>informativní značky zónové IZ1, IZ2, IZ8 1000x1000mm</t>
  </si>
  <si>
    <t>1899763500</t>
  </si>
  <si>
    <t>107</t>
  </si>
  <si>
    <t>40445620</t>
  </si>
  <si>
    <t>zákazové, příkazové dopravní značky B1-B34, C1-15 700mm</t>
  </si>
  <si>
    <t>-1136646690</t>
  </si>
  <si>
    <t>108</t>
  </si>
  <si>
    <t>40445621</t>
  </si>
  <si>
    <t>informativní značky provozní IP1-IP3, IP4b-IP7, IP10a, b 500x500mm</t>
  </si>
  <si>
    <t>353258263</t>
  </si>
  <si>
    <t>109</t>
  </si>
  <si>
    <t>914511112</t>
  </si>
  <si>
    <t>Montáž sloupku dopravních značek délky do 3,5 m s betonovým základem a patkou D 60 mm</t>
  </si>
  <si>
    <t>-357244377</t>
  </si>
  <si>
    <t>110</t>
  </si>
  <si>
    <t>40445230</t>
  </si>
  <si>
    <t>sloupek pro dopravní značku Zn D 70mm v 3,5m</t>
  </si>
  <si>
    <t>-899596524</t>
  </si>
  <si>
    <t>111</t>
  </si>
  <si>
    <t>40445241</t>
  </si>
  <si>
    <t>patka pro sloupek Al D 70mm</t>
  </si>
  <si>
    <t>-1060232782</t>
  </si>
  <si>
    <t>112</t>
  </si>
  <si>
    <t>40445254</t>
  </si>
  <si>
    <t>víčko plastové na sloupek D 70mm</t>
  </si>
  <si>
    <t>-2034718354</t>
  </si>
  <si>
    <t>113</t>
  </si>
  <si>
    <t>916231213</t>
  </si>
  <si>
    <t>Osazení chodníkového obrubníku betonového stojatého s boční opěrou do lože z betonu prostého</t>
  </si>
  <si>
    <t>-568891615</t>
  </si>
  <si>
    <t>114</t>
  </si>
  <si>
    <t>59217017</t>
  </si>
  <si>
    <t>obrubník betonový chodníkový 1000x100x250mm</t>
  </si>
  <si>
    <t>647910301</t>
  </si>
  <si>
    <t>635*1,02 'Přepočtené koeficientem množství</t>
  </si>
  <si>
    <t>115</t>
  </si>
  <si>
    <t>59217024</t>
  </si>
  <si>
    <t>obrubník betonový chodníkový 500x100x250mm</t>
  </si>
  <si>
    <t>1152179015</t>
  </si>
  <si>
    <t>20*1,02 'Přepočtené koeficientem množství</t>
  </si>
  <si>
    <t>116</t>
  </si>
  <si>
    <t>916241213</t>
  </si>
  <si>
    <t>Osazení obrubníku kamenného stojatého s boční opěrou do lože z betonu prostého</t>
  </si>
  <si>
    <t>2093116584</t>
  </si>
  <si>
    <t>117</t>
  </si>
  <si>
    <t>58380004</t>
  </si>
  <si>
    <t>obrubník kamenný žulový přímý 1000x250x200mm</t>
  </si>
  <si>
    <t>-665619486</t>
  </si>
  <si>
    <t>Poznámka k položce:
Hmotnost: 125 kg/bm</t>
  </si>
  <si>
    <t>23*1,02 'Přepočtené koeficientem množství</t>
  </si>
  <si>
    <t>118</t>
  </si>
  <si>
    <t>919732211</t>
  </si>
  <si>
    <t>Styčná spára napojení nového živičného povrchu na stávající za tepla š 15 mm hl 25 mm s prořezáním</t>
  </si>
  <si>
    <t>-691239626</t>
  </si>
  <si>
    <t>119</t>
  </si>
  <si>
    <t>919735113</t>
  </si>
  <si>
    <t>Řezání stávajícího živičného krytu hl přes 100 do 150 mm</t>
  </si>
  <si>
    <t>-1882260579</t>
  </si>
  <si>
    <t>120</t>
  </si>
  <si>
    <t>935111111</t>
  </si>
  <si>
    <t>Osazení příkopového žlabu do štěrkopísku tl 100 mm z betonových tvárnic š 500 mm</t>
  </si>
  <si>
    <t>-1507161433</t>
  </si>
  <si>
    <t>121</t>
  </si>
  <si>
    <t>59227724</t>
  </si>
  <si>
    <t>žlab dvouvrstvý vibrolisovaný pro povrchové odvodnění betonový 70/100x280x210mm</t>
  </si>
  <si>
    <t>269893123</t>
  </si>
  <si>
    <t>15*3,6 'Přepočtené koeficientem množství</t>
  </si>
  <si>
    <t>122</t>
  </si>
  <si>
    <t>971042331</t>
  </si>
  <si>
    <t>Vybourání otvorů v betonových příčkách a zdech pl do 0,09 m2 tl do 150 mm</t>
  </si>
  <si>
    <t>1407406050</t>
  </si>
  <si>
    <t>Poznámka k položce:
napojení DK do stávající šachty</t>
  </si>
  <si>
    <t>123</t>
  </si>
  <si>
    <t>979054451</t>
  </si>
  <si>
    <t>Očištění vybouraných zámkových dlaždic s původním spárováním z kameniva těženého</t>
  </si>
  <si>
    <t>-595395824</t>
  </si>
  <si>
    <t>997</t>
  </si>
  <si>
    <t>Přesun sutě</t>
  </si>
  <si>
    <t>124</t>
  </si>
  <si>
    <t>997221561</t>
  </si>
  <si>
    <t>Vodorovná doprava suti z kusových materiálů do 1 km</t>
  </si>
  <si>
    <t>1969125075</t>
  </si>
  <si>
    <t>125</t>
  </si>
  <si>
    <t>997221569</t>
  </si>
  <si>
    <t>Příplatek ZKD 1 km u vodorovné dopravy suti z kusových materiálů</t>
  </si>
  <si>
    <t>1896022503</t>
  </si>
  <si>
    <t>1511,095*13 'Přepočtené koeficientem množství</t>
  </si>
  <si>
    <t>126</t>
  </si>
  <si>
    <t>997221861</t>
  </si>
  <si>
    <t>Poplatek za uložení na recyklační skládce (skládkovné) stavebního odpadu z prostého betonu pod kódem 17 01 01</t>
  </si>
  <si>
    <t>1537409372</t>
  </si>
  <si>
    <t>34,515+18,525+24,6</t>
  </si>
  <si>
    <t>127</t>
  </si>
  <si>
    <t>997221873</t>
  </si>
  <si>
    <t>Poplatek za uložení na recyklační skládce (skládkovné) stavebního odpadu zeminy a kamení zatříděného do Katalogu odpadů pod kódem 17 05 04</t>
  </si>
  <si>
    <t>-1011821047</t>
  </si>
  <si>
    <t>"vybourané hmoty" 153,56+695,2</t>
  </si>
  <si>
    <t>"zpětné zásypy" - 99,82</t>
  </si>
  <si>
    <t>128</t>
  </si>
  <si>
    <t>997221875</t>
  </si>
  <si>
    <t>Poplatek za uložení na recyklační skládce (skládkovné) stavebního odpadu asfaltového bez obsahu dehtu zatříděného do Katalogu odpadů pod kódem 17 03 02</t>
  </si>
  <si>
    <t>-466130752</t>
  </si>
  <si>
    <t>55,3+499,28+19,55</t>
  </si>
  <si>
    <t>998</t>
  </si>
  <si>
    <t>Přesun hmot</t>
  </si>
  <si>
    <t>129</t>
  </si>
  <si>
    <t>998223011</t>
  </si>
  <si>
    <t>Přesun hmot pro pozemní komunikace s krytem dlážděným</t>
  </si>
  <si>
    <t>878851951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</si>
  <si>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</si>
  <si>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</si>
  <si>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</si>
  <si>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</si>
  <si>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VRN1</t>
  </si>
  <si>
    <t>Průzkumné, geodetické a projektové práce</t>
  </si>
  <si>
    <t>010001000</t>
  </si>
  <si>
    <t>kpl</t>
  </si>
  <si>
    <t>1024</t>
  </si>
  <si>
    <t>-809262090</t>
  </si>
  <si>
    <t>Poznámka k položce:
Průzkumné práce - vytyčení inženýrských sítí
Geodetické práce - vytyčení stavby, zaměření skutečného provedení
Projektové práce - projektová dokumentace RDS, projektová dokumetace DSPS</t>
  </si>
  <si>
    <t>VRN3</t>
  </si>
  <si>
    <t>Zařízení staveniště</t>
  </si>
  <si>
    <t>030001000</t>
  </si>
  <si>
    <t>1973522381</t>
  </si>
  <si>
    <t>Poznámka k položce:
skladáka materiálů, oplocení staveniště, zázemí, DIO, atd.</t>
  </si>
  <si>
    <t>VRN4</t>
  </si>
  <si>
    <t>Inženýrská činnost</t>
  </si>
  <si>
    <t>040001000</t>
  </si>
  <si>
    <t>-625731362</t>
  </si>
  <si>
    <t>Poznámka k položce:
zkoušky únosnosti pláně a jednotlivých vrstev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</si>
</sst>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419100</xdr:colOff>
      <xdr:row>3</xdr:row>
      <xdr:rowOff>0</xdr:rowOff>
    </xdr:from>
    <xdr:to>
      <xdr:col>40</xdr:col>
      <xdr:colOff>371475</xdr:colOff>
      <xdr:row>3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704850"/>
          <a:ext cx="1609725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38</xdr:col>
      <xdr:colOff>133350</xdr:colOff>
      <xdr:row>81</xdr:row>
      <xdr:rowOff>0</xdr:rowOff>
    </xdr:from>
    <xdr:to>
      <xdr:col>41</xdr:col>
      <xdr:colOff>180975</xdr:colOff>
      <xdr:row>81</xdr:row>
      <xdr:rowOff>238125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2963525"/>
          <a:ext cx="1647825" cy="2381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3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81</xdr:row>
      <xdr:rowOff>219075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83970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121</xdr:row>
      <xdr:rowOff>0</xdr:rowOff>
    </xdr:from>
    <xdr:to>
      <xdr:col>9</xdr:col>
      <xdr:colOff>1219200</xdr:colOff>
      <xdr:row>121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065020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3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81</xdr:row>
      <xdr:rowOff>219075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83970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106</xdr:row>
      <xdr:rowOff>0</xdr:rowOff>
    </xdr:from>
    <xdr:to>
      <xdr:col>9</xdr:col>
      <xdr:colOff>1219200</xdr:colOff>
      <xdr:row>106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7535525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33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35</v>
      </c>
      <c r="AO20" s="22"/>
      <c r="AP20" s="22"/>
      <c r="AQ20" s="22"/>
      <c r="AR20" s="20"/>
      <c r="BE20" s="31"/>
      <c r="BS20" s="17" t="s">
        <v>36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53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54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55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54</v>
      </c>
      <c r="AI60" s="42"/>
      <c r="AJ60" s="42"/>
      <c r="AK60" s="42"/>
      <c r="AL60" s="42"/>
      <c r="AM60" s="64" t="s">
        <v>55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56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57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54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55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54</v>
      </c>
      <c r="AI75" s="42"/>
      <c r="AJ75" s="42"/>
      <c r="AK75" s="42"/>
      <c r="AL75" s="42"/>
      <c r="AM75" s="64" t="s">
        <v>55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58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P112024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Karlovy Vary oprava komunikace ul. Sokolská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29. 4. 2024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Statutární město Karlovy Vary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>GEOprojectKV, s.r.o.</v>
      </c>
      <c r="AN89" s="71"/>
      <c r="AO89" s="71"/>
      <c r="AP89" s="71"/>
      <c r="AQ89" s="40"/>
      <c r="AR89" s="44"/>
      <c r="AS89" s="81" t="s">
        <v>59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37</v>
      </c>
      <c r="AJ90" s="40"/>
      <c r="AK90" s="40"/>
      <c r="AL90" s="40"/>
      <c r="AM90" s="80" t="str">
        <f>IF(E20="","",E20)</f>
        <v>GEOprojectKV, s.r.o.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60</v>
      </c>
      <c r="D92" s="94"/>
      <c r="E92" s="94"/>
      <c r="F92" s="94"/>
      <c r="G92" s="94"/>
      <c r="H92" s="95"/>
      <c r="I92" s="96" t="s">
        <v>61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62</v>
      </c>
      <c r="AH92" s="94"/>
      <c r="AI92" s="94"/>
      <c r="AJ92" s="94"/>
      <c r="AK92" s="94"/>
      <c r="AL92" s="94"/>
      <c r="AM92" s="94"/>
      <c r="AN92" s="96" t="s">
        <v>63</v>
      </c>
      <c r="AO92" s="94"/>
      <c r="AP92" s="98"/>
      <c r="AQ92" s="99" t="s">
        <v>64</v>
      </c>
      <c r="AR92" s="44"/>
      <c r="AS92" s="100" t="s">
        <v>65</v>
      </c>
      <c r="AT92" s="101" t="s">
        <v>66</v>
      </c>
      <c r="AU92" s="101" t="s">
        <v>67</v>
      </c>
      <c r="AV92" s="101" t="s">
        <v>68</v>
      </c>
      <c r="AW92" s="101" t="s">
        <v>69</v>
      </c>
      <c r="AX92" s="101" t="s">
        <v>70</v>
      </c>
      <c r="AY92" s="101" t="s">
        <v>71</v>
      </c>
      <c r="AZ92" s="101" t="s">
        <v>72</v>
      </c>
      <c r="BA92" s="101" t="s">
        <v>73</v>
      </c>
      <c r="BB92" s="101" t="s">
        <v>74</v>
      </c>
      <c r="BC92" s="101" t="s">
        <v>75</v>
      </c>
      <c r="BD92" s="102" t="s">
        <v>76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77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78</v>
      </c>
      <c r="BT94" s="117" t="s">
        <v>79</v>
      </c>
      <c r="BU94" s="118" t="s">
        <v>80</v>
      </c>
      <c r="BV94" s="117" t="s">
        <v>81</v>
      </c>
      <c r="BW94" s="117" t="s">
        <v>5</v>
      </c>
      <c r="BX94" s="117" t="s">
        <v>82</v>
      </c>
      <c r="CL94" s="117" t="s">
        <v>1</v>
      </c>
    </row>
    <row r="95" spans="1:91" s="7" customFormat="1" ht="16.5" customHeight="1">
      <c r="A95" s="119" t="s">
        <v>83</v>
      </c>
      <c r="B95" s="120"/>
      <c r="C95" s="121"/>
      <c r="D95" s="122" t="s">
        <v>84</v>
      </c>
      <c r="E95" s="122"/>
      <c r="F95" s="122"/>
      <c r="G95" s="122"/>
      <c r="H95" s="122"/>
      <c r="I95" s="123"/>
      <c r="J95" s="122" t="s">
        <v>85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101 - Komunikace'!J30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86</v>
      </c>
      <c r="AR95" s="126"/>
      <c r="AS95" s="127">
        <v>0</v>
      </c>
      <c r="AT95" s="128">
        <f>ROUND(SUM(AV95:AW95),2)</f>
        <v>0</v>
      </c>
      <c r="AU95" s="129">
        <f>'SO 101 - Komunikace'!P135</f>
        <v>0</v>
      </c>
      <c r="AV95" s="128">
        <f>'SO 101 - Komunikace'!J33</f>
        <v>0</v>
      </c>
      <c r="AW95" s="128">
        <f>'SO 101 - Komunikace'!J34</f>
        <v>0</v>
      </c>
      <c r="AX95" s="128">
        <f>'SO 101 - Komunikace'!J35</f>
        <v>0</v>
      </c>
      <c r="AY95" s="128">
        <f>'SO 101 - Komunikace'!J36</f>
        <v>0</v>
      </c>
      <c r="AZ95" s="128">
        <f>'SO 101 - Komunikace'!F33</f>
        <v>0</v>
      </c>
      <c r="BA95" s="128">
        <f>'SO 101 - Komunikace'!F34</f>
        <v>0</v>
      </c>
      <c r="BB95" s="128">
        <f>'SO 101 - Komunikace'!F35</f>
        <v>0</v>
      </c>
      <c r="BC95" s="128">
        <f>'SO 101 - Komunikace'!F36</f>
        <v>0</v>
      </c>
      <c r="BD95" s="130">
        <f>'SO 101 - Komunikace'!F37</f>
        <v>0</v>
      </c>
      <c r="BE95" s="7"/>
      <c r="BT95" s="131" t="s">
        <v>87</v>
      </c>
      <c r="BV95" s="131" t="s">
        <v>81</v>
      </c>
      <c r="BW95" s="131" t="s">
        <v>88</v>
      </c>
      <c r="BX95" s="131" t="s">
        <v>5</v>
      </c>
      <c r="CL95" s="131" t="s">
        <v>1</v>
      </c>
      <c r="CM95" s="131" t="s">
        <v>89</v>
      </c>
    </row>
    <row r="96" spans="1:91" s="7" customFormat="1" ht="16.5" customHeight="1">
      <c r="A96" s="119" t="s">
        <v>83</v>
      </c>
      <c r="B96" s="120"/>
      <c r="C96" s="121"/>
      <c r="D96" s="122" t="s">
        <v>90</v>
      </c>
      <c r="E96" s="122"/>
      <c r="F96" s="122"/>
      <c r="G96" s="122"/>
      <c r="H96" s="122"/>
      <c r="I96" s="123"/>
      <c r="J96" s="122" t="s">
        <v>91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'VRN - Vedlejší rozpočtové...'!J30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86</v>
      </c>
      <c r="AR96" s="126"/>
      <c r="AS96" s="132">
        <v>0</v>
      </c>
      <c r="AT96" s="133">
        <f>ROUND(SUM(AV96:AW96),2)</f>
        <v>0</v>
      </c>
      <c r="AU96" s="134">
        <f>'VRN - Vedlejší rozpočtové...'!P120</f>
        <v>0</v>
      </c>
      <c r="AV96" s="133">
        <f>'VRN - Vedlejší rozpočtové...'!J33</f>
        <v>0</v>
      </c>
      <c r="AW96" s="133">
        <f>'VRN - Vedlejší rozpočtové...'!J34</f>
        <v>0</v>
      </c>
      <c r="AX96" s="133">
        <f>'VRN - Vedlejší rozpočtové...'!J35</f>
        <v>0</v>
      </c>
      <c r="AY96" s="133">
        <f>'VRN - Vedlejší rozpočtové...'!J36</f>
        <v>0</v>
      </c>
      <c r="AZ96" s="133">
        <f>'VRN - Vedlejší rozpočtové...'!F33</f>
        <v>0</v>
      </c>
      <c r="BA96" s="133">
        <f>'VRN - Vedlejší rozpočtové...'!F34</f>
        <v>0</v>
      </c>
      <c r="BB96" s="133">
        <f>'VRN - Vedlejší rozpočtové...'!F35</f>
        <v>0</v>
      </c>
      <c r="BC96" s="133">
        <f>'VRN - Vedlejší rozpočtové...'!F36</f>
        <v>0</v>
      </c>
      <c r="BD96" s="135">
        <f>'VRN - Vedlejší rozpočtové...'!F37</f>
        <v>0</v>
      </c>
      <c r="BE96" s="7"/>
      <c r="BT96" s="131" t="s">
        <v>87</v>
      </c>
      <c r="BV96" s="131" t="s">
        <v>81</v>
      </c>
      <c r="BW96" s="131" t="s">
        <v>92</v>
      </c>
      <c r="BX96" s="131" t="s">
        <v>5</v>
      </c>
      <c r="CL96" s="131" t="s">
        <v>1</v>
      </c>
      <c r="CM96" s="131" t="s">
        <v>89</v>
      </c>
    </row>
    <row r="97" spans="1:5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s="2" customFormat="1" ht="6.95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password="CC35" sheet="1" objects="1" scenarios="1" formatColumns="0" formatRows="0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SO 101 - Komunikace'!C2" display="/"/>
    <hyperlink ref="A96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89</v>
      </c>
    </row>
    <row r="4" spans="2:46" s="1" customFormat="1" ht="24.95" customHeight="1">
      <c r="B4" s="20"/>
      <c r="D4" s="138" t="s">
        <v>93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Karlovy Vary oprava komunikace ul. Sokolská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29. 4. 2024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28</v>
      </c>
      <c r="J24" s="143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39</v>
      </c>
      <c r="E30" s="38"/>
      <c r="F30" s="38"/>
      <c r="G30" s="38"/>
      <c r="H30" s="38"/>
      <c r="I30" s="38"/>
      <c r="J30" s="151">
        <f>ROUND(J135,2)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41</v>
      </c>
      <c r="G32" s="38"/>
      <c r="H32" s="38"/>
      <c r="I32" s="152" t="s">
        <v>40</v>
      </c>
      <c r="J32" s="152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43</v>
      </c>
      <c r="E33" s="140" t="s">
        <v>44</v>
      </c>
      <c r="F33" s="154">
        <f>ROUND((SUM(BE135:BE372)),2)</f>
        <v>0</v>
      </c>
      <c r="G33" s="38"/>
      <c r="H33" s="38"/>
      <c r="I33" s="155">
        <v>0.21</v>
      </c>
      <c r="J33" s="154">
        <f>ROUND(((SUM(BE135:BE372))*I33),2)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45</v>
      </c>
      <c r="F34" s="154">
        <f>ROUND((SUM(BF135:BF372)),2)</f>
        <v>0</v>
      </c>
      <c r="G34" s="38"/>
      <c r="H34" s="38"/>
      <c r="I34" s="155">
        <v>0.12</v>
      </c>
      <c r="J34" s="154">
        <f>ROUND(((SUM(BF135:BF372))*I34),2)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46</v>
      </c>
      <c r="F35" s="154">
        <f>ROUND((SUM(BG135:BG372)),2)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47</v>
      </c>
      <c r="F36" s="154">
        <f>ROUND((SUM(BH135:BH372)),2)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48</v>
      </c>
      <c r="F37" s="154">
        <f>ROUND((SUM(BI135:BI372)),2)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Karlovy Vary oprava komunikace ul. Sokolská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101 - Komunikace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29. 4. 2024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Statutární město Karlovy Vary</v>
      </c>
      <c r="G91" s="40"/>
      <c r="H91" s="40"/>
      <c r="I91" s="32" t="s">
        <v>32</v>
      </c>
      <c r="J91" s="36" t="str">
        <f>E21</f>
        <v>GEOprojectKV,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GEOprojectKV,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97</v>
      </c>
      <c r="D94" s="176"/>
      <c r="E94" s="176"/>
      <c r="F94" s="176"/>
      <c r="G94" s="176"/>
      <c r="H94" s="176"/>
      <c r="I94" s="176"/>
      <c r="J94" s="177" t="s">
        <v>98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99</v>
      </c>
      <c r="D96" s="40"/>
      <c r="E96" s="40"/>
      <c r="F96" s="40"/>
      <c r="G96" s="40"/>
      <c r="H96" s="40"/>
      <c r="I96" s="40"/>
      <c r="J96" s="110">
        <f>J135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100</v>
      </c>
    </row>
    <row r="97" spans="1:31" s="9" customFormat="1" ht="24.95" customHeight="1">
      <c r="A97" s="9"/>
      <c r="B97" s="179"/>
      <c r="C97" s="180"/>
      <c r="D97" s="181" t="s">
        <v>101</v>
      </c>
      <c r="E97" s="182"/>
      <c r="F97" s="182"/>
      <c r="G97" s="182"/>
      <c r="H97" s="182"/>
      <c r="I97" s="182"/>
      <c r="J97" s="183">
        <f>J136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102</v>
      </c>
      <c r="E98" s="188"/>
      <c r="F98" s="188"/>
      <c r="G98" s="188"/>
      <c r="H98" s="188"/>
      <c r="I98" s="188"/>
      <c r="J98" s="189">
        <f>J137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103</v>
      </c>
      <c r="E99" s="188"/>
      <c r="F99" s="188"/>
      <c r="G99" s="188"/>
      <c r="H99" s="188"/>
      <c r="I99" s="188"/>
      <c r="J99" s="189">
        <f>J205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104</v>
      </c>
      <c r="E100" s="188"/>
      <c r="F100" s="188"/>
      <c r="G100" s="188"/>
      <c r="H100" s="188"/>
      <c r="I100" s="188"/>
      <c r="J100" s="189">
        <f>J220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105</v>
      </c>
      <c r="E101" s="188"/>
      <c r="F101" s="188"/>
      <c r="G101" s="188"/>
      <c r="H101" s="188"/>
      <c r="I101" s="188"/>
      <c r="J101" s="189">
        <f>J226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85"/>
      <c r="C102" s="186"/>
      <c r="D102" s="187" t="s">
        <v>106</v>
      </c>
      <c r="E102" s="188"/>
      <c r="F102" s="188"/>
      <c r="G102" s="188"/>
      <c r="H102" s="188"/>
      <c r="I102" s="188"/>
      <c r="J102" s="189">
        <f>J227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85"/>
      <c r="C103" s="186"/>
      <c r="D103" s="187" t="s">
        <v>107</v>
      </c>
      <c r="E103" s="188"/>
      <c r="F103" s="188"/>
      <c r="G103" s="188"/>
      <c r="H103" s="188"/>
      <c r="I103" s="188"/>
      <c r="J103" s="189">
        <f>J239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85"/>
      <c r="C104" s="186"/>
      <c r="D104" s="187" t="s">
        <v>108</v>
      </c>
      <c r="E104" s="188"/>
      <c r="F104" s="188"/>
      <c r="G104" s="188"/>
      <c r="H104" s="188"/>
      <c r="I104" s="188"/>
      <c r="J104" s="189">
        <f>J247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85"/>
      <c r="C105" s="186"/>
      <c r="D105" s="187" t="s">
        <v>109</v>
      </c>
      <c r="E105" s="188"/>
      <c r="F105" s="188"/>
      <c r="G105" s="188"/>
      <c r="H105" s="188"/>
      <c r="I105" s="188"/>
      <c r="J105" s="189">
        <f>J258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4.85" customHeight="1">
      <c r="A106" s="10"/>
      <c r="B106" s="185"/>
      <c r="C106" s="186"/>
      <c r="D106" s="187" t="s">
        <v>110</v>
      </c>
      <c r="E106" s="188"/>
      <c r="F106" s="188"/>
      <c r="G106" s="188"/>
      <c r="H106" s="188"/>
      <c r="I106" s="188"/>
      <c r="J106" s="189">
        <f>J269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4.85" customHeight="1">
      <c r="A107" s="10"/>
      <c r="B107" s="185"/>
      <c r="C107" s="186"/>
      <c r="D107" s="187" t="s">
        <v>111</v>
      </c>
      <c r="E107" s="188"/>
      <c r="F107" s="188"/>
      <c r="G107" s="188"/>
      <c r="H107" s="188"/>
      <c r="I107" s="188"/>
      <c r="J107" s="189">
        <f>J281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112</v>
      </c>
      <c r="E108" s="188"/>
      <c r="F108" s="188"/>
      <c r="G108" s="188"/>
      <c r="H108" s="188"/>
      <c r="I108" s="188"/>
      <c r="J108" s="189">
        <f>J286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113</v>
      </c>
      <c r="E109" s="188"/>
      <c r="F109" s="188"/>
      <c r="G109" s="188"/>
      <c r="H109" s="188"/>
      <c r="I109" s="188"/>
      <c r="J109" s="189">
        <f>J289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4.85" customHeight="1">
      <c r="A110" s="10"/>
      <c r="B110" s="185"/>
      <c r="C110" s="186"/>
      <c r="D110" s="187" t="s">
        <v>114</v>
      </c>
      <c r="E110" s="188"/>
      <c r="F110" s="188"/>
      <c r="G110" s="188"/>
      <c r="H110" s="188"/>
      <c r="I110" s="188"/>
      <c r="J110" s="189">
        <f>J302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4.85" customHeight="1">
      <c r="A111" s="10"/>
      <c r="B111" s="185"/>
      <c r="C111" s="186"/>
      <c r="D111" s="187" t="s">
        <v>115</v>
      </c>
      <c r="E111" s="188"/>
      <c r="F111" s="188"/>
      <c r="G111" s="188"/>
      <c r="H111" s="188"/>
      <c r="I111" s="188"/>
      <c r="J111" s="189">
        <f>J317</f>
        <v>0</v>
      </c>
      <c r="K111" s="186"/>
      <c r="L111" s="19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4.85" customHeight="1">
      <c r="A112" s="10"/>
      <c r="B112" s="185"/>
      <c r="C112" s="186"/>
      <c r="D112" s="187" t="s">
        <v>116</v>
      </c>
      <c r="E112" s="188"/>
      <c r="F112" s="188"/>
      <c r="G112" s="188"/>
      <c r="H112" s="188"/>
      <c r="I112" s="188"/>
      <c r="J112" s="189">
        <f>J322</f>
        <v>0</v>
      </c>
      <c r="K112" s="186"/>
      <c r="L112" s="19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5"/>
      <c r="C113" s="186"/>
      <c r="D113" s="187" t="s">
        <v>117</v>
      </c>
      <c r="E113" s="188"/>
      <c r="F113" s="188"/>
      <c r="G113" s="188"/>
      <c r="H113" s="188"/>
      <c r="I113" s="188"/>
      <c r="J113" s="189">
        <f>J333</f>
        <v>0</v>
      </c>
      <c r="K113" s="186"/>
      <c r="L113" s="19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5"/>
      <c r="C114" s="186"/>
      <c r="D114" s="187" t="s">
        <v>118</v>
      </c>
      <c r="E114" s="188"/>
      <c r="F114" s="188"/>
      <c r="G114" s="188"/>
      <c r="H114" s="188"/>
      <c r="I114" s="188"/>
      <c r="J114" s="189">
        <f>J359</f>
        <v>0</v>
      </c>
      <c r="K114" s="186"/>
      <c r="L114" s="19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5"/>
      <c r="C115" s="186"/>
      <c r="D115" s="187" t="s">
        <v>119</v>
      </c>
      <c r="E115" s="188"/>
      <c r="F115" s="188"/>
      <c r="G115" s="188"/>
      <c r="H115" s="188"/>
      <c r="I115" s="188"/>
      <c r="J115" s="189">
        <f>J371</f>
        <v>0</v>
      </c>
      <c r="K115" s="186"/>
      <c r="L115" s="19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21" spans="1:31" s="2" customFormat="1" ht="6.95" customHeight="1">
      <c r="A121" s="38"/>
      <c r="B121" s="68"/>
      <c r="C121" s="69"/>
      <c r="D121" s="69"/>
      <c r="E121" s="69"/>
      <c r="F121" s="69"/>
      <c r="G121" s="69"/>
      <c r="H121" s="69"/>
      <c r="I121" s="69"/>
      <c r="J121" s="69"/>
      <c r="K121" s="69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4.95" customHeight="1">
      <c r="A122" s="38"/>
      <c r="B122" s="39"/>
      <c r="C122" s="23" t="s">
        <v>120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16</v>
      </c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40"/>
      <c r="D125" s="40"/>
      <c r="E125" s="174" t="str">
        <f>E7</f>
        <v>Karlovy Vary oprava komunikace ul. Sokolská</v>
      </c>
      <c r="F125" s="32"/>
      <c r="G125" s="32"/>
      <c r="H125" s="32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94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6.5" customHeight="1">
      <c r="A127" s="38"/>
      <c r="B127" s="39"/>
      <c r="C127" s="40"/>
      <c r="D127" s="40"/>
      <c r="E127" s="76" t="str">
        <f>E9</f>
        <v>SO 101 - Komunikace</v>
      </c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20</v>
      </c>
      <c r="D129" s="40"/>
      <c r="E129" s="40"/>
      <c r="F129" s="27" t="str">
        <f>F12</f>
        <v xml:space="preserve"> </v>
      </c>
      <c r="G129" s="40"/>
      <c r="H129" s="40"/>
      <c r="I129" s="32" t="s">
        <v>22</v>
      </c>
      <c r="J129" s="79" t="str">
        <f>IF(J12="","",J12)</f>
        <v>29. 4. 2024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5.15" customHeight="1">
      <c r="A131" s="38"/>
      <c r="B131" s="39"/>
      <c r="C131" s="32" t="s">
        <v>24</v>
      </c>
      <c r="D131" s="40"/>
      <c r="E131" s="40"/>
      <c r="F131" s="27" t="str">
        <f>E15</f>
        <v>Statutární město Karlovy Vary</v>
      </c>
      <c r="G131" s="40"/>
      <c r="H131" s="40"/>
      <c r="I131" s="32" t="s">
        <v>32</v>
      </c>
      <c r="J131" s="36" t="str">
        <f>E21</f>
        <v>GEOprojectKV, s.r.o.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30</v>
      </c>
      <c r="D132" s="40"/>
      <c r="E132" s="40"/>
      <c r="F132" s="27" t="str">
        <f>IF(E18="","",E18)</f>
        <v>Vyplň údaj</v>
      </c>
      <c r="G132" s="40"/>
      <c r="H132" s="40"/>
      <c r="I132" s="32" t="s">
        <v>37</v>
      </c>
      <c r="J132" s="36" t="str">
        <f>E24</f>
        <v>GEOprojectKV, s.r.o.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0.3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11" customFormat="1" ht="29.25" customHeight="1">
      <c r="A134" s="191"/>
      <c r="B134" s="192"/>
      <c r="C134" s="193" t="s">
        <v>121</v>
      </c>
      <c r="D134" s="194" t="s">
        <v>64</v>
      </c>
      <c r="E134" s="194" t="s">
        <v>60</v>
      </c>
      <c r="F134" s="194" t="s">
        <v>61</v>
      </c>
      <c r="G134" s="194" t="s">
        <v>122</v>
      </c>
      <c r="H134" s="194" t="s">
        <v>123</v>
      </c>
      <c r="I134" s="194" t="s">
        <v>124</v>
      </c>
      <c r="J134" s="194" t="s">
        <v>98</v>
      </c>
      <c r="K134" s="195" t="s">
        <v>125</v>
      </c>
      <c r="L134" s="196"/>
      <c r="M134" s="100" t="s">
        <v>1</v>
      </c>
      <c r="N134" s="101" t="s">
        <v>43</v>
      </c>
      <c r="O134" s="101" t="s">
        <v>126</v>
      </c>
      <c r="P134" s="101" t="s">
        <v>127</v>
      </c>
      <c r="Q134" s="101" t="s">
        <v>128</v>
      </c>
      <c r="R134" s="101" t="s">
        <v>129</v>
      </c>
      <c r="S134" s="101" t="s">
        <v>130</v>
      </c>
      <c r="T134" s="102" t="s">
        <v>131</v>
      </c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</row>
    <row r="135" spans="1:63" s="2" customFormat="1" ht="22.8" customHeight="1">
      <c r="A135" s="38"/>
      <c r="B135" s="39"/>
      <c r="C135" s="107" t="s">
        <v>132</v>
      </c>
      <c r="D135" s="40"/>
      <c r="E135" s="40"/>
      <c r="F135" s="40"/>
      <c r="G135" s="40"/>
      <c r="H135" s="40"/>
      <c r="I135" s="40"/>
      <c r="J135" s="197">
        <f>BK135</f>
        <v>0</v>
      </c>
      <c r="K135" s="40"/>
      <c r="L135" s="44"/>
      <c r="M135" s="103"/>
      <c r="N135" s="198"/>
      <c r="O135" s="104"/>
      <c r="P135" s="199">
        <f>P136</f>
        <v>0</v>
      </c>
      <c r="Q135" s="104"/>
      <c r="R135" s="199">
        <f>R136</f>
        <v>1837.0952582660002</v>
      </c>
      <c r="S135" s="104"/>
      <c r="T135" s="200">
        <f>T136</f>
        <v>1511.0949999999998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78</v>
      </c>
      <c r="AU135" s="17" t="s">
        <v>100</v>
      </c>
      <c r="BK135" s="201">
        <f>BK136</f>
        <v>0</v>
      </c>
    </row>
    <row r="136" spans="1:63" s="12" customFormat="1" ht="25.9" customHeight="1">
      <c r="A136" s="12"/>
      <c r="B136" s="202"/>
      <c r="C136" s="203"/>
      <c r="D136" s="204" t="s">
        <v>78</v>
      </c>
      <c r="E136" s="205" t="s">
        <v>133</v>
      </c>
      <c r="F136" s="205" t="s">
        <v>134</v>
      </c>
      <c r="G136" s="203"/>
      <c r="H136" s="203"/>
      <c r="I136" s="206"/>
      <c r="J136" s="207">
        <f>BK136</f>
        <v>0</v>
      </c>
      <c r="K136" s="203"/>
      <c r="L136" s="208"/>
      <c r="M136" s="209"/>
      <c r="N136" s="210"/>
      <c r="O136" s="210"/>
      <c r="P136" s="211">
        <f>P137+P205+P220+P226+P286+P289+P333+P359+P371</f>
        <v>0</v>
      </c>
      <c r="Q136" s="210"/>
      <c r="R136" s="211">
        <f>R137+R205+R220+R226+R286+R289+R333+R359+R371</f>
        <v>1837.0952582660002</v>
      </c>
      <c r="S136" s="210"/>
      <c r="T136" s="212">
        <f>T137+T205+T220+T226+T286+T289+T333+T359+T371</f>
        <v>1511.0949999999998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3" t="s">
        <v>87</v>
      </c>
      <c r="AT136" s="214" t="s">
        <v>78</v>
      </c>
      <c r="AU136" s="214" t="s">
        <v>79</v>
      </c>
      <c r="AY136" s="213" t="s">
        <v>135</v>
      </c>
      <c r="BK136" s="215">
        <f>BK137+BK205+BK220+BK226+BK286+BK289+BK333+BK359+BK371</f>
        <v>0</v>
      </c>
    </row>
    <row r="137" spans="1:63" s="12" customFormat="1" ht="22.8" customHeight="1">
      <c r="A137" s="12"/>
      <c r="B137" s="202"/>
      <c r="C137" s="203"/>
      <c r="D137" s="204" t="s">
        <v>78</v>
      </c>
      <c r="E137" s="216" t="s">
        <v>87</v>
      </c>
      <c r="F137" s="216" t="s">
        <v>136</v>
      </c>
      <c r="G137" s="203"/>
      <c r="H137" s="203"/>
      <c r="I137" s="206"/>
      <c r="J137" s="217">
        <f>BK137</f>
        <v>0</v>
      </c>
      <c r="K137" s="203"/>
      <c r="L137" s="208"/>
      <c r="M137" s="209"/>
      <c r="N137" s="210"/>
      <c r="O137" s="210"/>
      <c r="P137" s="211">
        <f>SUM(P138:P204)</f>
        <v>0</v>
      </c>
      <c r="Q137" s="210"/>
      <c r="R137" s="211">
        <f>SUM(R138:R204)</f>
        <v>88.26740000000001</v>
      </c>
      <c r="S137" s="210"/>
      <c r="T137" s="212">
        <f>SUM(T138:T204)</f>
        <v>1502.5949999999998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3" t="s">
        <v>87</v>
      </c>
      <c r="AT137" s="214" t="s">
        <v>78</v>
      </c>
      <c r="AU137" s="214" t="s">
        <v>87</v>
      </c>
      <c r="AY137" s="213" t="s">
        <v>135</v>
      </c>
      <c r="BK137" s="215">
        <f>SUM(BK138:BK204)</f>
        <v>0</v>
      </c>
    </row>
    <row r="138" spans="1:65" s="2" customFormat="1" ht="24.15" customHeight="1">
      <c r="A138" s="38"/>
      <c r="B138" s="39"/>
      <c r="C138" s="218" t="s">
        <v>87</v>
      </c>
      <c r="D138" s="218" t="s">
        <v>137</v>
      </c>
      <c r="E138" s="219" t="s">
        <v>138</v>
      </c>
      <c r="F138" s="220" t="s">
        <v>139</v>
      </c>
      <c r="G138" s="221" t="s">
        <v>140</v>
      </c>
      <c r="H138" s="222">
        <v>124</v>
      </c>
      <c r="I138" s="223"/>
      <c r="J138" s="224">
        <f>ROUND(I138*H138,2)</f>
        <v>0</v>
      </c>
      <c r="K138" s="220" t="s">
        <v>141</v>
      </c>
      <c r="L138" s="44"/>
      <c r="M138" s="225" t="s">
        <v>1</v>
      </c>
      <c r="N138" s="226" t="s">
        <v>44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0.295</v>
      </c>
      <c r="T138" s="228">
        <f>S138*H138</f>
        <v>36.58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142</v>
      </c>
      <c r="AT138" s="229" t="s">
        <v>137</v>
      </c>
      <c r="AU138" s="229" t="s">
        <v>89</v>
      </c>
      <c r="AY138" s="17" t="s">
        <v>135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87</v>
      </c>
      <c r="BK138" s="230">
        <f>ROUND(I138*H138,2)</f>
        <v>0</v>
      </c>
      <c r="BL138" s="17" t="s">
        <v>142</v>
      </c>
      <c r="BM138" s="229" t="s">
        <v>143</v>
      </c>
    </row>
    <row r="139" spans="1:65" s="2" customFormat="1" ht="24.15" customHeight="1">
      <c r="A139" s="38"/>
      <c r="B139" s="39"/>
      <c r="C139" s="218" t="s">
        <v>89</v>
      </c>
      <c r="D139" s="218" t="s">
        <v>137</v>
      </c>
      <c r="E139" s="219" t="s">
        <v>144</v>
      </c>
      <c r="F139" s="220" t="s">
        <v>145</v>
      </c>
      <c r="G139" s="221" t="s">
        <v>140</v>
      </c>
      <c r="H139" s="222">
        <v>349</v>
      </c>
      <c r="I139" s="223"/>
      <c r="J139" s="224">
        <f>ROUND(I139*H139,2)</f>
        <v>0</v>
      </c>
      <c r="K139" s="220" t="s">
        <v>141</v>
      </c>
      <c r="L139" s="44"/>
      <c r="M139" s="225" t="s">
        <v>1</v>
      </c>
      <c r="N139" s="226" t="s">
        <v>44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0.44</v>
      </c>
      <c r="T139" s="228">
        <f>S139*H139</f>
        <v>153.56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142</v>
      </c>
      <c r="AT139" s="229" t="s">
        <v>137</v>
      </c>
      <c r="AU139" s="229" t="s">
        <v>89</v>
      </c>
      <c r="AY139" s="17" t="s">
        <v>135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87</v>
      </c>
      <c r="BK139" s="230">
        <f>ROUND(I139*H139,2)</f>
        <v>0</v>
      </c>
      <c r="BL139" s="17" t="s">
        <v>142</v>
      </c>
      <c r="BM139" s="229" t="s">
        <v>146</v>
      </c>
    </row>
    <row r="140" spans="1:51" s="13" customFormat="1" ht="12">
      <c r="A140" s="13"/>
      <c r="B140" s="231"/>
      <c r="C140" s="232"/>
      <c r="D140" s="233" t="s">
        <v>147</v>
      </c>
      <c r="E140" s="234" t="s">
        <v>1</v>
      </c>
      <c r="F140" s="235" t="s">
        <v>148</v>
      </c>
      <c r="G140" s="232"/>
      <c r="H140" s="236">
        <v>117</v>
      </c>
      <c r="I140" s="237"/>
      <c r="J140" s="232"/>
      <c r="K140" s="232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147</v>
      </c>
      <c r="AU140" s="242" t="s">
        <v>89</v>
      </c>
      <c r="AV140" s="13" t="s">
        <v>89</v>
      </c>
      <c r="AW140" s="13" t="s">
        <v>36</v>
      </c>
      <c r="AX140" s="13" t="s">
        <v>79</v>
      </c>
      <c r="AY140" s="242" t="s">
        <v>135</v>
      </c>
    </row>
    <row r="141" spans="1:51" s="13" customFormat="1" ht="12">
      <c r="A141" s="13"/>
      <c r="B141" s="231"/>
      <c r="C141" s="232"/>
      <c r="D141" s="233" t="s">
        <v>147</v>
      </c>
      <c r="E141" s="234" t="s">
        <v>1</v>
      </c>
      <c r="F141" s="235" t="s">
        <v>149</v>
      </c>
      <c r="G141" s="232"/>
      <c r="H141" s="236">
        <v>57</v>
      </c>
      <c r="I141" s="237"/>
      <c r="J141" s="232"/>
      <c r="K141" s="232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147</v>
      </c>
      <c r="AU141" s="242" t="s">
        <v>89</v>
      </c>
      <c r="AV141" s="13" t="s">
        <v>89</v>
      </c>
      <c r="AW141" s="13" t="s">
        <v>36</v>
      </c>
      <c r="AX141" s="13" t="s">
        <v>79</v>
      </c>
      <c r="AY141" s="242" t="s">
        <v>135</v>
      </c>
    </row>
    <row r="142" spans="1:51" s="13" customFormat="1" ht="12">
      <c r="A142" s="13"/>
      <c r="B142" s="231"/>
      <c r="C142" s="232"/>
      <c r="D142" s="233" t="s">
        <v>147</v>
      </c>
      <c r="E142" s="234" t="s">
        <v>1</v>
      </c>
      <c r="F142" s="235" t="s">
        <v>150</v>
      </c>
      <c r="G142" s="232"/>
      <c r="H142" s="236">
        <v>175</v>
      </c>
      <c r="I142" s="237"/>
      <c r="J142" s="232"/>
      <c r="K142" s="232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147</v>
      </c>
      <c r="AU142" s="242" t="s">
        <v>89</v>
      </c>
      <c r="AV142" s="13" t="s">
        <v>89</v>
      </c>
      <c r="AW142" s="13" t="s">
        <v>36</v>
      </c>
      <c r="AX142" s="13" t="s">
        <v>79</v>
      </c>
      <c r="AY142" s="242" t="s">
        <v>135</v>
      </c>
    </row>
    <row r="143" spans="1:51" s="14" customFormat="1" ht="12">
      <c r="A143" s="14"/>
      <c r="B143" s="243"/>
      <c r="C143" s="244"/>
      <c r="D143" s="233" t="s">
        <v>147</v>
      </c>
      <c r="E143" s="245" t="s">
        <v>1</v>
      </c>
      <c r="F143" s="246" t="s">
        <v>151</v>
      </c>
      <c r="G143" s="244"/>
      <c r="H143" s="247">
        <v>349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3" t="s">
        <v>147</v>
      </c>
      <c r="AU143" s="253" t="s">
        <v>89</v>
      </c>
      <c r="AV143" s="14" t="s">
        <v>142</v>
      </c>
      <c r="AW143" s="14" t="s">
        <v>36</v>
      </c>
      <c r="AX143" s="14" t="s">
        <v>87</v>
      </c>
      <c r="AY143" s="253" t="s">
        <v>135</v>
      </c>
    </row>
    <row r="144" spans="1:65" s="2" customFormat="1" ht="24.15" customHeight="1">
      <c r="A144" s="38"/>
      <c r="B144" s="39"/>
      <c r="C144" s="218" t="s">
        <v>152</v>
      </c>
      <c r="D144" s="218" t="s">
        <v>137</v>
      </c>
      <c r="E144" s="219" t="s">
        <v>153</v>
      </c>
      <c r="F144" s="220" t="s">
        <v>154</v>
      </c>
      <c r="G144" s="221" t="s">
        <v>140</v>
      </c>
      <c r="H144" s="222">
        <v>57</v>
      </c>
      <c r="I144" s="223"/>
      <c r="J144" s="224">
        <f>ROUND(I144*H144,2)</f>
        <v>0</v>
      </c>
      <c r="K144" s="220" t="s">
        <v>141</v>
      </c>
      <c r="L144" s="44"/>
      <c r="M144" s="225" t="s">
        <v>1</v>
      </c>
      <c r="N144" s="226" t="s">
        <v>44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0.325</v>
      </c>
      <c r="T144" s="228">
        <f>S144*H144</f>
        <v>18.525000000000002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142</v>
      </c>
      <c r="AT144" s="229" t="s">
        <v>137</v>
      </c>
      <c r="AU144" s="229" t="s">
        <v>89</v>
      </c>
      <c r="AY144" s="17" t="s">
        <v>135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87</v>
      </c>
      <c r="BK144" s="230">
        <f>ROUND(I144*H144,2)</f>
        <v>0</v>
      </c>
      <c r="BL144" s="17" t="s">
        <v>142</v>
      </c>
      <c r="BM144" s="229" t="s">
        <v>155</v>
      </c>
    </row>
    <row r="145" spans="1:65" s="2" customFormat="1" ht="24.15" customHeight="1">
      <c r="A145" s="38"/>
      <c r="B145" s="39"/>
      <c r="C145" s="218" t="s">
        <v>142</v>
      </c>
      <c r="D145" s="218" t="s">
        <v>137</v>
      </c>
      <c r="E145" s="219" t="s">
        <v>156</v>
      </c>
      <c r="F145" s="220" t="s">
        <v>157</v>
      </c>
      <c r="G145" s="221" t="s">
        <v>140</v>
      </c>
      <c r="H145" s="222">
        <v>175</v>
      </c>
      <c r="I145" s="223"/>
      <c r="J145" s="224">
        <f>ROUND(I145*H145,2)</f>
        <v>0</v>
      </c>
      <c r="K145" s="220" t="s">
        <v>141</v>
      </c>
      <c r="L145" s="44"/>
      <c r="M145" s="225" t="s">
        <v>1</v>
      </c>
      <c r="N145" s="226" t="s">
        <v>44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0.316</v>
      </c>
      <c r="T145" s="228">
        <f>S145*H145</f>
        <v>55.3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142</v>
      </c>
      <c r="AT145" s="229" t="s">
        <v>137</v>
      </c>
      <c r="AU145" s="229" t="s">
        <v>89</v>
      </c>
      <c r="AY145" s="17" t="s">
        <v>135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87</v>
      </c>
      <c r="BK145" s="230">
        <f>ROUND(I145*H145,2)</f>
        <v>0</v>
      </c>
      <c r="BL145" s="17" t="s">
        <v>142</v>
      </c>
      <c r="BM145" s="229" t="s">
        <v>158</v>
      </c>
    </row>
    <row r="146" spans="1:65" s="2" customFormat="1" ht="24.15" customHeight="1">
      <c r="A146" s="38"/>
      <c r="B146" s="39"/>
      <c r="C146" s="218" t="s">
        <v>159</v>
      </c>
      <c r="D146" s="218" t="s">
        <v>137</v>
      </c>
      <c r="E146" s="219" t="s">
        <v>160</v>
      </c>
      <c r="F146" s="220" t="s">
        <v>161</v>
      </c>
      <c r="G146" s="221" t="s">
        <v>140</v>
      </c>
      <c r="H146" s="222">
        <v>1580</v>
      </c>
      <c r="I146" s="223"/>
      <c r="J146" s="224">
        <f>ROUND(I146*H146,2)</f>
        <v>0</v>
      </c>
      <c r="K146" s="220" t="s">
        <v>141</v>
      </c>
      <c r="L146" s="44"/>
      <c r="M146" s="225" t="s">
        <v>1</v>
      </c>
      <c r="N146" s="226" t="s">
        <v>44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0.44</v>
      </c>
      <c r="T146" s="228">
        <f>S146*H146</f>
        <v>695.2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142</v>
      </c>
      <c r="AT146" s="229" t="s">
        <v>137</v>
      </c>
      <c r="AU146" s="229" t="s">
        <v>89</v>
      </c>
      <c r="AY146" s="17" t="s">
        <v>135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87</v>
      </c>
      <c r="BK146" s="230">
        <f>ROUND(I146*H146,2)</f>
        <v>0</v>
      </c>
      <c r="BL146" s="17" t="s">
        <v>142</v>
      </c>
      <c r="BM146" s="229" t="s">
        <v>162</v>
      </c>
    </row>
    <row r="147" spans="1:65" s="2" customFormat="1" ht="24.15" customHeight="1">
      <c r="A147" s="38"/>
      <c r="B147" s="39"/>
      <c r="C147" s="218" t="s">
        <v>163</v>
      </c>
      <c r="D147" s="218" t="s">
        <v>137</v>
      </c>
      <c r="E147" s="219" t="s">
        <v>164</v>
      </c>
      <c r="F147" s="220" t="s">
        <v>165</v>
      </c>
      <c r="G147" s="221" t="s">
        <v>140</v>
      </c>
      <c r="H147" s="222">
        <v>1580</v>
      </c>
      <c r="I147" s="223"/>
      <c r="J147" s="224">
        <f>ROUND(I147*H147,2)</f>
        <v>0</v>
      </c>
      <c r="K147" s="220" t="s">
        <v>141</v>
      </c>
      <c r="L147" s="44"/>
      <c r="M147" s="225" t="s">
        <v>1</v>
      </c>
      <c r="N147" s="226" t="s">
        <v>44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0.316</v>
      </c>
      <c r="T147" s="228">
        <f>S147*H147</f>
        <v>499.28000000000003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142</v>
      </c>
      <c r="AT147" s="229" t="s">
        <v>137</v>
      </c>
      <c r="AU147" s="229" t="s">
        <v>89</v>
      </c>
      <c r="AY147" s="17" t="s">
        <v>135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87</v>
      </c>
      <c r="BK147" s="230">
        <f>ROUND(I147*H147,2)</f>
        <v>0</v>
      </c>
      <c r="BL147" s="17" t="s">
        <v>142</v>
      </c>
      <c r="BM147" s="229" t="s">
        <v>166</v>
      </c>
    </row>
    <row r="148" spans="1:65" s="2" customFormat="1" ht="24.15" customHeight="1">
      <c r="A148" s="38"/>
      <c r="B148" s="39"/>
      <c r="C148" s="218" t="s">
        <v>167</v>
      </c>
      <c r="D148" s="218" t="s">
        <v>137</v>
      </c>
      <c r="E148" s="219" t="s">
        <v>168</v>
      </c>
      <c r="F148" s="220" t="s">
        <v>169</v>
      </c>
      <c r="G148" s="221" t="s">
        <v>140</v>
      </c>
      <c r="H148" s="222">
        <v>170</v>
      </c>
      <c r="I148" s="223"/>
      <c r="J148" s="224">
        <f>ROUND(I148*H148,2)</f>
        <v>0</v>
      </c>
      <c r="K148" s="220" t="s">
        <v>141</v>
      </c>
      <c r="L148" s="44"/>
      <c r="M148" s="225" t="s">
        <v>1</v>
      </c>
      <c r="N148" s="226" t="s">
        <v>44</v>
      </c>
      <c r="O148" s="91"/>
      <c r="P148" s="227">
        <f>O148*H148</f>
        <v>0</v>
      </c>
      <c r="Q148" s="227">
        <v>4E-05</v>
      </c>
      <c r="R148" s="227">
        <f>Q148*H148</f>
        <v>0.0068000000000000005</v>
      </c>
      <c r="S148" s="227">
        <v>0.115</v>
      </c>
      <c r="T148" s="228">
        <f>S148*H148</f>
        <v>19.55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142</v>
      </c>
      <c r="AT148" s="229" t="s">
        <v>137</v>
      </c>
      <c r="AU148" s="229" t="s">
        <v>89</v>
      </c>
      <c r="AY148" s="17" t="s">
        <v>135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87</v>
      </c>
      <c r="BK148" s="230">
        <f>ROUND(I148*H148,2)</f>
        <v>0</v>
      </c>
      <c r="BL148" s="17" t="s">
        <v>142</v>
      </c>
      <c r="BM148" s="229" t="s">
        <v>170</v>
      </c>
    </row>
    <row r="149" spans="1:65" s="2" customFormat="1" ht="16.5" customHeight="1">
      <c r="A149" s="38"/>
      <c r="B149" s="39"/>
      <c r="C149" s="218" t="s">
        <v>171</v>
      </c>
      <c r="D149" s="218" t="s">
        <v>137</v>
      </c>
      <c r="E149" s="219" t="s">
        <v>172</v>
      </c>
      <c r="F149" s="220" t="s">
        <v>173</v>
      </c>
      <c r="G149" s="221" t="s">
        <v>174</v>
      </c>
      <c r="H149" s="222">
        <v>120</v>
      </c>
      <c r="I149" s="223"/>
      <c r="J149" s="224">
        <f>ROUND(I149*H149,2)</f>
        <v>0</v>
      </c>
      <c r="K149" s="220" t="s">
        <v>141</v>
      </c>
      <c r="L149" s="44"/>
      <c r="M149" s="225" t="s">
        <v>1</v>
      </c>
      <c r="N149" s="226" t="s">
        <v>44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0.205</v>
      </c>
      <c r="T149" s="228">
        <f>S149*H149</f>
        <v>24.599999999999998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142</v>
      </c>
      <c r="AT149" s="229" t="s">
        <v>137</v>
      </c>
      <c r="AU149" s="229" t="s">
        <v>89</v>
      </c>
      <c r="AY149" s="17" t="s">
        <v>135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87</v>
      </c>
      <c r="BK149" s="230">
        <f>ROUND(I149*H149,2)</f>
        <v>0</v>
      </c>
      <c r="BL149" s="17" t="s">
        <v>142</v>
      </c>
      <c r="BM149" s="229" t="s">
        <v>175</v>
      </c>
    </row>
    <row r="150" spans="1:51" s="13" customFormat="1" ht="12">
      <c r="A150" s="13"/>
      <c r="B150" s="231"/>
      <c r="C150" s="232"/>
      <c r="D150" s="233" t="s">
        <v>147</v>
      </c>
      <c r="E150" s="234" t="s">
        <v>1</v>
      </c>
      <c r="F150" s="235" t="s">
        <v>176</v>
      </c>
      <c r="G150" s="232"/>
      <c r="H150" s="236">
        <v>12</v>
      </c>
      <c r="I150" s="237"/>
      <c r="J150" s="232"/>
      <c r="K150" s="232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147</v>
      </c>
      <c r="AU150" s="242" t="s">
        <v>89</v>
      </c>
      <c r="AV150" s="13" t="s">
        <v>89</v>
      </c>
      <c r="AW150" s="13" t="s">
        <v>36</v>
      </c>
      <c r="AX150" s="13" t="s">
        <v>79</v>
      </c>
      <c r="AY150" s="242" t="s">
        <v>135</v>
      </c>
    </row>
    <row r="151" spans="1:51" s="13" customFormat="1" ht="12">
      <c r="A151" s="13"/>
      <c r="B151" s="231"/>
      <c r="C151" s="232"/>
      <c r="D151" s="233" t="s">
        <v>147</v>
      </c>
      <c r="E151" s="234" t="s">
        <v>1</v>
      </c>
      <c r="F151" s="235" t="s">
        <v>177</v>
      </c>
      <c r="G151" s="232"/>
      <c r="H151" s="236">
        <v>108</v>
      </c>
      <c r="I151" s="237"/>
      <c r="J151" s="232"/>
      <c r="K151" s="232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147</v>
      </c>
      <c r="AU151" s="242" t="s">
        <v>89</v>
      </c>
      <c r="AV151" s="13" t="s">
        <v>89</v>
      </c>
      <c r="AW151" s="13" t="s">
        <v>36</v>
      </c>
      <c r="AX151" s="13" t="s">
        <v>79</v>
      </c>
      <c r="AY151" s="242" t="s">
        <v>135</v>
      </c>
    </row>
    <row r="152" spans="1:51" s="14" customFormat="1" ht="12">
      <c r="A152" s="14"/>
      <c r="B152" s="243"/>
      <c r="C152" s="244"/>
      <c r="D152" s="233" t="s">
        <v>147</v>
      </c>
      <c r="E152" s="245" t="s">
        <v>1</v>
      </c>
      <c r="F152" s="246" t="s">
        <v>151</v>
      </c>
      <c r="G152" s="244"/>
      <c r="H152" s="247">
        <v>120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3" t="s">
        <v>147</v>
      </c>
      <c r="AU152" s="253" t="s">
        <v>89</v>
      </c>
      <c r="AV152" s="14" t="s">
        <v>142</v>
      </c>
      <c r="AW152" s="14" t="s">
        <v>36</v>
      </c>
      <c r="AX152" s="14" t="s">
        <v>87</v>
      </c>
      <c r="AY152" s="253" t="s">
        <v>135</v>
      </c>
    </row>
    <row r="153" spans="1:65" s="2" customFormat="1" ht="24.15" customHeight="1">
      <c r="A153" s="38"/>
      <c r="B153" s="39"/>
      <c r="C153" s="218" t="s">
        <v>178</v>
      </c>
      <c r="D153" s="218" t="s">
        <v>137</v>
      </c>
      <c r="E153" s="219" t="s">
        <v>179</v>
      </c>
      <c r="F153" s="220" t="s">
        <v>180</v>
      </c>
      <c r="G153" s="221" t="s">
        <v>140</v>
      </c>
      <c r="H153" s="222">
        <v>285</v>
      </c>
      <c r="I153" s="223"/>
      <c r="J153" s="224">
        <f>ROUND(I153*H153,2)</f>
        <v>0</v>
      </c>
      <c r="K153" s="220" t="s">
        <v>141</v>
      </c>
      <c r="L153" s="44"/>
      <c r="M153" s="225" t="s">
        <v>1</v>
      </c>
      <c r="N153" s="226" t="s">
        <v>44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142</v>
      </c>
      <c r="AT153" s="229" t="s">
        <v>137</v>
      </c>
      <c r="AU153" s="229" t="s">
        <v>89</v>
      </c>
      <c r="AY153" s="17" t="s">
        <v>135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87</v>
      </c>
      <c r="BK153" s="230">
        <f>ROUND(I153*H153,2)</f>
        <v>0</v>
      </c>
      <c r="BL153" s="17" t="s">
        <v>142</v>
      </c>
      <c r="BM153" s="229" t="s">
        <v>181</v>
      </c>
    </row>
    <row r="154" spans="1:65" s="2" customFormat="1" ht="24.15" customHeight="1">
      <c r="A154" s="38"/>
      <c r="B154" s="39"/>
      <c r="C154" s="218" t="s">
        <v>182</v>
      </c>
      <c r="D154" s="218" t="s">
        <v>137</v>
      </c>
      <c r="E154" s="219" t="s">
        <v>183</v>
      </c>
      <c r="F154" s="220" t="s">
        <v>184</v>
      </c>
      <c r="G154" s="221" t="s">
        <v>185</v>
      </c>
      <c r="H154" s="222">
        <v>46.4</v>
      </c>
      <c r="I154" s="223"/>
      <c r="J154" s="224">
        <f>ROUND(I154*H154,2)</f>
        <v>0</v>
      </c>
      <c r="K154" s="220" t="s">
        <v>141</v>
      </c>
      <c r="L154" s="44"/>
      <c r="M154" s="225" t="s">
        <v>1</v>
      </c>
      <c r="N154" s="226" t="s">
        <v>44</v>
      </c>
      <c r="O154" s="91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142</v>
      </c>
      <c r="AT154" s="229" t="s">
        <v>137</v>
      </c>
      <c r="AU154" s="229" t="s">
        <v>89</v>
      </c>
      <c r="AY154" s="17" t="s">
        <v>135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87</v>
      </c>
      <c r="BK154" s="230">
        <f>ROUND(I154*H154,2)</f>
        <v>0</v>
      </c>
      <c r="BL154" s="17" t="s">
        <v>142</v>
      </c>
      <c r="BM154" s="229" t="s">
        <v>186</v>
      </c>
    </row>
    <row r="155" spans="1:51" s="13" customFormat="1" ht="12">
      <c r="A155" s="13"/>
      <c r="B155" s="231"/>
      <c r="C155" s="232"/>
      <c r="D155" s="233" t="s">
        <v>147</v>
      </c>
      <c r="E155" s="234" t="s">
        <v>1</v>
      </c>
      <c r="F155" s="235" t="s">
        <v>187</v>
      </c>
      <c r="G155" s="232"/>
      <c r="H155" s="236">
        <v>46.4</v>
      </c>
      <c r="I155" s="237"/>
      <c r="J155" s="232"/>
      <c r="K155" s="232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147</v>
      </c>
      <c r="AU155" s="242" t="s">
        <v>89</v>
      </c>
      <c r="AV155" s="13" t="s">
        <v>89</v>
      </c>
      <c r="AW155" s="13" t="s">
        <v>36</v>
      </c>
      <c r="AX155" s="13" t="s">
        <v>87</v>
      </c>
      <c r="AY155" s="242" t="s">
        <v>135</v>
      </c>
    </row>
    <row r="156" spans="1:65" s="2" customFormat="1" ht="33" customHeight="1">
      <c r="A156" s="38"/>
      <c r="B156" s="39"/>
      <c r="C156" s="218" t="s">
        <v>188</v>
      </c>
      <c r="D156" s="218" t="s">
        <v>137</v>
      </c>
      <c r="E156" s="219" t="s">
        <v>189</v>
      </c>
      <c r="F156" s="220" t="s">
        <v>190</v>
      </c>
      <c r="G156" s="221" t="s">
        <v>185</v>
      </c>
      <c r="H156" s="222">
        <v>44.8</v>
      </c>
      <c r="I156" s="223"/>
      <c r="J156" s="224">
        <f>ROUND(I156*H156,2)</f>
        <v>0</v>
      </c>
      <c r="K156" s="220" t="s">
        <v>141</v>
      </c>
      <c r="L156" s="44"/>
      <c r="M156" s="225" t="s">
        <v>1</v>
      </c>
      <c r="N156" s="226" t="s">
        <v>44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142</v>
      </c>
      <c r="AT156" s="229" t="s">
        <v>137</v>
      </c>
      <c r="AU156" s="229" t="s">
        <v>89</v>
      </c>
      <c r="AY156" s="17" t="s">
        <v>135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87</v>
      </c>
      <c r="BK156" s="230">
        <f>ROUND(I156*H156,2)</f>
        <v>0</v>
      </c>
      <c r="BL156" s="17" t="s">
        <v>142</v>
      </c>
      <c r="BM156" s="229" t="s">
        <v>191</v>
      </c>
    </row>
    <row r="157" spans="1:51" s="13" customFormat="1" ht="12">
      <c r="A157" s="13"/>
      <c r="B157" s="231"/>
      <c r="C157" s="232"/>
      <c r="D157" s="233" t="s">
        <v>147</v>
      </c>
      <c r="E157" s="234" t="s">
        <v>1</v>
      </c>
      <c r="F157" s="235" t="s">
        <v>192</v>
      </c>
      <c r="G157" s="232"/>
      <c r="H157" s="236">
        <v>44.8</v>
      </c>
      <c r="I157" s="237"/>
      <c r="J157" s="232"/>
      <c r="K157" s="232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147</v>
      </c>
      <c r="AU157" s="242" t="s">
        <v>89</v>
      </c>
      <c r="AV157" s="13" t="s">
        <v>89</v>
      </c>
      <c r="AW157" s="13" t="s">
        <v>36</v>
      </c>
      <c r="AX157" s="13" t="s">
        <v>87</v>
      </c>
      <c r="AY157" s="242" t="s">
        <v>135</v>
      </c>
    </row>
    <row r="158" spans="1:65" s="2" customFormat="1" ht="33" customHeight="1">
      <c r="A158" s="38"/>
      <c r="B158" s="39"/>
      <c r="C158" s="218" t="s">
        <v>8</v>
      </c>
      <c r="D158" s="218" t="s">
        <v>137</v>
      </c>
      <c r="E158" s="219" t="s">
        <v>193</v>
      </c>
      <c r="F158" s="220" t="s">
        <v>194</v>
      </c>
      <c r="G158" s="221" t="s">
        <v>185</v>
      </c>
      <c r="H158" s="222">
        <v>18</v>
      </c>
      <c r="I158" s="223"/>
      <c r="J158" s="224">
        <f>ROUND(I158*H158,2)</f>
        <v>0</v>
      </c>
      <c r="K158" s="220" t="s">
        <v>141</v>
      </c>
      <c r="L158" s="44"/>
      <c r="M158" s="225" t="s">
        <v>1</v>
      </c>
      <c r="N158" s="226" t="s">
        <v>44</v>
      </c>
      <c r="O158" s="91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142</v>
      </c>
      <c r="AT158" s="229" t="s">
        <v>137</v>
      </c>
      <c r="AU158" s="229" t="s">
        <v>89</v>
      </c>
      <c r="AY158" s="17" t="s">
        <v>135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87</v>
      </c>
      <c r="BK158" s="230">
        <f>ROUND(I158*H158,2)</f>
        <v>0</v>
      </c>
      <c r="BL158" s="17" t="s">
        <v>142</v>
      </c>
      <c r="BM158" s="229" t="s">
        <v>195</v>
      </c>
    </row>
    <row r="159" spans="1:51" s="13" customFormat="1" ht="12">
      <c r="A159" s="13"/>
      <c r="B159" s="231"/>
      <c r="C159" s="232"/>
      <c r="D159" s="233" t="s">
        <v>147</v>
      </c>
      <c r="E159" s="234" t="s">
        <v>1</v>
      </c>
      <c r="F159" s="235" t="s">
        <v>196</v>
      </c>
      <c r="G159" s="232"/>
      <c r="H159" s="236">
        <v>5</v>
      </c>
      <c r="I159" s="237"/>
      <c r="J159" s="232"/>
      <c r="K159" s="232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147</v>
      </c>
      <c r="AU159" s="242" t="s">
        <v>89</v>
      </c>
      <c r="AV159" s="13" t="s">
        <v>89</v>
      </c>
      <c r="AW159" s="13" t="s">
        <v>36</v>
      </c>
      <c r="AX159" s="13" t="s">
        <v>79</v>
      </c>
      <c r="AY159" s="242" t="s">
        <v>135</v>
      </c>
    </row>
    <row r="160" spans="1:51" s="13" customFormat="1" ht="12">
      <c r="A160" s="13"/>
      <c r="B160" s="231"/>
      <c r="C160" s="232"/>
      <c r="D160" s="233" t="s">
        <v>147</v>
      </c>
      <c r="E160" s="234" t="s">
        <v>1</v>
      </c>
      <c r="F160" s="235" t="s">
        <v>197</v>
      </c>
      <c r="G160" s="232"/>
      <c r="H160" s="236">
        <v>12</v>
      </c>
      <c r="I160" s="237"/>
      <c r="J160" s="232"/>
      <c r="K160" s="232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147</v>
      </c>
      <c r="AU160" s="242" t="s">
        <v>89</v>
      </c>
      <c r="AV160" s="13" t="s">
        <v>89</v>
      </c>
      <c r="AW160" s="13" t="s">
        <v>36</v>
      </c>
      <c r="AX160" s="13" t="s">
        <v>79</v>
      </c>
      <c r="AY160" s="242" t="s">
        <v>135</v>
      </c>
    </row>
    <row r="161" spans="1:51" s="13" customFormat="1" ht="12">
      <c r="A161" s="13"/>
      <c r="B161" s="231"/>
      <c r="C161" s="232"/>
      <c r="D161" s="233" t="s">
        <v>147</v>
      </c>
      <c r="E161" s="234" t="s">
        <v>1</v>
      </c>
      <c r="F161" s="235" t="s">
        <v>198</v>
      </c>
      <c r="G161" s="232"/>
      <c r="H161" s="236">
        <v>1</v>
      </c>
      <c r="I161" s="237"/>
      <c r="J161" s="232"/>
      <c r="K161" s="232"/>
      <c r="L161" s="238"/>
      <c r="M161" s="239"/>
      <c r="N161" s="240"/>
      <c r="O161" s="240"/>
      <c r="P161" s="240"/>
      <c r="Q161" s="240"/>
      <c r="R161" s="240"/>
      <c r="S161" s="240"/>
      <c r="T161" s="24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2" t="s">
        <v>147</v>
      </c>
      <c r="AU161" s="242" t="s">
        <v>89</v>
      </c>
      <c r="AV161" s="13" t="s">
        <v>89</v>
      </c>
      <c r="AW161" s="13" t="s">
        <v>36</v>
      </c>
      <c r="AX161" s="13" t="s">
        <v>79</v>
      </c>
      <c r="AY161" s="242" t="s">
        <v>135</v>
      </c>
    </row>
    <row r="162" spans="1:51" s="14" customFormat="1" ht="12">
      <c r="A162" s="14"/>
      <c r="B162" s="243"/>
      <c r="C162" s="244"/>
      <c r="D162" s="233" t="s">
        <v>147</v>
      </c>
      <c r="E162" s="245" t="s">
        <v>1</v>
      </c>
      <c r="F162" s="246" t="s">
        <v>151</v>
      </c>
      <c r="G162" s="244"/>
      <c r="H162" s="247">
        <v>18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3" t="s">
        <v>147</v>
      </c>
      <c r="AU162" s="253" t="s">
        <v>89</v>
      </c>
      <c r="AV162" s="14" t="s">
        <v>142</v>
      </c>
      <c r="AW162" s="14" t="s">
        <v>36</v>
      </c>
      <c r="AX162" s="14" t="s">
        <v>87</v>
      </c>
      <c r="AY162" s="253" t="s">
        <v>135</v>
      </c>
    </row>
    <row r="163" spans="1:65" s="2" customFormat="1" ht="33" customHeight="1">
      <c r="A163" s="38"/>
      <c r="B163" s="39"/>
      <c r="C163" s="218" t="s">
        <v>199</v>
      </c>
      <c r="D163" s="218" t="s">
        <v>137</v>
      </c>
      <c r="E163" s="219" t="s">
        <v>200</v>
      </c>
      <c r="F163" s="220" t="s">
        <v>201</v>
      </c>
      <c r="G163" s="221" t="s">
        <v>185</v>
      </c>
      <c r="H163" s="222">
        <v>27.3</v>
      </c>
      <c r="I163" s="223"/>
      <c r="J163" s="224">
        <f>ROUND(I163*H163,2)</f>
        <v>0</v>
      </c>
      <c r="K163" s="220" t="s">
        <v>141</v>
      </c>
      <c r="L163" s="44"/>
      <c r="M163" s="225" t="s">
        <v>1</v>
      </c>
      <c r="N163" s="226" t="s">
        <v>44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142</v>
      </c>
      <c r="AT163" s="229" t="s">
        <v>137</v>
      </c>
      <c r="AU163" s="229" t="s">
        <v>89</v>
      </c>
      <c r="AY163" s="17" t="s">
        <v>135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87</v>
      </c>
      <c r="BK163" s="230">
        <f>ROUND(I163*H163,2)</f>
        <v>0</v>
      </c>
      <c r="BL163" s="17" t="s">
        <v>142</v>
      </c>
      <c r="BM163" s="229" t="s">
        <v>202</v>
      </c>
    </row>
    <row r="164" spans="1:51" s="13" customFormat="1" ht="12">
      <c r="A164" s="13"/>
      <c r="B164" s="231"/>
      <c r="C164" s="232"/>
      <c r="D164" s="233" t="s">
        <v>147</v>
      </c>
      <c r="E164" s="234" t="s">
        <v>1</v>
      </c>
      <c r="F164" s="235" t="s">
        <v>203</v>
      </c>
      <c r="G164" s="232"/>
      <c r="H164" s="236">
        <v>18.9</v>
      </c>
      <c r="I164" s="237"/>
      <c r="J164" s="232"/>
      <c r="K164" s="232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147</v>
      </c>
      <c r="AU164" s="242" t="s">
        <v>89</v>
      </c>
      <c r="AV164" s="13" t="s">
        <v>89</v>
      </c>
      <c r="AW164" s="13" t="s">
        <v>36</v>
      </c>
      <c r="AX164" s="13" t="s">
        <v>79</v>
      </c>
      <c r="AY164" s="242" t="s">
        <v>135</v>
      </c>
    </row>
    <row r="165" spans="1:51" s="13" customFormat="1" ht="12">
      <c r="A165" s="13"/>
      <c r="B165" s="231"/>
      <c r="C165" s="232"/>
      <c r="D165" s="233" t="s">
        <v>147</v>
      </c>
      <c r="E165" s="234" t="s">
        <v>1</v>
      </c>
      <c r="F165" s="235" t="s">
        <v>204</v>
      </c>
      <c r="G165" s="232"/>
      <c r="H165" s="236">
        <v>8.4</v>
      </c>
      <c r="I165" s="237"/>
      <c r="J165" s="232"/>
      <c r="K165" s="232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147</v>
      </c>
      <c r="AU165" s="242" t="s">
        <v>89</v>
      </c>
      <c r="AV165" s="13" t="s">
        <v>89</v>
      </c>
      <c r="AW165" s="13" t="s">
        <v>36</v>
      </c>
      <c r="AX165" s="13" t="s">
        <v>79</v>
      </c>
      <c r="AY165" s="242" t="s">
        <v>135</v>
      </c>
    </row>
    <row r="166" spans="1:51" s="14" customFormat="1" ht="12">
      <c r="A166" s="14"/>
      <c r="B166" s="243"/>
      <c r="C166" s="244"/>
      <c r="D166" s="233" t="s">
        <v>147</v>
      </c>
      <c r="E166" s="245" t="s">
        <v>1</v>
      </c>
      <c r="F166" s="246" t="s">
        <v>151</v>
      </c>
      <c r="G166" s="244"/>
      <c r="H166" s="247">
        <v>27.3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147</v>
      </c>
      <c r="AU166" s="253" t="s">
        <v>89</v>
      </c>
      <c r="AV166" s="14" t="s">
        <v>142</v>
      </c>
      <c r="AW166" s="14" t="s">
        <v>36</v>
      </c>
      <c r="AX166" s="14" t="s">
        <v>87</v>
      </c>
      <c r="AY166" s="253" t="s">
        <v>135</v>
      </c>
    </row>
    <row r="167" spans="1:65" s="2" customFormat="1" ht="37.8" customHeight="1">
      <c r="A167" s="38"/>
      <c r="B167" s="39"/>
      <c r="C167" s="218" t="s">
        <v>205</v>
      </c>
      <c r="D167" s="218" t="s">
        <v>137</v>
      </c>
      <c r="E167" s="219" t="s">
        <v>206</v>
      </c>
      <c r="F167" s="220" t="s">
        <v>207</v>
      </c>
      <c r="G167" s="221" t="s">
        <v>185</v>
      </c>
      <c r="H167" s="222">
        <v>152</v>
      </c>
      <c r="I167" s="223"/>
      <c r="J167" s="224">
        <f>ROUND(I167*H167,2)</f>
        <v>0</v>
      </c>
      <c r="K167" s="220" t="s">
        <v>141</v>
      </c>
      <c r="L167" s="44"/>
      <c r="M167" s="225" t="s">
        <v>1</v>
      </c>
      <c r="N167" s="226" t="s">
        <v>44</v>
      </c>
      <c r="O167" s="91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142</v>
      </c>
      <c r="AT167" s="229" t="s">
        <v>137</v>
      </c>
      <c r="AU167" s="229" t="s">
        <v>89</v>
      </c>
      <c r="AY167" s="17" t="s">
        <v>135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87</v>
      </c>
      <c r="BK167" s="230">
        <f>ROUND(I167*H167,2)</f>
        <v>0</v>
      </c>
      <c r="BL167" s="17" t="s">
        <v>142</v>
      </c>
      <c r="BM167" s="229" t="s">
        <v>208</v>
      </c>
    </row>
    <row r="168" spans="1:51" s="13" customFormat="1" ht="12">
      <c r="A168" s="13"/>
      <c r="B168" s="231"/>
      <c r="C168" s="232"/>
      <c r="D168" s="233" t="s">
        <v>147</v>
      </c>
      <c r="E168" s="234" t="s">
        <v>1</v>
      </c>
      <c r="F168" s="235" t="s">
        <v>209</v>
      </c>
      <c r="G168" s="232"/>
      <c r="H168" s="236">
        <v>152</v>
      </c>
      <c r="I168" s="237"/>
      <c r="J168" s="232"/>
      <c r="K168" s="232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147</v>
      </c>
      <c r="AU168" s="242" t="s">
        <v>89</v>
      </c>
      <c r="AV168" s="13" t="s">
        <v>89</v>
      </c>
      <c r="AW168" s="13" t="s">
        <v>36</v>
      </c>
      <c r="AX168" s="13" t="s">
        <v>87</v>
      </c>
      <c r="AY168" s="242" t="s">
        <v>135</v>
      </c>
    </row>
    <row r="169" spans="1:65" s="2" customFormat="1" ht="37.8" customHeight="1">
      <c r="A169" s="38"/>
      <c r="B169" s="39"/>
      <c r="C169" s="218" t="s">
        <v>210</v>
      </c>
      <c r="D169" s="218" t="s">
        <v>137</v>
      </c>
      <c r="E169" s="219" t="s">
        <v>211</v>
      </c>
      <c r="F169" s="220" t="s">
        <v>212</v>
      </c>
      <c r="G169" s="221" t="s">
        <v>185</v>
      </c>
      <c r="H169" s="222">
        <v>317</v>
      </c>
      <c r="I169" s="223"/>
      <c r="J169" s="224">
        <f>ROUND(I169*H169,2)</f>
        <v>0</v>
      </c>
      <c r="K169" s="220" t="s">
        <v>141</v>
      </c>
      <c r="L169" s="44"/>
      <c r="M169" s="225" t="s">
        <v>1</v>
      </c>
      <c r="N169" s="226" t="s">
        <v>44</v>
      </c>
      <c r="O169" s="91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142</v>
      </c>
      <c r="AT169" s="229" t="s">
        <v>137</v>
      </c>
      <c r="AU169" s="229" t="s">
        <v>89</v>
      </c>
      <c r="AY169" s="17" t="s">
        <v>135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87</v>
      </c>
      <c r="BK169" s="230">
        <f>ROUND(I169*H169,2)</f>
        <v>0</v>
      </c>
      <c r="BL169" s="17" t="s">
        <v>142</v>
      </c>
      <c r="BM169" s="229" t="s">
        <v>213</v>
      </c>
    </row>
    <row r="170" spans="1:51" s="13" customFormat="1" ht="12">
      <c r="A170" s="13"/>
      <c r="B170" s="231"/>
      <c r="C170" s="232"/>
      <c r="D170" s="233" t="s">
        <v>147</v>
      </c>
      <c r="E170" s="234" t="s">
        <v>1</v>
      </c>
      <c r="F170" s="235" t="s">
        <v>214</v>
      </c>
      <c r="G170" s="232"/>
      <c r="H170" s="236">
        <v>28.5</v>
      </c>
      <c r="I170" s="237"/>
      <c r="J170" s="232"/>
      <c r="K170" s="232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147</v>
      </c>
      <c r="AU170" s="242" t="s">
        <v>89</v>
      </c>
      <c r="AV170" s="13" t="s">
        <v>89</v>
      </c>
      <c r="AW170" s="13" t="s">
        <v>36</v>
      </c>
      <c r="AX170" s="13" t="s">
        <v>79</v>
      </c>
      <c r="AY170" s="242" t="s">
        <v>135</v>
      </c>
    </row>
    <row r="171" spans="1:51" s="13" customFormat="1" ht="12">
      <c r="A171" s="13"/>
      <c r="B171" s="231"/>
      <c r="C171" s="232"/>
      <c r="D171" s="233" t="s">
        <v>147</v>
      </c>
      <c r="E171" s="234" t="s">
        <v>1</v>
      </c>
      <c r="F171" s="235" t="s">
        <v>215</v>
      </c>
      <c r="G171" s="232"/>
      <c r="H171" s="236">
        <v>91.2</v>
      </c>
      <c r="I171" s="237"/>
      <c r="J171" s="232"/>
      <c r="K171" s="232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147</v>
      </c>
      <c r="AU171" s="242" t="s">
        <v>89</v>
      </c>
      <c r="AV171" s="13" t="s">
        <v>89</v>
      </c>
      <c r="AW171" s="13" t="s">
        <v>36</v>
      </c>
      <c r="AX171" s="13" t="s">
        <v>79</v>
      </c>
      <c r="AY171" s="242" t="s">
        <v>135</v>
      </c>
    </row>
    <row r="172" spans="1:51" s="13" customFormat="1" ht="12">
      <c r="A172" s="13"/>
      <c r="B172" s="231"/>
      <c r="C172" s="232"/>
      <c r="D172" s="233" t="s">
        <v>147</v>
      </c>
      <c r="E172" s="234" t="s">
        <v>1</v>
      </c>
      <c r="F172" s="235" t="s">
        <v>216</v>
      </c>
      <c r="G172" s="232"/>
      <c r="H172" s="236">
        <v>179.3</v>
      </c>
      <c r="I172" s="237"/>
      <c r="J172" s="232"/>
      <c r="K172" s="232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147</v>
      </c>
      <c r="AU172" s="242" t="s">
        <v>89</v>
      </c>
      <c r="AV172" s="13" t="s">
        <v>89</v>
      </c>
      <c r="AW172" s="13" t="s">
        <v>36</v>
      </c>
      <c r="AX172" s="13" t="s">
        <v>79</v>
      </c>
      <c r="AY172" s="242" t="s">
        <v>135</v>
      </c>
    </row>
    <row r="173" spans="1:51" s="13" customFormat="1" ht="12">
      <c r="A173" s="13"/>
      <c r="B173" s="231"/>
      <c r="C173" s="232"/>
      <c r="D173" s="233" t="s">
        <v>147</v>
      </c>
      <c r="E173" s="234" t="s">
        <v>1</v>
      </c>
      <c r="F173" s="235" t="s">
        <v>217</v>
      </c>
      <c r="G173" s="232"/>
      <c r="H173" s="236">
        <v>18</v>
      </c>
      <c r="I173" s="237"/>
      <c r="J173" s="232"/>
      <c r="K173" s="232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147</v>
      </c>
      <c r="AU173" s="242" t="s">
        <v>89</v>
      </c>
      <c r="AV173" s="13" t="s">
        <v>89</v>
      </c>
      <c r="AW173" s="13" t="s">
        <v>36</v>
      </c>
      <c r="AX173" s="13" t="s">
        <v>79</v>
      </c>
      <c r="AY173" s="242" t="s">
        <v>135</v>
      </c>
    </row>
    <row r="174" spans="1:51" s="14" customFormat="1" ht="12">
      <c r="A174" s="14"/>
      <c r="B174" s="243"/>
      <c r="C174" s="244"/>
      <c r="D174" s="233" t="s">
        <v>147</v>
      </c>
      <c r="E174" s="245" t="s">
        <v>1</v>
      </c>
      <c r="F174" s="246" t="s">
        <v>151</v>
      </c>
      <c r="G174" s="244"/>
      <c r="H174" s="247">
        <v>317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3" t="s">
        <v>147</v>
      </c>
      <c r="AU174" s="253" t="s">
        <v>89</v>
      </c>
      <c r="AV174" s="14" t="s">
        <v>142</v>
      </c>
      <c r="AW174" s="14" t="s">
        <v>36</v>
      </c>
      <c r="AX174" s="14" t="s">
        <v>87</v>
      </c>
      <c r="AY174" s="253" t="s">
        <v>135</v>
      </c>
    </row>
    <row r="175" spans="1:65" s="2" customFormat="1" ht="37.8" customHeight="1">
      <c r="A175" s="38"/>
      <c r="B175" s="39"/>
      <c r="C175" s="218" t="s">
        <v>218</v>
      </c>
      <c r="D175" s="218" t="s">
        <v>137</v>
      </c>
      <c r="E175" s="219" t="s">
        <v>219</v>
      </c>
      <c r="F175" s="220" t="s">
        <v>220</v>
      </c>
      <c r="G175" s="221" t="s">
        <v>185</v>
      </c>
      <c r="H175" s="222">
        <v>1268</v>
      </c>
      <c r="I175" s="223"/>
      <c r="J175" s="224">
        <f>ROUND(I175*H175,2)</f>
        <v>0</v>
      </c>
      <c r="K175" s="220" t="s">
        <v>141</v>
      </c>
      <c r="L175" s="44"/>
      <c r="M175" s="225" t="s">
        <v>1</v>
      </c>
      <c r="N175" s="226" t="s">
        <v>44</v>
      </c>
      <c r="O175" s="91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142</v>
      </c>
      <c r="AT175" s="229" t="s">
        <v>137</v>
      </c>
      <c r="AU175" s="229" t="s">
        <v>89</v>
      </c>
      <c r="AY175" s="17" t="s">
        <v>135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87</v>
      </c>
      <c r="BK175" s="230">
        <f>ROUND(I175*H175,2)</f>
        <v>0</v>
      </c>
      <c r="BL175" s="17" t="s">
        <v>142</v>
      </c>
      <c r="BM175" s="229" t="s">
        <v>221</v>
      </c>
    </row>
    <row r="176" spans="1:51" s="13" customFormat="1" ht="12">
      <c r="A176" s="13"/>
      <c r="B176" s="231"/>
      <c r="C176" s="232"/>
      <c r="D176" s="233" t="s">
        <v>147</v>
      </c>
      <c r="E176" s="232"/>
      <c r="F176" s="235" t="s">
        <v>222</v>
      </c>
      <c r="G176" s="232"/>
      <c r="H176" s="236">
        <v>1268</v>
      </c>
      <c r="I176" s="237"/>
      <c r="J176" s="232"/>
      <c r="K176" s="232"/>
      <c r="L176" s="238"/>
      <c r="M176" s="239"/>
      <c r="N176" s="240"/>
      <c r="O176" s="240"/>
      <c r="P176" s="240"/>
      <c r="Q176" s="240"/>
      <c r="R176" s="240"/>
      <c r="S176" s="240"/>
      <c r="T176" s="24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2" t="s">
        <v>147</v>
      </c>
      <c r="AU176" s="242" t="s">
        <v>89</v>
      </c>
      <c r="AV176" s="13" t="s">
        <v>89</v>
      </c>
      <c r="AW176" s="13" t="s">
        <v>4</v>
      </c>
      <c r="AX176" s="13" t="s">
        <v>87</v>
      </c>
      <c r="AY176" s="242" t="s">
        <v>135</v>
      </c>
    </row>
    <row r="177" spans="1:65" s="2" customFormat="1" ht="33" customHeight="1">
      <c r="A177" s="38"/>
      <c r="B177" s="39"/>
      <c r="C177" s="218" t="s">
        <v>223</v>
      </c>
      <c r="D177" s="218" t="s">
        <v>137</v>
      </c>
      <c r="E177" s="219" t="s">
        <v>224</v>
      </c>
      <c r="F177" s="220" t="s">
        <v>225</v>
      </c>
      <c r="G177" s="221" t="s">
        <v>226</v>
      </c>
      <c r="H177" s="222">
        <v>634</v>
      </c>
      <c r="I177" s="223"/>
      <c r="J177" s="224">
        <f>ROUND(I177*H177,2)</f>
        <v>0</v>
      </c>
      <c r="K177" s="220" t="s">
        <v>141</v>
      </c>
      <c r="L177" s="44"/>
      <c r="M177" s="225" t="s">
        <v>1</v>
      </c>
      <c r="N177" s="226" t="s">
        <v>44</v>
      </c>
      <c r="O177" s="91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142</v>
      </c>
      <c r="AT177" s="229" t="s">
        <v>137</v>
      </c>
      <c r="AU177" s="229" t="s">
        <v>89</v>
      </c>
      <c r="AY177" s="17" t="s">
        <v>135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87</v>
      </c>
      <c r="BK177" s="230">
        <f>ROUND(I177*H177,2)</f>
        <v>0</v>
      </c>
      <c r="BL177" s="17" t="s">
        <v>142</v>
      </c>
      <c r="BM177" s="229" t="s">
        <v>227</v>
      </c>
    </row>
    <row r="178" spans="1:51" s="13" customFormat="1" ht="12">
      <c r="A178" s="13"/>
      <c r="B178" s="231"/>
      <c r="C178" s="232"/>
      <c r="D178" s="233" t="s">
        <v>147</v>
      </c>
      <c r="E178" s="232"/>
      <c r="F178" s="235" t="s">
        <v>228</v>
      </c>
      <c r="G178" s="232"/>
      <c r="H178" s="236">
        <v>634</v>
      </c>
      <c r="I178" s="237"/>
      <c r="J178" s="232"/>
      <c r="K178" s="232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147</v>
      </c>
      <c r="AU178" s="242" t="s">
        <v>89</v>
      </c>
      <c r="AV178" s="13" t="s">
        <v>89</v>
      </c>
      <c r="AW178" s="13" t="s">
        <v>4</v>
      </c>
      <c r="AX178" s="13" t="s">
        <v>87</v>
      </c>
      <c r="AY178" s="242" t="s">
        <v>135</v>
      </c>
    </row>
    <row r="179" spans="1:65" s="2" customFormat="1" ht="24.15" customHeight="1">
      <c r="A179" s="38"/>
      <c r="B179" s="39"/>
      <c r="C179" s="218" t="s">
        <v>229</v>
      </c>
      <c r="D179" s="218" t="s">
        <v>137</v>
      </c>
      <c r="E179" s="219" t="s">
        <v>230</v>
      </c>
      <c r="F179" s="220" t="s">
        <v>231</v>
      </c>
      <c r="G179" s="221" t="s">
        <v>185</v>
      </c>
      <c r="H179" s="222">
        <v>99.82</v>
      </c>
      <c r="I179" s="223"/>
      <c r="J179" s="224">
        <f>ROUND(I179*H179,2)</f>
        <v>0</v>
      </c>
      <c r="K179" s="220" t="s">
        <v>141</v>
      </c>
      <c r="L179" s="44"/>
      <c r="M179" s="225" t="s">
        <v>1</v>
      </c>
      <c r="N179" s="226" t="s">
        <v>44</v>
      </c>
      <c r="O179" s="91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9" t="s">
        <v>142</v>
      </c>
      <c r="AT179" s="229" t="s">
        <v>137</v>
      </c>
      <c r="AU179" s="229" t="s">
        <v>89</v>
      </c>
      <c r="AY179" s="17" t="s">
        <v>135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7" t="s">
        <v>87</v>
      </c>
      <c r="BK179" s="230">
        <f>ROUND(I179*H179,2)</f>
        <v>0</v>
      </c>
      <c r="BL179" s="17" t="s">
        <v>142</v>
      </c>
      <c r="BM179" s="229" t="s">
        <v>232</v>
      </c>
    </row>
    <row r="180" spans="1:51" s="13" customFormat="1" ht="12">
      <c r="A180" s="13"/>
      <c r="B180" s="231"/>
      <c r="C180" s="232"/>
      <c r="D180" s="233" t="s">
        <v>147</v>
      </c>
      <c r="E180" s="234" t="s">
        <v>1</v>
      </c>
      <c r="F180" s="235" t="s">
        <v>233</v>
      </c>
      <c r="G180" s="232"/>
      <c r="H180" s="236">
        <v>15</v>
      </c>
      <c r="I180" s="237"/>
      <c r="J180" s="232"/>
      <c r="K180" s="232"/>
      <c r="L180" s="238"/>
      <c r="M180" s="239"/>
      <c r="N180" s="240"/>
      <c r="O180" s="240"/>
      <c r="P180" s="240"/>
      <c r="Q180" s="240"/>
      <c r="R180" s="240"/>
      <c r="S180" s="240"/>
      <c r="T180" s="24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2" t="s">
        <v>147</v>
      </c>
      <c r="AU180" s="242" t="s">
        <v>89</v>
      </c>
      <c r="AV180" s="13" t="s">
        <v>89</v>
      </c>
      <c r="AW180" s="13" t="s">
        <v>36</v>
      </c>
      <c r="AX180" s="13" t="s">
        <v>79</v>
      </c>
      <c r="AY180" s="242" t="s">
        <v>135</v>
      </c>
    </row>
    <row r="181" spans="1:51" s="13" customFormat="1" ht="12">
      <c r="A181" s="13"/>
      <c r="B181" s="231"/>
      <c r="C181" s="232"/>
      <c r="D181" s="233" t="s">
        <v>147</v>
      </c>
      <c r="E181" s="234" t="s">
        <v>1</v>
      </c>
      <c r="F181" s="235" t="s">
        <v>234</v>
      </c>
      <c r="G181" s="232"/>
      <c r="H181" s="236">
        <v>76</v>
      </c>
      <c r="I181" s="237"/>
      <c r="J181" s="232"/>
      <c r="K181" s="232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147</v>
      </c>
      <c r="AU181" s="242" t="s">
        <v>89</v>
      </c>
      <c r="AV181" s="13" t="s">
        <v>89</v>
      </c>
      <c r="AW181" s="13" t="s">
        <v>36</v>
      </c>
      <c r="AX181" s="13" t="s">
        <v>79</v>
      </c>
      <c r="AY181" s="242" t="s">
        <v>135</v>
      </c>
    </row>
    <row r="182" spans="1:51" s="13" customFormat="1" ht="12">
      <c r="A182" s="13"/>
      <c r="B182" s="231"/>
      <c r="C182" s="232"/>
      <c r="D182" s="233" t="s">
        <v>147</v>
      </c>
      <c r="E182" s="234" t="s">
        <v>1</v>
      </c>
      <c r="F182" s="235" t="s">
        <v>235</v>
      </c>
      <c r="G182" s="232"/>
      <c r="H182" s="236">
        <v>7.56</v>
      </c>
      <c r="I182" s="237"/>
      <c r="J182" s="232"/>
      <c r="K182" s="232"/>
      <c r="L182" s="238"/>
      <c r="M182" s="239"/>
      <c r="N182" s="240"/>
      <c r="O182" s="240"/>
      <c r="P182" s="240"/>
      <c r="Q182" s="240"/>
      <c r="R182" s="240"/>
      <c r="S182" s="240"/>
      <c r="T182" s="24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2" t="s">
        <v>147</v>
      </c>
      <c r="AU182" s="242" t="s">
        <v>89</v>
      </c>
      <c r="AV182" s="13" t="s">
        <v>89</v>
      </c>
      <c r="AW182" s="13" t="s">
        <v>36</v>
      </c>
      <c r="AX182" s="13" t="s">
        <v>79</v>
      </c>
      <c r="AY182" s="242" t="s">
        <v>135</v>
      </c>
    </row>
    <row r="183" spans="1:51" s="13" customFormat="1" ht="12">
      <c r="A183" s="13"/>
      <c r="B183" s="231"/>
      <c r="C183" s="232"/>
      <c r="D183" s="233" t="s">
        <v>147</v>
      </c>
      <c r="E183" s="234" t="s">
        <v>1</v>
      </c>
      <c r="F183" s="235" t="s">
        <v>236</v>
      </c>
      <c r="G183" s="232"/>
      <c r="H183" s="236">
        <v>1.26</v>
      </c>
      <c r="I183" s="237"/>
      <c r="J183" s="232"/>
      <c r="K183" s="232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147</v>
      </c>
      <c r="AU183" s="242" t="s">
        <v>89</v>
      </c>
      <c r="AV183" s="13" t="s">
        <v>89</v>
      </c>
      <c r="AW183" s="13" t="s">
        <v>36</v>
      </c>
      <c r="AX183" s="13" t="s">
        <v>79</v>
      </c>
      <c r="AY183" s="242" t="s">
        <v>135</v>
      </c>
    </row>
    <row r="184" spans="1:51" s="14" customFormat="1" ht="12">
      <c r="A184" s="14"/>
      <c r="B184" s="243"/>
      <c r="C184" s="244"/>
      <c r="D184" s="233" t="s">
        <v>147</v>
      </c>
      <c r="E184" s="245" t="s">
        <v>1</v>
      </c>
      <c r="F184" s="246" t="s">
        <v>151</v>
      </c>
      <c r="G184" s="244"/>
      <c r="H184" s="247">
        <v>99.82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3" t="s">
        <v>147</v>
      </c>
      <c r="AU184" s="253" t="s">
        <v>89</v>
      </c>
      <c r="AV184" s="14" t="s">
        <v>142</v>
      </c>
      <c r="AW184" s="14" t="s">
        <v>36</v>
      </c>
      <c r="AX184" s="14" t="s">
        <v>87</v>
      </c>
      <c r="AY184" s="253" t="s">
        <v>135</v>
      </c>
    </row>
    <row r="185" spans="1:65" s="2" customFormat="1" ht="24.15" customHeight="1">
      <c r="A185" s="38"/>
      <c r="B185" s="39"/>
      <c r="C185" s="218" t="s">
        <v>237</v>
      </c>
      <c r="D185" s="218" t="s">
        <v>137</v>
      </c>
      <c r="E185" s="219" t="s">
        <v>238</v>
      </c>
      <c r="F185" s="220" t="s">
        <v>239</v>
      </c>
      <c r="G185" s="221" t="s">
        <v>185</v>
      </c>
      <c r="H185" s="222">
        <v>41.13</v>
      </c>
      <c r="I185" s="223"/>
      <c r="J185" s="224">
        <f>ROUND(I185*H185,2)</f>
        <v>0</v>
      </c>
      <c r="K185" s="220" t="s">
        <v>141</v>
      </c>
      <c r="L185" s="44"/>
      <c r="M185" s="225" t="s">
        <v>1</v>
      </c>
      <c r="N185" s="226" t="s">
        <v>44</v>
      </c>
      <c r="O185" s="91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9" t="s">
        <v>142</v>
      </c>
      <c r="AT185" s="229" t="s">
        <v>137</v>
      </c>
      <c r="AU185" s="229" t="s">
        <v>89</v>
      </c>
      <c r="AY185" s="17" t="s">
        <v>135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7" t="s">
        <v>87</v>
      </c>
      <c r="BK185" s="230">
        <f>ROUND(I185*H185,2)</f>
        <v>0</v>
      </c>
      <c r="BL185" s="17" t="s">
        <v>142</v>
      </c>
      <c r="BM185" s="229" t="s">
        <v>240</v>
      </c>
    </row>
    <row r="186" spans="1:51" s="13" customFormat="1" ht="12">
      <c r="A186" s="13"/>
      <c r="B186" s="231"/>
      <c r="C186" s="232"/>
      <c r="D186" s="233" t="s">
        <v>147</v>
      </c>
      <c r="E186" s="234" t="s">
        <v>1</v>
      </c>
      <c r="F186" s="235" t="s">
        <v>241</v>
      </c>
      <c r="G186" s="232"/>
      <c r="H186" s="236">
        <v>34.2</v>
      </c>
      <c r="I186" s="237"/>
      <c r="J186" s="232"/>
      <c r="K186" s="232"/>
      <c r="L186" s="238"/>
      <c r="M186" s="239"/>
      <c r="N186" s="240"/>
      <c r="O186" s="240"/>
      <c r="P186" s="240"/>
      <c r="Q186" s="240"/>
      <c r="R186" s="240"/>
      <c r="S186" s="240"/>
      <c r="T186" s="24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2" t="s">
        <v>147</v>
      </c>
      <c r="AU186" s="242" t="s">
        <v>89</v>
      </c>
      <c r="AV186" s="13" t="s">
        <v>89</v>
      </c>
      <c r="AW186" s="13" t="s">
        <v>36</v>
      </c>
      <c r="AX186" s="13" t="s">
        <v>79</v>
      </c>
      <c r="AY186" s="242" t="s">
        <v>135</v>
      </c>
    </row>
    <row r="187" spans="1:51" s="13" customFormat="1" ht="12">
      <c r="A187" s="13"/>
      <c r="B187" s="231"/>
      <c r="C187" s="232"/>
      <c r="D187" s="233" t="s">
        <v>147</v>
      </c>
      <c r="E187" s="234" t="s">
        <v>1</v>
      </c>
      <c r="F187" s="235" t="s">
        <v>242</v>
      </c>
      <c r="G187" s="232"/>
      <c r="H187" s="236">
        <v>4.41</v>
      </c>
      <c r="I187" s="237"/>
      <c r="J187" s="232"/>
      <c r="K187" s="232"/>
      <c r="L187" s="238"/>
      <c r="M187" s="239"/>
      <c r="N187" s="240"/>
      <c r="O187" s="240"/>
      <c r="P187" s="240"/>
      <c r="Q187" s="240"/>
      <c r="R187" s="240"/>
      <c r="S187" s="240"/>
      <c r="T187" s="24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2" t="s">
        <v>147</v>
      </c>
      <c r="AU187" s="242" t="s">
        <v>89</v>
      </c>
      <c r="AV187" s="13" t="s">
        <v>89</v>
      </c>
      <c r="AW187" s="13" t="s">
        <v>36</v>
      </c>
      <c r="AX187" s="13" t="s">
        <v>79</v>
      </c>
      <c r="AY187" s="242" t="s">
        <v>135</v>
      </c>
    </row>
    <row r="188" spans="1:51" s="13" customFormat="1" ht="12">
      <c r="A188" s="13"/>
      <c r="B188" s="231"/>
      <c r="C188" s="232"/>
      <c r="D188" s="233" t="s">
        <v>147</v>
      </c>
      <c r="E188" s="234" t="s">
        <v>1</v>
      </c>
      <c r="F188" s="235" t="s">
        <v>243</v>
      </c>
      <c r="G188" s="232"/>
      <c r="H188" s="236">
        <v>2.52</v>
      </c>
      <c r="I188" s="237"/>
      <c r="J188" s="232"/>
      <c r="K188" s="232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147</v>
      </c>
      <c r="AU188" s="242" t="s">
        <v>89</v>
      </c>
      <c r="AV188" s="13" t="s">
        <v>89</v>
      </c>
      <c r="AW188" s="13" t="s">
        <v>36</v>
      </c>
      <c r="AX188" s="13" t="s">
        <v>79</v>
      </c>
      <c r="AY188" s="242" t="s">
        <v>135</v>
      </c>
    </row>
    <row r="189" spans="1:51" s="14" customFormat="1" ht="12">
      <c r="A189" s="14"/>
      <c r="B189" s="243"/>
      <c r="C189" s="244"/>
      <c r="D189" s="233" t="s">
        <v>147</v>
      </c>
      <c r="E189" s="245" t="s">
        <v>1</v>
      </c>
      <c r="F189" s="246" t="s">
        <v>151</v>
      </c>
      <c r="G189" s="244"/>
      <c r="H189" s="247">
        <v>41.13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3" t="s">
        <v>147</v>
      </c>
      <c r="AU189" s="253" t="s">
        <v>89</v>
      </c>
      <c r="AV189" s="14" t="s">
        <v>142</v>
      </c>
      <c r="AW189" s="14" t="s">
        <v>36</v>
      </c>
      <c r="AX189" s="14" t="s">
        <v>87</v>
      </c>
      <c r="AY189" s="253" t="s">
        <v>135</v>
      </c>
    </row>
    <row r="190" spans="1:65" s="2" customFormat="1" ht="16.5" customHeight="1">
      <c r="A190" s="38"/>
      <c r="B190" s="39"/>
      <c r="C190" s="254" t="s">
        <v>244</v>
      </c>
      <c r="D190" s="254" t="s">
        <v>245</v>
      </c>
      <c r="E190" s="255" t="s">
        <v>246</v>
      </c>
      <c r="F190" s="256" t="s">
        <v>247</v>
      </c>
      <c r="G190" s="257" t="s">
        <v>226</v>
      </c>
      <c r="H190" s="258">
        <v>82.26</v>
      </c>
      <c r="I190" s="259"/>
      <c r="J190" s="260">
        <f>ROUND(I190*H190,2)</f>
        <v>0</v>
      </c>
      <c r="K190" s="256" t="s">
        <v>141</v>
      </c>
      <c r="L190" s="261"/>
      <c r="M190" s="262" t="s">
        <v>1</v>
      </c>
      <c r="N190" s="263" t="s">
        <v>44</v>
      </c>
      <c r="O190" s="91"/>
      <c r="P190" s="227">
        <f>O190*H190</f>
        <v>0</v>
      </c>
      <c r="Q190" s="227">
        <v>1</v>
      </c>
      <c r="R190" s="227">
        <f>Q190*H190</f>
        <v>82.26</v>
      </c>
      <c r="S190" s="227">
        <v>0</v>
      </c>
      <c r="T190" s="22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171</v>
      </c>
      <c r="AT190" s="229" t="s">
        <v>245</v>
      </c>
      <c r="AU190" s="229" t="s">
        <v>89</v>
      </c>
      <c r="AY190" s="17" t="s">
        <v>135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87</v>
      </c>
      <c r="BK190" s="230">
        <f>ROUND(I190*H190,2)</f>
        <v>0</v>
      </c>
      <c r="BL190" s="17" t="s">
        <v>142</v>
      </c>
      <c r="BM190" s="229" t="s">
        <v>248</v>
      </c>
    </row>
    <row r="191" spans="1:51" s="13" customFormat="1" ht="12">
      <c r="A191" s="13"/>
      <c r="B191" s="231"/>
      <c r="C191" s="232"/>
      <c r="D191" s="233" t="s">
        <v>147</v>
      </c>
      <c r="E191" s="232"/>
      <c r="F191" s="235" t="s">
        <v>249</v>
      </c>
      <c r="G191" s="232"/>
      <c r="H191" s="236">
        <v>82.26</v>
      </c>
      <c r="I191" s="237"/>
      <c r="J191" s="232"/>
      <c r="K191" s="232"/>
      <c r="L191" s="238"/>
      <c r="M191" s="239"/>
      <c r="N191" s="240"/>
      <c r="O191" s="240"/>
      <c r="P191" s="240"/>
      <c r="Q191" s="240"/>
      <c r="R191" s="240"/>
      <c r="S191" s="240"/>
      <c r="T191" s="24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2" t="s">
        <v>147</v>
      </c>
      <c r="AU191" s="242" t="s">
        <v>89</v>
      </c>
      <c r="AV191" s="13" t="s">
        <v>89</v>
      </c>
      <c r="AW191" s="13" t="s">
        <v>4</v>
      </c>
      <c r="AX191" s="13" t="s">
        <v>87</v>
      </c>
      <c r="AY191" s="242" t="s">
        <v>135</v>
      </c>
    </row>
    <row r="192" spans="1:65" s="2" customFormat="1" ht="24.15" customHeight="1">
      <c r="A192" s="38"/>
      <c r="B192" s="39"/>
      <c r="C192" s="218" t="s">
        <v>7</v>
      </c>
      <c r="D192" s="218" t="s">
        <v>137</v>
      </c>
      <c r="E192" s="219" t="s">
        <v>250</v>
      </c>
      <c r="F192" s="220" t="s">
        <v>251</v>
      </c>
      <c r="G192" s="221" t="s">
        <v>140</v>
      </c>
      <c r="H192" s="222">
        <v>2431.5</v>
      </c>
      <c r="I192" s="223"/>
      <c r="J192" s="224">
        <f>ROUND(I192*H192,2)</f>
        <v>0</v>
      </c>
      <c r="K192" s="220" t="s">
        <v>141</v>
      </c>
      <c r="L192" s="44"/>
      <c r="M192" s="225" t="s">
        <v>1</v>
      </c>
      <c r="N192" s="226" t="s">
        <v>44</v>
      </c>
      <c r="O192" s="91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9" t="s">
        <v>142</v>
      </c>
      <c r="AT192" s="229" t="s">
        <v>137</v>
      </c>
      <c r="AU192" s="229" t="s">
        <v>89</v>
      </c>
      <c r="AY192" s="17" t="s">
        <v>135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7" t="s">
        <v>87</v>
      </c>
      <c r="BK192" s="230">
        <f>ROUND(I192*H192,2)</f>
        <v>0</v>
      </c>
      <c r="BL192" s="17" t="s">
        <v>142</v>
      </c>
      <c r="BM192" s="229" t="s">
        <v>252</v>
      </c>
    </row>
    <row r="193" spans="1:51" s="13" customFormat="1" ht="12">
      <c r="A193" s="13"/>
      <c r="B193" s="231"/>
      <c r="C193" s="232"/>
      <c r="D193" s="233" t="s">
        <v>147</v>
      </c>
      <c r="E193" s="234" t="s">
        <v>1</v>
      </c>
      <c r="F193" s="235" t="s">
        <v>253</v>
      </c>
      <c r="G193" s="232"/>
      <c r="H193" s="236">
        <v>1039.5</v>
      </c>
      <c r="I193" s="237"/>
      <c r="J193" s="232"/>
      <c r="K193" s="232"/>
      <c r="L193" s="238"/>
      <c r="M193" s="239"/>
      <c r="N193" s="240"/>
      <c r="O193" s="240"/>
      <c r="P193" s="240"/>
      <c r="Q193" s="240"/>
      <c r="R193" s="240"/>
      <c r="S193" s="240"/>
      <c r="T193" s="24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2" t="s">
        <v>147</v>
      </c>
      <c r="AU193" s="242" t="s">
        <v>89</v>
      </c>
      <c r="AV193" s="13" t="s">
        <v>89</v>
      </c>
      <c r="AW193" s="13" t="s">
        <v>36</v>
      </c>
      <c r="AX193" s="13" t="s">
        <v>79</v>
      </c>
      <c r="AY193" s="242" t="s">
        <v>135</v>
      </c>
    </row>
    <row r="194" spans="1:51" s="13" customFormat="1" ht="12">
      <c r="A194" s="13"/>
      <c r="B194" s="231"/>
      <c r="C194" s="232"/>
      <c r="D194" s="233" t="s">
        <v>147</v>
      </c>
      <c r="E194" s="234" t="s">
        <v>1</v>
      </c>
      <c r="F194" s="235" t="s">
        <v>254</v>
      </c>
      <c r="G194" s="232"/>
      <c r="H194" s="236">
        <v>482</v>
      </c>
      <c r="I194" s="237"/>
      <c r="J194" s="232"/>
      <c r="K194" s="232"/>
      <c r="L194" s="238"/>
      <c r="M194" s="239"/>
      <c r="N194" s="240"/>
      <c r="O194" s="240"/>
      <c r="P194" s="240"/>
      <c r="Q194" s="240"/>
      <c r="R194" s="240"/>
      <c r="S194" s="240"/>
      <c r="T194" s="24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2" t="s">
        <v>147</v>
      </c>
      <c r="AU194" s="242" t="s">
        <v>89</v>
      </c>
      <c r="AV194" s="13" t="s">
        <v>89</v>
      </c>
      <c r="AW194" s="13" t="s">
        <v>36</v>
      </c>
      <c r="AX194" s="13" t="s">
        <v>79</v>
      </c>
      <c r="AY194" s="242" t="s">
        <v>135</v>
      </c>
    </row>
    <row r="195" spans="1:51" s="13" customFormat="1" ht="12">
      <c r="A195" s="13"/>
      <c r="B195" s="231"/>
      <c r="C195" s="232"/>
      <c r="D195" s="233" t="s">
        <v>147</v>
      </c>
      <c r="E195" s="234" t="s">
        <v>1</v>
      </c>
      <c r="F195" s="235" t="s">
        <v>255</v>
      </c>
      <c r="G195" s="232"/>
      <c r="H195" s="236">
        <v>385</v>
      </c>
      <c r="I195" s="237"/>
      <c r="J195" s="232"/>
      <c r="K195" s="232"/>
      <c r="L195" s="238"/>
      <c r="M195" s="239"/>
      <c r="N195" s="240"/>
      <c r="O195" s="240"/>
      <c r="P195" s="240"/>
      <c r="Q195" s="240"/>
      <c r="R195" s="240"/>
      <c r="S195" s="240"/>
      <c r="T195" s="24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2" t="s">
        <v>147</v>
      </c>
      <c r="AU195" s="242" t="s">
        <v>89</v>
      </c>
      <c r="AV195" s="13" t="s">
        <v>89</v>
      </c>
      <c r="AW195" s="13" t="s">
        <v>36</v>
      </c>
      <c r="AX195" s="13" t="s">
        <v>79</v>
      </c>
      <c r="AY195" s="242" t="s">
        <v>135</v>
      </c>
    </row>
    <row r="196" spans="1:51" s="13" customFormat="1" ht="12">
      <c r="A196" s="13"/>
      <c r="B196" s="231"/>
      <c r="C196" s="232"/>
      <c r="D196" s="233" t="s">
        <v>147</v>
      </c>
      <c r="E196" s="234" t="s">
        <v>1</v>
      </c>
      <c r="F196" s="235" t="s">
        <v>256</v>
      </c>
      <c r="G196" s="232"/>
      <c r="H196" s="236">
        <v>345</v>
      </c>
      <c r="I196" s="237"/>
      <c r="J196" s="232"/>
      <c r="K196" s="232"/>
      <c r="L196" s="238"/>
      <c r="M196" s="239"/>
      <c r="N196" s="240"/>
      <c r="O196" s="240"/>
      <c r="P196" s="240"/>
      <c r="Q196" s="240"/>
      <c r="R196" s="240"/>
      <c r="S196" s="240"/>
      <c r="T196" s="24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2" t="s">
        <v>147</v>
      </c>
      <c r="AU196" s="242" t="s">
        <v>89</v>
      </c>
      <c r="AV196" s="13" t="s">
        <v>89</v>
      </c>
      <c r="AW196" s="13" t="s">
        <v>36</v>
      </c>
      <c r="AX196" s="13" t="s">
        <v>79</v>
      </c>
      <c r="AY196" s="242" t="s">
        <v>135</v>
      </c>
    </row>
    <row r="197" spans="1:51" s="13" customFormat="1" ht="12">
      <c r="A197" s="13"/>
      <c r="B197" s="231"/>
      <c r="C197" s="232"/>
      <c r="D197" s="233" t="s">
        <v>147</v>
      </c>
      <c r="E197" s="234" t="s">
        <v>1</v>
      </c>
      <c r="F197" s="235" t="s">
        <v>257</v>
      </c>
      <c r="G197" s="232"/>
      <c r="H197" s="236">
        <v>180</v>
      </c>
      <c r="I197" s="237"/>
      <c r="J197" s="232"/>
      <c r="K197" s="232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147</v>
      </c>
      <c r="AU197" s="242" t="s">
        <v>89</v>
      </c>
      <c r="AV197" s="13" t="s">
        <v>89</v>
      </c>
      <c r="AW197" s="13" t="s">
        <v>36</v>
      </c>
      <c r="AX197" s="13" t="s">
        <v>79</v>
      </c>
      <c r="AY197" s="242" t="s">
        <v>135</v>
      </c>
    </row>
    <row r="198" spans="1:51" s="14" customFormat="1" ht="12">
      <c r="A198" s="14"/>
      <c r="B198" s="243"/>
      <c r="C198" s="244"/>
      <c r="D198" s="233" t="s">
        <v>147</v>
      </c>
      <c r="E198" s="245" t="s">
        <v>1</v>
      </c>
      <c r="F198" s="246" t="s">
        <v>151</v>
      </c>
      <c r="G198" s="244"/>
      <c r="H198" s="247">
        <v>2431.5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3" t="s">
        <v>147</v>
      </c>
      <c r="AU198" s="253" t="s">
        <v>89</v>
      </c>
      <c r="AV198" s="14" t="s">
        <v>142</v>
      </c>
      <c r="AW198" s="14" t="s">
        <v>36</v>
      </c>
      <c r="AX198" s="14" t="s">
        <v>87</v>
      </c>
      <c r="AY198" s="253" t="s">
        <v>135</v>
      </c>
    </row>
    <row r="199" spans="1:65" s="2" customFormat="1" ht="24.15" customHeight="1">
      <c r="A199" s="38"/>
      <c r="B199" s="39"/>
      <c r="C199" s="218" t="s">
        <v>258</v>
      </c>
      <c r="D199" s="218" t="s">
        <v>137</v>
      </c>
      <c r="E199" s="219" t="s">
        <v>259</v>
      </c>
      <c r="F199" s="220" t="s">
        <v>260</v>
      </c>
      <c r="G199" s="221" t="s">
        <v>140</v>
      </c>
      <c r="H199" s="222">
        <v>30</v>
      </c>
      <c r="I199" s="223"/>
      <c r="J199" s="224">
        <f>ROUND(I199*H199,2)</f>
        <v>0</v>
      </c>
      <c r="K199" s="220" t="s">
        <v>141</v>
      </c>
      <c r="L199" s="44"/>
      <c r="M199" s="225" t="s">
        <v>1</v>
      </c>
      <c r="N199" s="226" t="s">
        <v>44</v>
      </c>
      <c r="O199" s="91"/>
      <c r="P199" s="227">
        <f>O199*H199</f>
        <v>0</v>
      </c>
      <c r="Q199" s="227">
        <v>0</v>
      </c>
      <c r="R199" s="227">
        <f>Q199*H199</f>
        <v>0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142</v>
      </c>
      <c r="AT199" s="229" t="s">
        <v>137</v>
      </c>
      <c r="AU199" s="229" t="s">
        <v>89</v>
      </c>
      <c r="AY199" s="17" t="s">
        <v>135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7" t="s">
        <v>87</v>
      </c>
      <c r="BK199" s="230">
        <f>ROUND(I199*H199,2)</f>
        <v>0</v>
      </c>
      <c r="BL199" s="17" t="s">
        <v>142</v>
      </c>
      <c r="BM199" s="229" t="s">
        <v>261</v>
      </c>
    </row>
    <row r="200" spans="1:65" s="2" customFormat="1" ht="16.5" customHeight="1">
      <c r="A200" s="38"/>
      <c r="B200" s="39"/>
      <c r="C200" s="254" t="s">
        <v>262</v>
      </c>
      <c r="D200" s="254" t="s">
        <v>245</v>
      </c>
      <c r="E200" s="255" t="s">
        <v>263</v>
      </c>
      <c r="F200" s="256" t="s">
        <v>264</v>
      </c>
      <c r="G200" s="257" t="s">
        <v>226</v>
      </c>
      <c r="H200" s="258">
        <v>6</v>
      </c>
      <c r="I200" s="259"/>
      <c r="J200" s="260">
        <f>ROUND(I200*H200,2)</f>
        <v>0</v>
      </c>
      <c r="K200" s="256" t="s">
        <v>141</v>
      </c>
      <c r="L200" s="261"/>
      <c r="M200" s="262" t="s">
        <v>1</v>
      </c>
      <c r="N200" s="263" t="s">
        <v>44</v>
      </c>
      <c r="O200" s="91"/>
      <c r="P200" s="227">
        <f>O200*H200</f>
        <v>0</v>
      </c>
      <c r="Q200" s="227">
        <v>1</v>
      </c>
      <c r="R200" s="227">
        <f>Q200*H200</f>
        <v>6</v>
      </c>
      <c r="S200" s="227">
        <v>0</v>
      </c>
      <c r="T200" s="228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9" t="s">
        <v>171</v>
      </c>
      <c r="AT200" s="229" t="s">
        <v>245</v>
      </c>
      <c r="AU200" s="229" t="s">
        <v>89</v>
      </c>
      <c r="AY200" s="17" t="s">
        <v>135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7" t="s">
        <v>87</v>
      </c>
      <c r="BK200" s="230">
        <f>ROUND(I200*H200,2)</f>
        <v>0</v>
      </c>
      <c r="BL200" s="17" t="s">
        <v>142</v>
      </c>
      <c r="BM200" s="229" t="s">
        <v>265</v>
      </c>
    </row>
    <row r="201" spans="1:51" s="13" customFormat="1" ht="12">
      <c r="A201" s="13"/>
      <c r="B201" s="231"/>
      <c r="C201" s="232"/>
      <c r="D201" s="233" t="s">
        <v>147</v>
      </c>
      <c r="E201" s="232"/>
      <c r="F201" s="235" t="s">
        <v>266</v>
      </c>
      <c r="G201" s="232"/>
      <c r="H201" s="236">
        <v>6</v>
      </c>
      <c r="I201" s="237"/>
      <c r="J201" s="232"/>
      <c r="K201" s="232"/>
      <c r="L201" s="238"/>
      <c r="M201" s="239"/>
      <c r="N201" s="240"/>
      <c r="O201" s="240"/>
      <c r="P201" s="240"/>
      <c r="Q201" s="240"/>
      <c r="R201" s="240"/>
      <c r="S201" s="240"/>
      <c r="T201" s="24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2" t="s">
        <v>147</v>
      </c>
      <c r="AU201" s="242" t="s">
        <v>89</v>
      </c>
      <c r="AV201" s="13" t="s">
        <v>89</v>
      </c>
      <c r="AW201" s="13" t="s">
        <v>4</v>
      </c>
      <c r="AX201" s="13" t="s">
        <v>87</v>
      </c>
      <c r="AY201" s="242" t="s">
        <v>135</v>
      </c>
    </row>
    <row r="202" spans="1:65" s="2" customFormat="1" ht="24.15" customHeight="1">
      <c r="A202" s="38"/>
      <c r="B202" s="39"/>
      <c r="C202" s="218" t="s">
        <v>267</v>
      </c>
      <c r="D202" s="218" t="s">
        <v>137</v>
      </c>
      <c r="E202" s="219" t="s">
        <v>268</v>
      </c>
      <c r="F202" s="220" t="s">
        <v>269</v>
      </c>
      <c r="G202" s="221" t="s">
        <v>140</v>
      </c>
      <c r="H202" s="222">
        <v>30</v>
      </c>
      <c r="I202" s="223"/>
      <c r="J202" s="224">
        <f>ROUND(I202*H202,2)</f>
        <v>0</v>
      </c>
      <c r="K202" s="220" t="s">
        <v>141</v>
      </c>
      <c r="L202" s="44"/>
      <c r="M202" s="225" t="s">
        <v>1</v>
      </c>
      <c r="N202" s="226" t="s">
        <v>44</v>
      </c>
      <c r="O202" s="91"/>
      <c r="P202" s="227">
        <f>O202*H202</f>
        <v>0</v>
      </c>
      <c r="Q202" s="227">
        <v>0</v>
      </c>
      <c r="R202" s="227">
        <f>Q202*H202</f>
        <v>0</v>
      </c>
      <c r="S202" s="227">
        <v>0</v>
      </c>
      <c r="T202" s="22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9" t="s">
        <v>142</v>
      </c>
      <c r="AT202" s="229" t="s">
        <v>137</v>
      </c>
      <c r="AU202" s="229" t="s">
        <v>89</v>
      </c>
      <c r="AY202" s="17" t="s">
        <v>135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7" t="s">
        <v>87</v>
      </c>
      <c r="BK202" s="230">
        <f>ROUND(I202*H202,2)</f>
        <v>0</v>
      </c>
      <c r="BL202" s="17" t="s">
        <v>142</v>
      </c>
      <c r="BM202" s="229" t="s">
        <v>270</v>
      </c>
    </row>
    <row r="203" spans="1:65" s="2" customFormat="1" ht="16.5" customHeight="1">
      <c r="A203" s="38"/>
      <c r="B203" s="39"/>
      <c r="C203" s="254" t="s">
        <v>271</v>
      </c>
      <c r="D203" s="254" t="s">
        <v>245</v>
      </c>
      <c r="E203" s="255" t="s">
        <v>272</v>
      </c>
      <c r="F203" s="256" t="s">
        <v>273</v>
      </c>
      <c r="G203" s="257" t="s">
        <v>274</v>
      </c>
      <c r="H203" s="258">
        <v>0.6</v>
      </c>
      <c r="I203" s="259"/>
      <c r="J203" s="260">
        <f>ROUND(I203*H203,2)</f>
        <v>0</v>
      </c>
      <c r="K203" s="256" t="s">
        <v>141</v>
      </c>
      <c r="L203" s="261"/>
      <c r="M203" s="262" t="s">
        <v>1</v>
      </c>
      <c r="N203" s="263" t="s">
        <v>44</v>
      </c>
      <c r="O203" s="91"/>
      <c r="P203" s="227">
        <f>O203*H203</f>
        <v>0</v>
      </c>
      <c r="Q203" s="227">
        <v>0.001</v>
      </c>
      <c r="R203" s="227">
        <f>Q203*H203</f>
        <v>0.0006</v>
      </c>
      <c r="S203" s="227">
        <v>0</v>
      </c>
      <c r="T203" s="22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9" t="s">
        <v>171</v>
      </c>
      <c r="AT203" s="229" t="s">
        <v>245</v>
      </c>
      <c r="AU203" s="229" t="s">
        <v>89</v>
      </c>
      <c r="AY203" s="17" t="s">
        <v>135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7" t="s">
        <v>87</v>
      </c>
      <c r="BK203" s="230">
        <f>ROUND(I203*H203,2)</f>
        <v>0</v>
      </c>
      <c r="BL203" s="17" t="s">
        <v>142</v>
      </c>
      <c r="BM203" s="229" t="s">
        <v>275</v>
      </c>
    </row>
    <row r="204" spans="1:51" s="13" customFormat="1" ht="12">
      <c r="A204" s="13"/>
      <c r="B204" s="231"/>
      <c r="C204" s="232"/>
      <c r="D204" s="233" t="s">
        <v>147</v>
      </c>
      <c r="E204" s="232"/>
      <c r="F204" s="235" t="s">
        <v>276</v>
      </c>
      <c r="G204" s="232"/>
      <c r="H204" s="236">
        <v>0.6</v>
      </c>
      <c r="I204" s="237"/>
      <c r="J204" s="232"/>
      <c r="K204" s="232"/>
      <c r="L204" s="238"/>
      <c r="M204" s="239"/>
      <c r="N204" s="240"/>
      <c r="O204" s="240"/>
      <c r="P204" s="240"/>
      <c r="Q204" s="240"/>
      <c r="R204" s="240"/>
      <c r="S204" s="240"/>
      <c r="T204" s="24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147</v>
      </c>
      <c r="AU204" s="242" t="s">
        <v>89</v>
      </c>
      <c r="AV204" s="13" t="s">
        <v>89</v>
      </c>
      <c r="AW204" s="13" t="s">
        <v>4</v>
      </c>
      <c r="AX204" s="13" t="s">
        <v>87</v>
      </c>
      <c r="AY204" s="242" t="s">
        <v>135</v>
      </c>
    </row>
    <row r="205" spans="1:63" s="12" customFormat="1" ht="22.8" customHeight="1">
      <c r="A205" s="12"/>
      <c r="B205" s="202"/>
      <c r="C205" s="203"/>
      <c r="D205" s="204" t="s">
        <v>78</v>
      </c>
      <c r="E205" s="216" t="s">
        <v>152</v>
      </c>
      <c r="F205" s="216" t="s">
        <v>277</v>
      </c>
      <c r="G205" s="203"/>
      <c r="H205" s="203"/>
      <c r="I205" s="206"/>
      <c r="J205" s="217">
        <f>BK205</f>
        <v>0</v>
      </c>
      <c r="K205" s="203"/>
      <c r="L205" s="208"/>
      <c r="M205" s="209"/>
      <c r="N205" s="210"/>
      <c r="O205" s="210"/>
      <c r="P205" s="211">
        <f>SUM(P206:P219)</f>
        <v>0</v>
      </c>
      <c r="Q205" s="210"/>
      <c r="R205" s="211">
        <f>SUM(R206:R219)</f>
        <v>6.505024</v>
      </c>
      <c r="S205" s="210"/>
      <c r="T205" s="212">
        <f>SUM(T206:T219)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3" t="s">
        <v>87</v>
      </c>
      <c r="AT205" s="214" t="s">
        <v>78</v>
      </c>
      <c r="AU205" s="214" t="s">
        <v>87</v>
      </c>
      <c r="AY205" s="213" t="s">
        <v>135</v>
      </c>
      <c r="BK205" s="215">
        <f>SUM(BK206:BK219)</f>
        <v>0</v>
      </c>
    </row>
    <row r="206" spans="1:65" s="2" customFormat="1" ht="24.15" customHeight="1">
      <c r="A206" s="38"/>
      <c r="B206" s="39"/>
      <c r="C206" s="218" t="s">
        <v>278</v>
      </c>
      <c r="D206" s="218" t="s">
        <v>137</v>
      </c>
      <c r="E206" s="219" t="s">
        <v>279</v>
      </c>
      <c r="F206" s="220" t="s">
        <v>280</v>
      </c>
      <c r="G206" s="221" t="s">
        <v>174</v>
      </c>
      <c r="H206" s="222">
        <v>7.52</v>
      </c>
      <c r="I206" s="223"/>
      <c r="J206" s="224">
        <f>ROUND(I206*H206,2)</f>
        <v>0</v>
      </c>
      <c r="K206" s="220" t="s">
        <v>141</v>
      </c>
      <c r="L206" s="44"/>
      <c r="M206" s="225" t="s">
        <v>1</v>
      </c>
      <c r="N206" s="226" t="s">
        <v>44</v>
      </c>
      <c r="O206" s="91"/>
      <c r="P206" s="227">
        <f>O206*H206</f>
        <v>0</v>
      </c>
      <c r="Q206" s="227">
        <v>0.12064</v>
      </c>
      <c r="R206" s="227">
        <f>Q206*H206</f>
        <v>0.9072127999999999</v>
      </c>
      <c r="S206" s="227">
        <v>0</v>
      </c>
      <c r="T206" s="228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9" t="s">
        <v>142</v>
      </c>
      <c r="AT206" s="229" t="s">
        <v>137</v>
      </c>
      <c r="AU206" s="229" t="s">
        <v>89</v>
      </c>
      <c r="AY206" s="17" t="s">
        <v>135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7" t="s">
        <v>87</v>
      </c>
      <c r="BK206" s="230">
        <f>ROUND(I206*H206,2)</f>
        <v>0</v>
      </c>
      <c r="BL206" s="17" t="s">
        <v>142</v>
      </c>
      <c r="BM206" s="229" t="s">
        <v>281</v>
      </c>
    </row>
    <row r="207" spans="1:65" s="2" customFormat="1" ht="24.15" customHeight="1">
      <c r="A207" s="38"/>
      <c r="B207" s="39"/>
      <c r="C207" s="254" t="s">
        <v>282</v>
      </c>
      <c r="D207" s="254" t="s">
        <v>245</v>
      </c>
      <c r="E207" s="255" t="s">
        <v>283</v>
      </c>
      <c r="F207" s="256" t="s">
        <v>284</v>
      </c>
      <c r="G207" s="257" t="s">
        <v>285</v>
      </c>
      <c r="H207" s="258">
        <v>47</v>
      </c>
      <c r="I207" s="259"/>
      <c r="J207" s="260">
        <f>ROUND(I207*H207,2)</f>
        <v>0</v>
      </c>
      <c r="K207" s="256" t="s">
        <v>141</v>
      </c>
      <c r="L207" s="261"/>
      <c r="M207" s="262" t="s">
        <v>1</v>
      </c>
      <c r="N207" s="263" t="s">
        <v>44</v>
      </c>
      <c r="O207" s="91"/>
      <c r="P207" s="227">
        <f>O207*H207</f>
        <v>0</v>
      </c>
      <c r="Q207" s="227">
        <v>0.0235</v>
      </c>
      <c r="R207" s="227">
        <f>Q207*H207</f>
        <v>1.1045</v>
      </c>
      <c r="S207" s="227">
        <v>0</v>
      </c>
      <c r="T207" s="22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9" t="s">
        <v>171</v>
      </c>
      <c r="AT207" s="229" t="s">
        <v>245</v>
      </c>
      <c r="AU207" s="229" t="s">
        <v>89</v>
      </c>
      <c r="AY207" s="17" t="s">
        <v>135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7" t="s">
        <v>87</v>
      </c>
      <c r="BK207" s="230">
        <f>ROUND(I207*H207,2)</f>
        <v>0</v>
      </c>
      <c r="BL207" s="17" t="s">
        <v>142</v>
      </c>
      <c r="BM207" s="229" t="s">
        <v>286</v>
      </c>
    </row>
    <row r="208" spans="1:51" s="13" customFormat="1" ht="12">
      <c r="A208" s="13"/>
      <c r="B208" s="231"/>
      <c r="C208" s="232"/>
      <c r="D208" s="233" t="s">
        <v>147</v>
      </c>
      <c r="E208" s="232"/>
      <c r="F208" s="235" t="s">
        <v>287</v>
      </c>
      <c r="G208" s="232"/>
      <c r="H208" s="236">
        <v>47</v>
      </c>
      <c r="I208" s="237"/>
      <c r="J208" s="232"/>
      <c r="K208" s="232"/>
      <c r="L208" s="238"/>
      <c r="M208" s="239"/>
      <c r="N208" s="240"/>
      <c r="O208" s="240"/>
      <c r="P208" s="240"/>
      <c r="Q208" s="240"/>
      <c r="R208" s="240"/>
      <c r="S208" s="240"/>
      <c r="T208" s="24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2" t="s">
        <v>147</v>
      </c>
      <c r="AU208" s="242" t="s">
        <v>89</v>
      </c>
      <c r="AV208" s="13" t="s">
        <v>89</v>
      </c>
      <c r="AW208" s="13" t="s">
        <v>4</v>
      </c>
      <c r="AX208" s="13" t="s">
        <v>87</v>
      </c>
      <c r="AY208" s="242" t="s">
        <v>135</v>
      </c>
    </row>
    <row r="209" spans="1:65" s="2" customFormat="1" ht="24.15" customHeight="1">
      <c r="A209" s="38"/>
      <c r="B209" s="39"/>
      <c r="C209" s="218" t="s">
        <v>288</v>
      </c>
      <c r="D209" s="218" t="s">
        <v>137</v>
      </c>
      <c r="E209" s="219" t="s">
        <v>289</v>
      </c>
      <c r="F209" s="220" t="s">
        <v>290</v>
      </c>
      <c r="G209" s="221" t="s">
        <v>174</v>
      </c>
      <c r="H209" s="222">
        <v>7.2</v>
      </c>
      <c r="I209" s="223"/>
      <c r="J209" s="224">
        <f>ROUND(I209*H209,2)</f>
        <v>0</v>
      </c>
      <c r="K209" s="220" t="s">
        <v>141</v>
      </c>
      <c r="L209" s="44"/>
      <c r="M209" s="225" t="s">
        <v>1</v>
      </c>
      <c r="N209" s="226" t="s">
        <v>44</v>
      </c>
      <c r="O209" s="91"/>
      <c r="P209" s="227">
        <f>O209*H209</f>
        <v>0</v>
      </c>
      <c r="Q209" s="227">
        <v>0.24127</v>
      </c>
      <c r="R209" s="227">
        <f>Q209*H209</f>
        <v>1.737144</v>
      </c>
      <c r="S209" s="227">
        <v>0</v>
      </c>
      <c r="T209" s="22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9" t="s">
        <v>142</v>
      </c>
      <c r="AT209" s="229" t="s">
        <v>137</v>
      </c>
      <c r="AU209" s="229" t="s">
        <v>89</v>
      </c>
      <c r="AY209" s="17" t="s">
        <v>135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7" t="s">
        <v>87</v>
      </c>
      <c r="BK209" s="230">
        <f>ROUND(I209*H209,2)</f>
        <v>0</v>
      </c>
      <c r="BL209" s="17" t="s">
        <v>142</v>
      </c>
      <c r="BM209" s="229" t="s">
        <v>291</v>
      </c>
    </row>
    <row r="210" spans="1:51" s="13" customFormat="1" ht="12">
      <c r="A210" s="13"/>
      <c r="B210" s="231"/>
      <c r="C210" s="232"/>
      <c r="D210" s="233" t="s">
        <v>147</v>
      </c>
      <c r="E210" s="234" t="s">
        <v>1</v>
      </c>
      <c r="F210" s="235" t="s">
        <v>292</v>
      </c>
      <c r="G210" s="232"/>
      <c r="H210" s="236">
        <v>1.44</v>
      </c>
      <c r="I210" s="237"/>
      <c r="J210" s="232"/>
      <c r="K210" s="232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147</v>
      </c>
      <c r="AU210" s="242" t="s">
        <v>89</v>
      </c>
      <c r="AV210" s="13" t="s">
        <v>89</v>
      </c>
      <c r="AW210" s="13" t="s">
        <v>36</v>
      </c>
      <c r="AX210" s="13" t="s">
        <v>79</v>
      </c>
      <c r="AY210" s="242" t="s">
        <v>135</v>
      </c>
    </row>
    <row r="211" spans="1:51" s="13" customFormat="1" ht="12">
      <c r="A211" s="13"/>
      <c r="B211" s="231"/>
      <c r="C211" s="232"/>
      <c r="D211" s="233" t="s">
        <v>147</v>
      </c>
      <c r="E211" s="234" t="s">
        <v>1</v>
      </c>
      <c r="F211" s="235" t="s">
        <v>293</v>
      </c>
      <c r="G211" s="232"/>
      <c r="H211" s="236">
        <v>5.76</v>
      </c>
      <c r="I211" s="237"/>
      <c r="J211" s="232"/>
      <c r="K211" s="232"/>
      <c r="L211" s="238"/>
      <c r="M211" s="239"/>
      <c r="N211" s="240"/>
      <c r="O211" s="240"/>
      <c r="P211" s="240"/>
      <c r="Q211" s="240"/>
      <c r="R211" s="240"/>
      <c r="S211" s="240"/>
      <c r="T211" s="24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2" t="s">
        <v>147</v>
      </c>
      <c r="AU211" s="242" t="s">
        <v>89</v>
      </c>
      <c r="AV211" s="13" t="s">
        <v>89</v>
      </c>
      <c r="AW211" s="13" t="s">
        <v>36</v>
      </c>
      <c r="AX211" s="13" t="s">
        <v>79</v>
      </c>
      <c r="AY211" s="242" t="s">
        <v>135</v>
      </c>
    </row>
    <row r="212" spans="1:51" s="14" customFormat="1" ht="12">
      <c r="A212" s="14"/>
      <c r="B212" s="243"/>
      <c r="C212" s="244"/>
      <c r="D212" s="233" t="s">
        <v>147</v>
      </c>
      <c r="E212" s="245" t="s">
        <v>1</v>
      </c>
      <c r="F212" s="246" t="s">
        <v>151</v>
      </c>
      <c r="G212" s="244"/>
      <c r="H212" s="247">
        <v>7.2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3" t="s">
        <v>147</v>
      </c>
      <c r="AU212" s="253" t="s">
        <v>89</v>
      </c>
      <c r="AV212" s="14" t="s">
        <v>142</v>
      </c>
      <c r="AW212" s="14" t="s">
        <v>36</v>
      </c>
      <c r="AX212" s="14" t="s">
        <v>87</v>
      </c>
      <c r="AY212" s="253" t="s">
        <v>135</v>
      </c>
    </row>
    <row r="213" spans="1:65" s="2" customFormat="1" ht="24.15" customHeight="1">
      <c r="A213" s="38"/>
      <c r="B213" s="39"/>
      <c r="C213" s="254" t="s">
        <v>294</v>
      </c>
      <c r="D213" s="254" t="s">
        <v>245</v>
      </c>
      <c r="E213" s="255" t="s">
        <v>295</v>
      </c>
      <c r="F213" s="256" t="s">
        <v>296</v>
      </c>
      <c r="G213" s="257" t="s">
        <v>285</v>
      </c>
      <c r="H213" s="258">
        <v>36</v>
      </c>
      <c r="I213" s="259"/>
      <c r="J213" s="260">
        <f>ROUND(I213*H213,2)</f>
        <v>0</v>
      </c>
      <c r="K213" s="256" t="s">
        <v>141</v>
      </c>
      <c r="L213" s="261"/>
      <c r="M213" s="262" t="s">
        <v>1</v>
      </c>
      <c r="N213" s="263" t="s">
        <v>44</v>
      </c>
      <c r="O213" s="91"/>
      <c r="P213" s="227">
        <f>O213*H213</f>
        <v>0</v>
      </c>
      <c r="Q213" s="227">
        <v>0.05</v>
      </c>
      <c r="R213" s="227">
        <f>Q213*H213</f>
        <v>1.8</v>
      </c>
      <c r="S213" s="227">
        <v>0</v>
      </c>
      <c r="T213" s="22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9" t="s">
        <v>171</v>
      </c>
      <c r="AT213" s="229" t="s">
        <v>245</v>
      </c>
      <c r="AU213" s="229" t="s">
        <v>89</v>
      </c>
      <c r="AY213" s="17" t="s">
        <v>135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7" t="s">
        <v>87</v>
      </c>
      <c r="BK213" s="230">
        <f>ROUND(I213*H213,2)</f>
        <v>0</v>
      </c>
      <c r="BL213" s="17" t="s">
        <v>142</v>
      </c>
      <c r="BM213" s="229" t="s">
        <v>297</v>
      </c>
    </row>
    <row r="214" spans="1:51" s="13" customFormat="1" ht="12">
      <c r="A214" s="13"/>
      <c r="B214" s="231"/>
      <c r="C214" s="232"/>
      <c r="D214" s="233" t="s">
        <v>147</v>
      </c>
      <c r="E214" s="232"/>
      <c r="F214" s="235" t="s">
        <v>298</v>
      </c>
      <c r="G214" s="232"/>
      <c r="H214" s="236">
        <v>36</v>
      </c>
      <c r="I214" s="237"/>
      <c r="J214" s="232"/>
      <c r="K214" s="232"/>
      <c r="L214" s="238"/>
      <c r="M214" s="239"/>
      <c r="N214" s="240"/>
      <c r="O214" s="240"/>
      <c r="P214" s="240"/>
      <c r="Q214" s="240"/>
      <c r="R214" s="240"/>
      <c r="S214" s="240"/>
      <c r="T214" s="24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2" t="s">
        <v>147</v>
      </c>
      <c r="AU214" s="242" t="s">
        <v>89</v>
      </c>
      <c r="AV214" s="13" t="s">
        <v>89</v>
      </c>
      <c r="AW214" s="13" t="s">
        <v>4</v>
      </c>
      <c r="AX214" s="13" t="s">
        <v>87</v>
      </c>
      <c r="AY214" s="242" t="s">
        <v>135</v>
      </c>
    </row>
    <row r="215" spans="1:65" s="2" customFormat="1" ht="24.15" customHeight="1">
      <c r="A215" s="38"/>
      <c r="B215" s="39"/>
      <c r="C215" s="254" t="s">
        <v>299</v>
      </c>
      <c r="D215" s="254" t="s">
        <v>245</v>
      </c>
      <c r="E215" s="255" t="s">
        <v>300</v>
      </c>
      <c r="F215" s="256" t="s">
        <v>301</v>
      </c>
      <c r="G215" s="257" t="s">
        <v>285</v>
      </c>
      <c r="H215" s="258">
        <v>9</v>
      </c>
      <c r="I215" s="259"/>
      <c r="J215" s="260">
        <f>ROUND(I215*H215,2)</f>
        <v>0</v>
      </c>
      <c r="K215" s="256" t="s">
        <v>141</v>
      </c>
      <c r="L215" s="261"/>
      <c r="M215" s="262" t="s">
        <v>1</v>
      </c>
      <c r="N215" s="263" t="s">
        <v>44</v>
      </c>
      <c r="O215" s="91"/>
      <c r="P215" s="227">
        <f>O215*H215</f>
        <v>0</v>
      </c>
      <c r="Q215" s="227">
        <v>0.0325</v>
      </c>
      <c r="R215" s="227">
        <f>Q215*H215</f>
        <v>0.2925</v>
      </c>
      <c r="S215" s="227">
        <v>0</v>
      </c>
      <c r="T215" s="228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9" t="s">
        <v>171</v>
      </c>
      <c r="AT215" s="229" t="s">
        <v>245</v>
      </c>
      <c r="AU215" s="229" t="s">
        <v>89</v>
      </c>
      <c r="AY215" s="17" t="s">
        <v>135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7" t="s">
        <v>87</v>
      </c>
      <c r="BK215" s="230">
        <f>ROUND(I215*H215,2)</f>
        <v>0</v>
      </c>
      <c r="BL215" s="17" t="s">
        <v>142</v>
      </c>
      <c r="BM215" s="229" t="s">
        <v>302</v>
      </c>
    </row>
    <row r="216" spans="1:51" s="13" customFormat="1" ht="12">
      <c r="A216" s="13"/>
      <c r="B216" s="231"/>
      <c r="C216" s="232"/>
      <c r="D216" s="233" t="s">
        <v>147</v>
      </c>
      <c r="E216" s="232"/>
      <c r="F216" s="235" t="s">
        <v>303</v>
      </c>
      <c r="G216" s="232"/>
      <c r="H216" s="236">
        <v>9</v>
      </c>
      <c r="I216" s="237"/>
      <c r="J216" s="232"/>
      <c r="K216" s="232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147</v>
      </c>
      <c r="AU216" s="242" t="s">
        <v>89</v>
      </c>
      <c r="AV216" s="13" t="s">
        <v>89</v>
      </c>
      <c r="AW216" s="13" t="s">
        <v>4</v>
      </c>
      <c r="AX216" s="13" t="s">
        <v>87</v>
      </c>
      <c r="AY216" s="242" t="s">
        <v>135</v>
      </c>
    </row>
    <row r="217" spans="1:65" s="2" customFormat="1" ht="24.15" customHeight="1">
      <c r="A217" s="38"/>
      <c r="B217" s="39"/>
      <c r="C217" s="218" t="s">
        <v>304</v>
      </c>
      <c r="D217" s="218" t="s">
        <v>137</v>
      </c>
      <c r="E217" s="219" t="s">
        <v>305</v>
      </c>
      <c r="F217" s="220" t="s">
        <v>306</v>
      </c>
      <c r="G217" s="221" t="s">
        <v>174</v>
      </c>
      <c r="H217" s="222">
        <v>0.96</v>
      </c>
      <c r="I217" s="223"/>
      <c r="J217" s="224">
        <f>ROUND(I217*H217,2)</f>
        <v>0</v>
      </c>
      <c r="K217" s="220" t="s">
        <v>141</v>
      </c>
      <c r="L217" s="44"/>
      <c r="M217" s="225" t="s">
        <v>1</v>
      </c>
      <c r="N217" s="226" t="s">
        <v>44</v>
      </c>
      <c r="O217" s="91"/>
      <c r="P217" s="227">
        <f>O217*H217</f>
        <v>0</v>
      </c>
      <c r="Q217" s="227">
        <v>0.29757</v>
      </c>
      <c r="R217" s="227">
        <f>Q217*H217</f>
        <v>0.2856672</v>
      </c>
      <c r="S217" s="227">
        <v>0</v>
      </c>
      <c r="T217" s="22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9" t="s">
        <v>142</v>
      </c>
      <c r="AT217" s="229" t="s">
        <v>137</v>
      </c>
      <c r="AU217" s="229" t="s">
        <v>89</v>
      </c>
      <c r="AY217" s="17" t="s">
        <v>135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7" t="s">
        <v>87</v>
      </c>
      <c r="BK217" s="230">
        <f>ROUND(I217*H217,2)</f>
        <v>0</v>
      </c>
      <c r="BL217" s="17" t="s">
        <v>142</v>
      </c>
      <c r="BM217" s="229" t="s">
        <v>307</v>
      </c>
    </row>
    <row r="218" spans="1:65" s="2" customFormat="1" ht="24.15" customHeight="1">
      <c r="A218" s="38"/>
      <c r="B218" s="39"/>
      <c r="C218" s="254" t="s">
        <v>308</v>
      </c>
      <c r="D218" s="254" t="s">
        <v>245</v>
      </c>
      <c r="E218" s="255" t="s">
        <v>309</v>
      </c>
      <c r="F218" s="256" t="s">
        <v>310</v>
      </c>
      <c r="G218" s="257" t="s">
        <v>285</v>
      </c>
      <c r="H218" s="258">
        <v>6</v>
      </c>
      <c r="I218" s="259"/>
      <c r="J218" s="260">
        <f>ROUND(I218*H218,2)</f>
        <v>0</v>
      </c>
      <c r="K218" s="256" t="s">
        <v>141</v>
      </c>
      <c r="L218" s="261"/>
      <c r="M218" s="262" t="s">
        <v>1</v>
      </c>
      <c r="N218" s="263" t="s">
        <v>44</v>
      </c>
      <c r="O218" s="91"/>
      <c r="P218" s="227">
        <f>O218*H218</f>
        <v>0</v>
      </c>
      <c r="Q218" s="227">
        <v>0.063</v>
      </c>
      <c r="R218" s="227">
        <f>Q218*H218</f>
        <v>0.378</v>
      </c>
      <c r="S218" s="227">
        <v>0</v>
      </c>
      <c r="T218" s="22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9" t="s">
        <v>171</v>
      </c>
      <c r="AT218" s="229" t="s">
        <v>245</v>
      </c>
      <c r="AU218" s="229" t="s">
        <v>89</v>
      </c>
      <c r="AY218" s="17" t="s">
        <v>135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7" t="s">
        <v>87</v>
      </c>
      <c r="BK218" s="230">
        <f>ROUND(I218*H218,2)</f>
        <v>0</v>
      </c>
      <c r="BL218" s="17" t="s">
        <v>142</v>
      </c>
      <c r="BM218" s="229" t="s">
        <v>311</v>
      </c>
    </row>
    <row r="219" spans="1:51" s="13" customFormat="1" ht="12">
      <c r="A219" s="13"/>
      <c r="B219" s="231"/>
      <c r="C219" s="232"/>
      <c r="D219" s="233" t="s">
        <v>147</v>
      </c>
      <c r="E219" s="232"/>
      <c r="F219" s="235" t="s">
        <v>312</v>
      </c>
      <c r="G219" s="232"/>
      <c r="H219" s="236">
        <v>6</v>
      </c>
      <c r="I219" s="237"/>
      <c r="J219" s="232"/>
      <c r="K219" s="232"/>
      <c r="L219" s="238"/>
      <c r="M219" s="239"/>
      <c r="N219" s="240"/>
      <c r="O219" s="240"/>
      <c r="P219" s="240"/>
      <c r="Q219" s="240"/>
      <c r="R219" s="240"/>
      <c r="S219" s="240"/>
      <c r="T219" s="24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2" t="s">
        <v>147</v>
      </c>
      <c r="AU219" s="242" t="s">
        <v>89</v>
      </c>
      <c r="AV219" s="13" t="s">
        <v>89</v>
      </c>
      <c r="AW219" s="13" t="s">
        <v>4</v>
      </c>
      <c r="AX219" s="13" t="s">
        <v>87</v>
      </c>
      <c r="AY219" s="242" t="s">
        <v>135</v>
      </c>
    </row>
    <row r="220" spans="1:63" s="12" customFormat="1" ht="22.8" customHeight="1">
      <c r="A220" s="12"/>
      <c r="B220" s="202"/>
      <c r="C220" s="203"/>
      <c r="D220" s="204" t="s">
        <v>78</v>
      </c>
      <c r="E220" s="216" t="s">
        <v>142</v>
      </c>
      <c r="F220" s="216" t="s">
        <v>313</v>
      </c>
      <c r="G220" s="203"/>
      <c r="H220" s="203"/>
      <c r="I220" s="206"/>
      <c r="J220" s="217">
        <f>BK220</f>
        <v>0</v>
      </c>
      <c r="K220" s="203"/>
      <c r="L220" s="208"/>
      <c r="M220" s="209"/>
      <c r="N220" s="210"/>
      <c r="O220" s="210"/>
      <c r="P220" s="211">
        <f>SUM(P221:P225)</f>
        <v>0</v>
      </c>
      <c r="Q220" s="210"/>
      <c r="R220" s="211">
        <f>SUM(R221:R225)</f>
        <v>0</v>
      </c>
      <c r="S220" s="210"/>
      <c r="T220" s="212">
        <f>SUM(T221:T225)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13" t="s">
        <v>87</v>
      </c>
      <c r="AT220" s="214" t="s">
        <v>78</v>
      </c>
      <c r="AU220" s="214" t="s">
        <v>87</v>
      </c>
      <c r="AY220" s="213" t="s">
        <v>135</v>
      </c>
      <c r="BK220" s="215">
        <f>SUM(BK221:BK225)</f>
        <v>0</v>
      </c>
    </row>
    <row r="221" spans="1:65" s="2" customFormat="1" ht="16.5" customHeight="1">
      <c r="A221" s="38"/>
      <c r="B221" s="39"/>
      <c r="C221" s="218" t="s">
        <v>314</v>
      </c>
      <c r="D221" s="218" t="s">
        <v>137</v>
      </c>
      <c r="E221" s="219" t="s">
        <v>315</v>
      </c>
      <c r="F221" s="220" t="s">
        <v>316</v>
      </c>
      <c r="G221" s="221" t="s">
        <v>185</v>
      </c>
      <c r="H221" s="222">
        <v>9.7</v>
      </c>
      <c r="I221" s="223"/>
      <c r="J221" s="224">
        <f>ROUND(I221*H221,2)</f>
        <v>0</v>
      </c>
      <c r="K221" s="220" t="s">
        <v>141</v>
      </c>
      <c r="L221" s="44"/>
      <c r="M221" s="225" t="s">
        <v>1</v>
      </c>
      <c r="N221" s="226" t="s">
        <v>44</v>
      </c>
      <c r="O221" s="91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9" t="s">
        <v>142</v>
      </c>
      <c r="AT221" s="229" t="s">
        <v>137</v>
      </c>
      <c r="AU221" s="229" t="s">
        <v>89</v>
      </c>
      <c r="AY221" s="17" t="s">
        <v>135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7" t="s">
        <v>87</v>
      </c>
      <c r="BK221" s="230">
        <f>ROUND(I221*H221,2)</f>
        <v>0</v>
      </c>
      <c r="BL221" s="17" t="s">
        <v>142</v>
      </c>
      <c r="BM221" s="229" t="s">
        <v>317</v>
      </c>
    </row>
    <row r="222" spans="1:51" s="13" customFormat="1" ht="12">
      <c r="A222" s="13"/>
      <c r="B222" s="231"/>
      <c r="C222" s="232"/>
      <c r="D222" s="233" t="s">
        <v>147</v>
      </c>
      <c r="E222" s="234" t="s">
        <v>1</v>
      </c>
      <c r="F222" s="235" t="s">
        <v>318</v>
      </c>
      <c r="G222" s="232"/>
      <c r="H222" s="236">
        <v>7.6</v>
      </c>
      <c r="I222" s="237"/>
      <c r="J222" s="232"/>
      <c r="K222" s="232"/>
      <c r="L222" s="238"/>
      <c r="M222" s="239"/>
      <c r="N222" s="240"/>
      <c r="O222" s="240"/>
      <c r="P222" s="240"/>
      <c r="Q222" s="240"/>
      <c r="R222" s="240"/>
      <c r="S222" s="240"/>
      <c r="T222" s="24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2" t="s">
        <v>147</v>
      </c>
      <c r="AU222" s="242" t="s">
        <v>89</v>
      </c>
      <c r="AV222" s="13" t="s">
        <v>89</v>
      </c>
      <c r="AW222" s="13" t="s">
        <v>36</v>
      </c>
      <c r="AX222" s="13" t="s">
        <v>79</v>
      </c>
      <c r="AY222" s="242" t="s">
        <v>135</v>
      </c>
    </row>
    <row r="223" spans="1:51" s="13" customFormat="1" ht="12">
      <c r="A223" s="13"/>
      <c r="B223" s="231"/>
      <c r="C223" s="232"/>
      <c r="D223" s="233" t="s">
        <v>147</v>
      </c>
      <c r="E223" s="234" t="s">
        <v>1</v>
      </c>
      <c r="F223" s="235" t="s">
        <v>319</v>
      </c>
      <c r="G223" s="232"/>
      <c r="H223" s="236">
        <v>1.26</v>
      </c>
      <c r="I223" s="237"/>
      <c r="J223" s="232"/>
      <c r="K223" s="232"/>
      <c r="L223" s="238"/>
      <c r="M223" s="239"/>
      <c r="N223" s="240"/>
      <c r="O223" s="240"/>
      <c r="P223" s="240"/>
      <c r="Q223" s="240"/>
      <c r="R223" s="240"/>
      <c r="S223" s="240"/>
      <c r="T223" s="24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2" t="s">
        <v>147</v>
      </c>
      <c r="AU223" s="242" t="s">
        <v>89</v>
      </c>
      <c r="AV223" s="13" t="s">
        <v>89</v>
      </c>
      <c r="AW223" s="13" t="s">
        <v>36</v>
      </c>
      <c r="AX223" s="13" t="s">
        <v>79</v>
      </c>
      <c r="AY223" s="242" t="s">
        <v>135</v>
      </c>
    </row>
    <row r="224" spans="1:51" s="13" customFormat="1" ht="12">
      <c r="A224" s="13"/>
      <c r="B224" s="231"/>
      <c r="C224" s="232"/>
      <c r="D224" s="233" t="s">
        <v>147</v>
      </c>
      <c r="E224" s="234" t="s">
        <v>1</v>
      </c>
      <c r="F224" s="235" t="s">
        <v>320</v>
      </c>
      <c r="G224" s="232"/>
      <c r="H224" s="236">
        <v>0.84</v>
      </c>
      <c r="I224" s="237"/>
      <c r="J224" s="232"/>
      <c r="K224" s="232"/>
      <c r="L224" s="238"/>
      <c r="M224" s="239"/>
      <c r="N224" s="240"/>
      <c r="O224" s="240"/>
      <c r="P224" s="240"/>
      <c r="Q224" s="240"/>
      <c r="R224" s="240"/>
      <c r="S224" s="240"/>
      <c r="T224" s="24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2" t="s">
        <v>147</v>
      </c>
      <c r="AU224" s="242" t="s">
        <v>89</v>
      </c>
      <c r="AV224" s="13" t="s">
        <v>89</v>
      </c>
      <c r="AW224" s="13" t="s">
        <v>36</v>
      </c>
      <c r="AX224" s="13" t="s">
        <v>79</v>
      </c>
      <c r="AY224" s="242" t="s">
        <v>135</v>
      </c>
    </row>
    <row r="225" spans="1:51" s="14" customFormat="1" ht="12">
      <c r="A225" s="14"/>
      <c r="B225" s="243"/>
      <c r="C225" s="244"/>
      <c r="D225" s="233" t="s">
        <v>147</v>
      </c>
      <c r="E225" s="245" t="s">
        <v>1</v>
      </c>
      <c r="F225" s="246" t="s">
        <v>151</v>
      </c>
      <c r="G225" s="244"/>
      <c r="H225" s="247">
        <v>9.7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3" t="s">
        <v>147</v>
      </c>
      <c r="AU225" s="253" t="s">
        <v>89</v>
      </c>
      <c r="AV225" s="14" t="s">
        <v>142</v>
      </c>
      <c r="AW225" s="14" t="s">
        <v>36</v>
      </c>
      <c r="AX225" s="14" t="s">
        <v>87</v>
      </c>
      <c r="AY225" s="253" t="s">
        <v>135</v>
      </c>
    </row>
    <row r="226" spans="1:63" s="12" customFormat="1" ht="22.8" customHeight="1">
      <c r="A226" s="12"/>
      <c r="B226" s="202"/>
      <c r="C226" s="203"/>
      <c r="D226" s="204" t="s">
        <v>78</v>
      </c>
      <c r="E226" s="216" t="s">
        <v>159</v>
      </c>
      <c r="F226" s="216" t="s">
        <v>321</v>
      </c>
      <c r="G226" s="203"/>
      <c r="H226" s="203"/>
      <c r="I226" s="206"/>
      <c r="J226" s="217">
        <f>BK226</f>
        <v>0</v>
      </c>
      <c r="K226" s="203"/>
      <c r="L226" s="208"/>
      <c r="M226" s="209"/>
      <c r="N226" s="210"/>
      <c r="O226" s="210"/>
      <c r="P226" s="211">
        <f>P227+P239+P247+P258+P269+P281</f>
        <v>0</v>
      </c>
      <c r="Q226" s="210"/>
      <c r="R226" s="211">
        <f>R227+R239+R247+R258+R269+R281</f>
        <v>1595.0717450000002</v>
      </c>
      <c r="S226" s="210"/>
      <c r="T226" s="212">
        <f>T227+T239+T247+T258+T269+T281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3" t="s">
        <v>87</v>
      </c>
      <c r="AT226" s="214" t="s">
        <v>78</v>
      </c>
      <c r="AU226" s="214" t="s">
        <v>87</v>
      </c>
      <c r="AY226" s="213" t="s">
        <v>135</v>
      </c>
      <c r="BK226" s="215">
        <f>BK227+BK239+BK247+BK258+BK269+BK281</f>
        <v>0</v>
      </c>
    </row>
    <row r="227" spans="1:63" s="12" customFormat="1" ht="20.85" customHeight="1">
      <c r="A227" s="12"/>
      <c r="B227" s="202"/>
      <c r="C227" s="203"/>
      <c r="D227" s="204" t="s">
        <v>78</v>
      </c>
      <c r="E227" s="216" t="s">
        <v>322</v>
      </c>
      <c r="F227" s="216" t="s">
        <v>323</v>
      </c>
      <c r="G227" s="203"/>
      <c r="H227" s="203"/>
      <c r="I227" s="206"/>
      <c r="J227" s="217">
        <f>BK227</f>
        <v>0</v>
      </c>
      <c r="K227" s="203"/>
      <c r="L227" s="208"/>
      <c r="M227" s="209"/>
      <c r="N227" s="210"/>
      <c r="O227" s="210"/>
      <c r="P227" s="211">
        <f>SUM(P228:P238)</f>
        <v>0</v>
      </c>
      <c r="Q227" s="210"/>
      <c r="R227" s="211">
        <f>SUM(R228:R238)</f>
        <v>143.869625</v>
      </c>
      <c r="S227" s="210"/>
      <c r="T227" s="212">
        <f>SUM(T228:T238)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3" t="s">
        <v>87</v>
      </c>
      <c r="AT227" s="214" t="s">
        <v>78</v>
      </c>
      <c r="AU227" s="214" t="s">
        <v>89</v>
      </c>
      <c r="AY227" s="213" t="s">
        <v>135</v>
      </c>
      <c r="BK227" s="215">
        <f>SUM(BK228:BK238)</f>
        <v>0</v>
      </c>
    </row>
    <row r="228" spans="1:65" s="2" customFormat="1" ht="37.8" customHeight="1">
      <c r="A228" s="38"/>
      <c r="B228" s="39"/>
      <c r="C228" s="218" t="s">
        <v>324</v>
      </c>
      <c r="D228" s="218" t="s">
        <v>137</v>
      </c>
      <c r="E228" s="219" t="s">
        <v>325</v>
      </c>
      <c r="F228" s="220" t="s">
        <v>326</v>
      </c>
      <c r="G228" s="221" t="s">
        <v>185</v>
      </c>
      <c r="H228" s="222">
        <v>62.5</v>
      </c>
      <c r="I228" s="223"/>
      <c r="J228" s="224">
        <f>ROUND(I228*H228,2)</f>
        <v>0</v>
      </c>
      <c r="K228" s="220" t="s">
        <v>141</v>
      </c>
      <c r="L228" s="44"/>
      <c r="M228" s="225" t="s">
        <v>1</v>
      </c>
      <c r="N228" s="226" t="s">
        <v>44</v>
      </c>
      <c r="O228" s="91"/>
      <c r="P228" s="227">
        <f>O228*H228</f>
        <v>0</v>
      </c>
      <c r="Q228" s="227">
        <v>0</v>
      </c>
      <c r="R228" s="227">
        <f>Q228*H228</f>
        <v>0</v>
      </c>
      <c r="S228" s="227">
        <v>0</v>
      </c>
      <c r="T228" s="22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9" t="s">
        <v>142</v>
      </c>
      <c r="AT228" s="229" t="s">
        <v>137</v>
      </c>
      <c r="AU228" s="229" t="s">
        <v>152</v>
      </c>
      <c r="AY228" s="17" t="s">
        <v>135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7" t="s">
        <v>87</v>
      </c>
      <c r="BK228" s="230">
        <f>ROUND(I228*H228,2)</f>
        <v>0</v>
      </c>
      <c r="BL228" s="17" t="s">
        <v>142</v>
      </c>
      <c r="BM228" s="229" t="s">
        <v>327</v>
      </c>
    </row>
    <row r="229" spans="1:51" s="13" customFormat="1" ht="12">
      <c r="A229" s="13"/>
      <c r="B229" s="231"/>
      <c r="C229" s="232"/>
      <c r="D229" s="233" t="s">
        <v>147</v>
      </c>
      <c r="E229" s="234" t="s">
        <v>1</v>
      </c>
      <c r="F229" s="235" t="s">
        <v>328</v>
      </c>
      <c r="G229" s="232"/>
      <c r="H229" s="236">
        <v>62.5</v>
      </c>
      <c r="I229" s="237"/>
      <c r="J229" s="232"/>
      <c r="K229" s="232"/>
      <c r="L229" s="238"/>
      <c r="M229" s="239"/>
      <c r="N229" s="240"/>
      <c r="O229" s="240"/>
      <c r="P229" s="240"/>
      <c r="Q229" s="240"/>
      <c r="R229" s="240"/>
      <c r="S229" s="240"/>
      <c r="T229" s="24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2" t="s">
        <v>147</v>
      </c>
      <c r="AU229" s="242" t="s">
        <v>152</v>
      </c>
      <c r="AV229" s="13" t="s">
        <v>89</v>
      </c>
      <c r="AW229" s="13" t="s">
        <v>36</v>
      </c>
      <c r="AX229" s="13" t="s">
        <v>87</v>
      </c>
      <c r="AY229" s="242" t="s">
        <v>135</v>
      </c>
    </row>
    <row r="230" spans="1:65" s="2" customFormat="1" ht="37.8" customHeight="1">
      <c r="A230" s="38"/>
      <c r="B230" s="39"/>
      <c r="C230" s="218" t="s">
        <v>329</v>
      </c>
      <c r="D230" s="218" t="s">
        <v>137</v>
      </c>
      <c r="E230" s="219" t="s">
        <v>211</v>
      </c>
      <c r="F230" s="220" t="s">
        <v>212</v>
      </c>
      <c r="G230" s="221" t="s">
        <v>185</v>
      </c>
      <c r="H230" s="222">
        <v>62.5</v>
      </c>
      <c r="I230" s="223"/>
      <c r="J230" s="224">
        <f>ROUND(I230*H230,2)</f>
        <v>0</v>
      </c>
      <c r="K230" s="220" t="s">
        <v>141</v>
      </c>
      <c r="L230" s="44"/>
      <c r="M230" s="225" t="s">
        <v>1</v>
      </c>
      <c r="N230" s="226" t="s">
        <v>44</v>
      </c>
      <c r="O230" s="91"/>
      <c r="P230" s="227">
        <f>O230*H230</f>
        <v>0</v>
      </c>
      <c r="Q230" s="227">
        <v>0</v>
      </c>
      <c r="R230" s="227">
        <f>Q230*H230</f>
        <v>0</v>
      </c>
      <c r="S230" s="227">
        <v>0</v>
      </c>
      <c r="T230" s="228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9" t="s">
        <v>142</v>
      </c>
      <c r="AT230" s="229" t="s">
        <v>137</v>
      </c>
      <c r="AU230" s="229" t="s">
        <v>152</v>
      </c>
      <c r="AY230" s="17" t="s">
        <v>135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7" t="s">
        <v>87</v>
      </c>
      <c r="BK230" s="230">
        <f>ROUND(I230*H230,2)</f>
        <v>0</v>
      </c>
      <c r="BL230" s="17" t="s">
        <v>142</v>
      </c>
      <c r="BM230" s="229" t="s">
        <v>330</v>
      </c>
    </row>
    <row r="231" spans="1:51" s="13" customFormat="1" ht="12">
      <c r="A231" s="13"/>
      <c r="B231" s="231"/>
      <c r="C231" s="232"/>
      <c r="D231" s="233" t="s">
        <v>147</v>
      </c>
      <c r="E231" s="234" t="s">
        <v>1</v>
      </c>
      <c r="F231" s="235" t="s">
        <v>328</v>
      </c>
      <c r="G231" s="232"/>
      <c r="H231" s="236">
        <v>62.5</v>
      </c>
      <c r="I231" s="237"/>
      <c r="J231" s="232"/>
      <c r="K231" s="232"/>
      <c r="L231" s="238"/>
      <c r="M231" s="239"/>
      <c r="N231" s="240"/>
      <c r="O231" s="240"/>
      <c r="P231" s="240"/>
      <c r="Q231" s="240"/>
      <c r="R231" s="240"/>
      <c r="S231" s="240"/>
      <c r="T231" s="24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2" t="s">
        <v>147</v>
      </c>
      <c r="AU231" s="242" t="s">
        <v>152</v>
      </c>
      <c r="AV231" s="13" t="s">
        <v>89</v>
      </c>
      <c r="AW231" s="13" t="s">
        <v>36</v>
      </c>
      <c r="AX231" s="13" t="s">
        <v>87</v>
      </c>
      <c r="AY231" s="242" t="s">
        <v>135</v>
      </c>
    </row>
    <row r="232" spans="1:65" s="2" customFormat="1" ht="37.8" customHeight="1">
      <c r="A232" s="38"/>
      <c r="B232" s="39"/>
      <c r="C232" s="218" t="s">
        <v>331</v>
      </c>
      <c r="D232" s="218" t="s">
        <v>137</v>
      </c>
      <c r="E232" s="219" t="s">
        <v>219</v>
      </c>
      <c r="F232" s="220" t="s">
        <v>220</v>
      </c>
      <c r="G232" s="221" t="s">
        <v>185</v>
      </c>
      <c r="H232" s="222">
        <v>250</v>
      </c>
      <c r="I232" s="223"/>
      <c r="J232" s="224">
        <f>ROUND(I232*H232,2)</f>
        <v>0</v>
      </c>
      <c r="K232" s="220" t="s">
        <v>141</v>
      </c>
      <c r="L232" s="44"/>
      <c r="M232" s="225" t="s">
        <v>1</v>
      </c>
      <c r="N232" s="226" t="s">
        <v>44</v>
      </c>
      <c r="O232" s="91"/>
      <c r="P232" s="227">
        <f>O232*H232</f>
        <v>0</v>
      </c>
      <c r="Q232" s="227">
        <v>0</v>
      </c>
      <c r="R232" s="227">
        <f>Q232*H232</f>
        <v>0</v>
      </c>
      <c r="S232" s="227">
        <v>0</v>
      </c>
      <c r="T232" s="228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9" t="s">
        <v>142</v>
      </c>
      <c r="AT232" s="229" t="s">
        <v>137</v>
      </c>
      <c r="AU232" s="229" t="s">
        <v>152</v>
      </c>
      <c r="AY232" s="17" t="s">
        <v>135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7" t="s">
        <v>87</v>
      </c>
      <c r="BK232" s="230">
        <f>ROUND(I232*H232,2)</f>
        <v>0</v>
      </c>
      <c r="BL232" s="17" t="s">
        <v>142</v>
      </c>
      <c r="BM232" s="229" t="s">
        <v>332</v>
      </c>
    </row>
    <row r="233" spans="1:51" s="13" customFormat="1" ht="12">
      <c r="A233" s="13"/>
      <c r="B233" s="231"/>
      <c r="C233" s="232"/>
      <c r="D233" s="233" t="s">
        <v>147</v>
      </c>
      <c r="E233" s="232"/>
      <c r="F233" s="235" t="s">
        <v>333</v>
      </c>
      <c r="G233" s="232"/>
      <c r="H233" s="236">
        <v>250</v>
      </c>
      <c r="I233" s="237"/>
      <c r="J233" s="232"/>
      <c r="K233" s="232"/>
      <c r="L233" s="238"/>
      <c r="M233" s="239"/>
      <c r="N233" s="240"/>
      <c r="O233" s="240"/>
      <c r="P233" s="240"/>
      <c r="Q233" s="240"/>
      <c r="R233" s="240"/>
      <c r="S233" s="240"/>
      <c r="T233" s="24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2" t="s">
        <v>147</v>
      </c>
      <c r="AU233" s="242" t="s">
        <v>152</v>
      </c>
      <c r="AV233" s="13" t="s">
        <v>89</v>
      </c>
      <c r="AW233" s="13" t="s">
        <v>4</v>
      </c>
      <c r="AX233" s="13" t="s">
        <v>87</v>
      </c>
      <c r="AY233" s="242" t="s">
        <v>135</v>
      </c>
    </row>
    <row r="234" spans="1:65" s="2" customFormat="1" ht="33" customHeight="1">
      <c r="A234" s="38"/>
      <c r="B234" s="39"/>
      <c r="C234" s="218" t="s">
        <v>334</v>
      </c>
      <c r="D234" s="218" t="s">
        <v>137</v>
      </c>
      <c r="E234" s="219" t="s">
        <v>224</v>
      </c>
      <c r="F234" s="220" t="s">
        <v>225</v>
      </c>
      <c r="G234" s="221" t="s">
        <v>226</v>
      </c>
      <c r="H234" s="222">
        <v>125</v>
      </c>
      <c r="I234" s="223"/>
      <c r="J234" s="224">
        <f>ROUND(I234*H234,2)</f>
        <v>0</v>
      </c>
      <c r="K234" s="220" t="s">
        <v>141</v>
      </c>
      <c r="L234" s="44"/>
      <c r="M234" s="225" t="s">
        <v>1</v>
      </c>
      <c r="N234" s="226" t="s">
        <v>44</v>
      </c>
      <c r="O234" s="91"/>
      <c r="P234" s="227">
        <f>O234*H234</f>
        <v>0</v>
      </c>
      <c r="Q234" s="227">
        <v>0</v>
      </c>
      <c r="R234" s="227">
        <f>Q234*H234</f>
        <v>0</v>
      </c>
      <c r="S234" s="227">
        <v>0</v>
      </c>
      <c r="T234" s="22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9" t="s">
        <v>142</v>
      </c>
      <c r="AT234" s="229" t="s">
        <v>137</v>
      </c>
      <c r="AU234" s="229" t="s">
        <v>152</v>
      </c>
      <c r="AY234" s="17" t="s">
        <v>135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7" t="s">
        <v>87</v>
      </c>
      <c r="BK234" s="230">
        <f>ROUND(I234*H234,2)</f>
        <v>0</v>
      </c>
      <c r="BL234" s="17" t="s">
        <v>142</v>
      </c>
      <c r="BM234" s="229" t="s">
        <v>335</v>
      </c>
    </row>
    <row r="235" spans="1:51" s="13" customFormat="1" ht="12">
      <c r="A235" s="13"/>
      <c r="B235" s="231"/>
      <c r="C235" s="232"/>
      <c r="D235" s="233" t="s">
        <v>147</v>
      </c>
      <c r="E235" s="232"/>
      <c r="F235" s="235" t="s">
        <v>336</v>
      </c>
      <c r="G235" s="232"/>
      <c r="H235" s="236">
        <v>125</v>
      </c>
      <c r="I235" s="237"/>
      <c r="J235" s="232"/>
      <c r="K235" s="232"/>
      <c r="L235" s="238"/>
      <c r="M235" s="239"/>
      <c r="N235" s="240"/>
      <c r="O235" s="240"/>
      <c r="P235" s="240"/>
      <c r="Q235" s="240"/>
      <c r="R235" s="240"/>
      <c r="S235" s="240"/>
      <c r="T235" s="24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2" t="s">
        <v>147</v>
      </c>
      <c r="AU235" s="242" t="s">
        <v>152</v>
      </c>
      <c r="AV235" s="13" t="s">
        <v>89</v>
      </c>
      <c r="AW235" s="13" t="s">
        <v>4</v>
      </c>
      <c r="AX235" s="13" t="s">
        <v>87</v>
      </c>
      <c r="AY235" s="242" t="s">
        <v>135</v>
      </c>
    </row>
    <row r="236" spans="1:65" s="2" customFormat="1" ht="24.15" customHeight="1">
      <c r="A236" s="38"/>
      <c r="B236" s="39"/>
      <c r="C236" s="218" t="s">
        <v>337</v>
      </c>
      <c r="D236" s="218" t="s">
        <v>137</v>
      </c>
      <c r="E236" s="219" t="s">
        <v>338</v>
      </c>
      <c r="F236" s="220" t="s">
        <v>339</v>
      </c>
      <c r="G236" s="221" t="s">
        <v>140</v>
      </c>
      <c r="H236" s="222">
        <v>250</v>
      </c>
      <c r="I236" s="223"/>
      <c r="J236" s="224">
        <f>ROUND(I236*H236,2)</f>
        <v>0</v>
      </c>
      <c r="K236" s="220" t="s">
        <v>141</v>
      </c>
      <c r="L236" s="44"/>
      <c r="M236" s="225" t="s">
        <v>1</v>
      </c>
      <c r="N236" s="226" t="s">
        <v>44</v>
      </c>
      <c r="O236" s="91"/>
      <c r="P236" s="227">
        <f>O236*H236</f>
        <v>0</v>
      </c>
      <c r="Q236" s="227">
        <v>0.575</v>
      </c>
      <c r="R236" s="227">
        <f>Q236*H236</f>
        <v>143.75</v>
      </c>
      <c r="S236" s="227">
        <v>0</v>
      </c>
      <c r="T236" s="228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9" t="s">
        <v>142</v>
      </c>
      <c r="AT236" s="229" t="s">
        <v>137</v>
      </c>
      <c r="AU236" s="229" t="s">
        <v>152</v>
      </c>
      <c r="AY236" s="17" t="s">
        <v>135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7" t="s">
        <v>87</v>
      </c>
      <c r="BK236" s="230">
        <f>ROUND(I236*H236,2)</f>
        <v>0</v>
      </c>
      <c r="BL236" s="17" t="s">
        <v>142</v>
      </c>
      <c r="BM236" s="229" t="s">
        <v>340</v>
      </c>
    </row>
    <row r="237" spans="1:47" s="2" customFormat="1" ht="12">
      <c r="A237" s="38"/>
      <c r="B237" s="39"/>
      <c r="C237" s="40"/>
      <c r="D237" s="233" t="s">
        <v>341</v>
      </c>
      <c r="E237" s="40"/>
      <c r="F237" s="264" t="s">
        <v>342</v>
      </c>
      <c r="G237" s="40"/>
      <c r="H237" s="40"/>
      <c r="I237" s="265"/>
      <c r="J237" s="40"/>
      <c r="K237" s="40"/>
      <c r="L237" s="44"/>
      <c r="M237" s="266"/>
      <c r="N237" s="267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341</v>
      </c>
      <c r="AU237" s="17" t="s">
        <v>152</v>
      </c>
    </row>
    <row r="238" spans="1:65" s="2" customFormat="1" ht="33" customHeight="1">
      <c r="A238" s="38"/>
      <c r="B238" s="39"/>
      <c r="C238" s="218" t="s">
        <v>343</v>
      </c>
      <c r="D238" s="218" t="s">
        <v>137</v>
      </c>
      <c r="E238" s="219" t="s">
        <v>344</v>
      </c>
      <c r="F238" s="220" t="s">
        <v>345</v>
      </c>
      <c r="G238" s="221" t="s">
        <v>140</v>
      </c>
      <c r="H238" s="222">
        <v>250</v>
      </c>
      <c r="I238" s="223"/>
      <c r="J238" s="224">
        <f>ROUND(I238*H238,2)</f>
        <v>0</v>
      </c>
      <c r="K238" s="220" t="s">
        <v>141</v>
      </c>
      <c r="L238" s="44"/>
      <c r="M238" s="225" t="s">
        <v>1</v>
      </c>
      <c r="N238" s="226" t="s">
        <v>44</v>
      </c>
      <c r="O238" s="91"/>
      <c r="P238" s="227">
        <f>O238*H238</f>
        <v>0</v>
      </c>
      <c r="Q238" s="227">
        <v>0.0004785</v>
      </c>
      <c r="R238" s="227">
        <f>Q238*H238</f>
        <v>0.119625</v>
      </c>
      <c r="S238" s="227">
        <v>0</v>
      </c>
      <c r="T238" s="228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9" t="s">
        <v>142</v>
      </c>
      <c r="AT238" s="229" t="s">
        <v>137</v>
      </c>
      <c r="AU238" s="229" t="s">
        <v>152</v>
      </c>
      <c r="AY238" s="17" t="s">
        <v>135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7" t="s">
        <v>87</v>
      </c>
      <c r="BK238" s="230">
        <f>ROUND(I238*H238,2)</f>
        <v>0</v>
      </c>
      <c r="BL238" s="17" t="s">
        <v>142</v>
      </c>
      <c r="BM238" s="229" t="s">
        <v>346</v>
      </c>
    </row>
    <row r="239" spans="1:63" s="12" customFormat="1" ht="20.85" customHeight="1">
      <c r="A239" s="12"/>
      <c r="B239" s="202"/>
      <c r="C239" s="203"/>
      <c r="D239" s="204" t="s">
        <v>78</v>
      </c>
      <c r="E239" s="216" t="s">
        <v>347</v>
      </c>
      <c r="F239" s="216" t="s">
        <v>348</v>
      </c>
      <c r="G239" s="203"/>
      <c r="H239" s="203"/>
      <c r="I239" s="206"/>
      <c r="J239" s="217">
        <f>BK239</f>
        <v>0</v>
      </c>
      <c r="K239" s="203"/>
      <c r="L239" s="208"/>
      <c r="M239" s="209"/>
      <c r="N239" s="210"/>
      <c r="O239" s="210"/>
      <c r="P239" s="211">
        <f>SUM(P240:P246)</f>
        <v>0</v>
      </c>
      <c r="Q239" s="210"/>
      <c r="R239" s="211">
        <f>SUM(R240:R246)</f>
        <v>0</v>
      </c>
      <c r="S239" s="210"/>
      <c r="T239" s="212">
        <f>SUM(T240:T246)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13" t="s">
        <v>87</v>
      </c>
      <c r="AT239" s="214" t="s">
        <v>78</v>
      </c>
      <c r="AU239" s="214" t="s">
        <v>89</v>
      </c>
      <c r="AY239" s="213" t="s">
        <v>135</v>
      </c>
      <c r="BK239" s="215">
        <f>SUM(BK240:BK246)</f>
        <v>0</v>
      </c>
    </row>
    <row r="240" spans="1:65" s="2" customFormat="1" ht="24.15" customHeight="1">
      <c r="A240" s="38"/>
      <c r="B240" s="39"/>
      <c r="C240" s="218" t="s">
        <v>349</v>
      </c>
      <c r="D240" s="218" t="s">
        <v>137</v>
      </c>
      <c r="E240" s="219" t="s">
        <v>350</v>
      </c>
      <c r="F240" s="220" t="s">
        <v>351</v>
      </c>
      <c r="G240" s="221" t="s">
        <v>140</v>
      </c>
      <c r="H240" s="222">
        <v>1039.5</v>
      </c>
      <c r="I240" s="223"/>
      <c r="J240" s="224">
        <f>ROUND(I240*H240,2)</f>
        <v>0</v>
      </c>
      <c r="K240" s="220" t="s">
        <v>141</v>
      </c>
      <c r="L240" s="44"/>
      <c r="M240" s="225" t="s">
        <v>1</v>
      </c>
      <c r="N240" s="226" t="s">
        <v>44</v>
      </c>
      <c r="O240" s="91"/>
      <c r="P240" s="227">
        <f>O240*H240</f>
        <v>0</v>
      </c>
      <c r="Q240" s="227">
        <v>0</v>
      </c>
      <c r="R240" s="227">
        <f>Q240*H240</f>
        <v>0</v>
      </c>
      <c r="S240" s="227">
        <v>0</v>
      </c>
      <c r="T240" s="228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9" t="s">
        <v>142</v>
      </c>
      <c r="AT240" s="229" t="s">
        <v>137</v>
      </c>
      <c r="AU240" s="229" t="s">
        <v>152</v>
      </c>
      <c r="AY240" s="17" t="s">
        <v>135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7" t="s">
        <v>87</v>
      </c>
      <c r="BK240" s="230">
        <f>ROUND(I240*H240,2)</f>
        <v>0</v>
      </c>
      <c r="BL240" s="17" t="s">
        <v>142</v>
      </c>
      <c r="BM240" s="229" t="s">
        <v>352</v>
      </c>
    </row>
    <row r="241" spans="1:51" s="13" customFormat="1" ht="12">
      <c r="A241" s="13"/>
      <c r="B241" s="231"/>
      <c r="C241" s="232"/>
      <c r="D241" s="233" t="s">
        <v>147</v>
      </c>
      <c r="E241" s="232"/>
      <c r="F241" s="235" t="s">
        <v>353</v>
      </c>
      <c r="G241" s="232"/>
      <c r="H241" s="236">
        <v>1039.5</v>
      </c>
      <c r="I241" s="237"/>
      <c r="J241" s="232"/>
      <c r="K241" s="232"/>
      <c r="L241" s="238"/>
      <c r="M241" s="239"/>
      <c r="N241" s="240"/>
      <c r="O241" s="240"/>
      <c r="P241" s="240"/>
      <c r="Q241" s="240"/>
      <c r="R241" s="240"/>
      <c r="S241" s="240"/>
      <c r="T241" s="24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2" t="s">
        <v>147</v>
      </c>
      <c r="AU241" s="242" t="s">
        <v>152</v>
      </c>
      <c r="AV241" s="13" t="s">
        <v>89</v>
      </c>
      <c r="AW241" s="13" t="s">
        <v>4</v>
      </c>
      <c r="AX241" s="13" t="s">
        <v>87</v>
      </c>
      <c r="AY241" s="242" t="s">
        <v>135</v>
      </c>
    </row>
    <row r="242" spans="1:65" s="2" customFormat="1" ht="24.15" customHeight="1">
      <c r="A242" s="38"/>
      <c r="B242" s="39"/>
      <c r="C242" s="218" t="s">
        <v>354</v>
      </c>
      <c r="D242" s="218" t="s">
        <v>137</v>
      </c>
      <c r="E242" s="219" t="s">
        <v>355</v>
      </c>
      <c r="F242" s="220" t="s">
        <v>356</v>
      </c>
      <c r="G242" s="221" t="s">
        <v>140</v>
      </c>
      <c r="H242" s="222">
        <v>990</v>
      </c>
      <c r="I242" s="223"/>
      <c r="J242" s="224">
        <f>ROUND(I242*H242,2)</f>
        <v>0</v>
      </c>
      <c r="K242" s="220" t="s">
        <v>141</v>
      </c>
      <c r="L242" s="44"/>
      <c r="M242" s="225" t="s">
        <v>1</v>
      </c>
      <c r="N242" s="226" t="s">
        <v>44</v>
      </c>
      <c r="O242" s="91"/>
      <c r="P242" s="227">
        <f>O242*H242</f>
        <v>0</v>
      </c>
      <c r="Q242" s="227">
        <v>0</v>
      </c>
      <c r="R242" s="227">
        <f>Q242*H242</f>
        <v>0</v>
      </c>
      <c r="S242" s="227">
        <v>0</v>
      </c>
      <c r="T242" s="228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9" t="s">
        <v>142</v>
      </c>
      <c r="AT242" s="229" t="s">
        <v>137</v>
      </c>
      <c r="AU242" s="229" t="s">
        <v>152</v>
      </c>
      <c r="AY242" s="17" t="s">
        <v>135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7" t="s">
        <v>87</v>
      </c>
      <c r="BK242" s="230">
        <f>ROUND(I242*H242,2)</f>
        <v>0</v>
      </c>
      <c r="BL242" s="17" t="s">
        <v>142</v>
      </c>
      <c r="BM242" s="229" t="s">
        <v>357</v>
      </c>
    </row>
    <row r="243" spans="1:65" s="2" customFormat="1" ht="33" customHeight="1">
      <c r="A243" s="38"/>
      <c r="B243" s="39"/>
      <c r="C243" s="218" t="s">
        <v>358</v>
      </c>
      <c r="D243" s="218" t="s">
        <v>137</v>
      </c>
      <c r="E243" s="219" t="s">
        <v>359</v>
      </c>
      <c r="F243" s="220" t="s">
        <v>360</v>
      </c>
      <c r="G243" s="221" t="s">
        <v>140</v>
      </c>
      <c r="H243" s="222">
        <v>990</v>
      </c>
      <c r="I243" s="223"/>
      <c r="J243" s="224">
        <f>ROUND(I243*H243,2)</f>
        <v>0</v>
      </c>
      <c r="K243" s="220" t="s">
        <v>141</v>
      </c>
      <c r="L243" s="44"/>
      <c r="M243" s="225" t="s">
        <v>1</v>
      </c>
      <c r="N243" s="226" t="s">
        <v>44</v>
      </c>
      <c r="O243" s="91"/>
      <c r="P243" s="227">
        <f>O243*H243</f>
        <v>0</v>
      </c>
      <c r="Q243" s="227">
        <v>0</v>
      </c>
      <c r="R243" s="227">
        <f>Q243*H243</f>
        <v>0</v>
      </c>
      <c r="S243" s="227">
        <v>0</v>
      </c>
      <c r="T243" s="228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9" t="s">
        <v>142</v>
      </c>
      <c r="AT243" s="229" t="s">
        <v>137</v>
      </c>
      <c r="AU243" s="229" t="s">
        <v>152</v>
      </c>
      <c r="AY243" s="17" t="s">
        <v>135</v>
      </c>
      <c r="BE243" s="230">
        <f>IF(N243="základní",J243,0)</f>
        <v>0</v>
      </c>
      <c r="BF243" s="230">
        <f>IF(N243="snížená",J243,0)</f>
        <v>0</v>
      </c>
      <c r="BG243" s="230">
        <f>IF(N243="zákl. přenesená",J243,0)</f>
        <v>0</v>
      </c>
      <c r="BH243" s="230">
        <f>IF(N243="sníž. přenesená",J243,0)</f>
        <v>0</v>
      </c>
      <c r="BI243" s="230">
        <f>IF(N243="nulová",J243,0)</f>
        <v>0</v>
      </c>
      <c r="BJ243" s="17" t="s">
        <v>87</v>
      </c>
      <c r="BK243" s="230">
        <f>ROUND(I243*H243,2)</f>
        <v>0</v>
      </c>
      <c r="BL243" s="17" t="s">
        <v>142</v>
      </c>
      <c r="BM243" s="229" t="s">
        <v>361</v>
      </c>
    </row>
    <row r="244" spans="1:65" s="2" customFormat="1" ht="24.15" customHeight="1">
      <c r="A244" s="38"/>
      <c r="B244" s="39"/>
      <c r="C244" s="218" t="s">
        <v>362</v>
      </c>
      <c r="D244" s="218" t="s">
        <v>137</v>
      </c>
      <c r="E244" s="219" t="s">
        <v>363</v>
      </c>
      <c r="F244" s="220" t="s">
        <v>364</v>
      </c>
      <c r="G244" s="221" t="s">
        <v>140</v>
      </c>
      <c r="H244" s="222">
        <v>990</v>
      </c>
      <c r="I244" s="223"/>
      <c r="J244" s="224">
        <f>ROUND(I244*H244,2)</f>
        <v>0</v>
      </c>
      <c r="K244" s="220" t="s">
        <v>141</v>
      </c>
      <c r="L244" s="44"/>
      <c r="M244" s="225" t="s">
        <v>1</v>
      </c>
      <c r="N244" s="226" t="s">
        <v>44</v>
      </c>
      <c r="O244" s="91"/>
      <c r="P244" s="227">
        <f>O244*H244</f>
        <v>0</v>
      </c>
      <c r="Q244" s="227">
        <v>0</v>
      </c>
      <c r="R244" s="227">
        <f>Q244*H244</f>
        <v>0</v>
      </c>
      <c r="S244" s="227">
        <v>0</v>
      </c>
      <c r="T244" s="228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9" t="s">
        <v>142</v>
      </c>
      <c r="AT244" s="229" t="s">
        <v>137</v>
      </c>
      <c r="AU244" s="229" t="s">
        <v>152</v>
      </c>
      <c r="AY244" s="17" t="s">
        <v>135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7" t="s">
        <v>87</v>
      </c>
      <c r="BK244" s="230">
        <f>ROUND(I244*H244,2)</f>
        <v>0</v>
      </c>
      <c r="BL244" s="17" t="s">
        <v>142</v>
      </c>
      <c r="BM244" s="229" t="s">
        <v>365</v>
      </c>
    </row>
    <row r="245" spans="1:65" s="2" customFormat="1" ht="21.75" customHeight="1">
      <c r="A245" s="38"/>
      <c r="B245" s="39"/>
      <c r="C245" s="218" t="s">
        <v>366</v>
      </c>
      <c r="D245" s="218" t="s">
        <v>137</v>
      </c>
      <c r="E245" s="219" t="s">
        <v>367</v>
      </c>
      <c r="F245" s="220" t="s">
        <v>368</v>
      </c>
      <c r="G245" s="221" t="s">
        <v>140</v>
      </c>
      <c r="H245" s="222">
        <v>990</v>
      </c>
      <c r="I245" s="223"/>
      <c r="J245" s="224">
        <f>ROUND(I245*H245,2)</f>
        <v>0</v>
      </c>
      <c r="K245" s="220" t="s">
        <v>141</v>
      </c>
      <c r="L245" s="44"/>
      <c r="M245" s="225" t="s">
        <v>1</v>
      </c>
      <c r="N245" s="226" t="s">
        <v>44</v>
      </c>
      <c r="O245" s="91"/>
      <c r="P245" s="227">
        <f>O245*H245</f>
        <v>0</v>
      </c>
      <c r="Q245" s="227">
        <v>0</v>
      </c>
      <c r="R245" s="227">
        <f>Q245*H245</f>
        <v>0</v>
      </c>
      <c r="S245" s="227">
        <v>0</v>
      </c>
      <c r="T245" s="228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9" t="s">
        <v>142</v>
      </c>
      <c r="AT245" s="229" t="s">
        <v>137</v>
      </c>
      <c r="AU245" s="229" t="s">
        <v>152</v>
      </c>
      <c r="AY245" s="17" t="s">
        <v>135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17" t="s">
        <v>87</v>
      </c>
      <c r="BK245" s="230">
        <f>ROUND(I245*H245,2)</f>
        <v>0</v>
      </c>
      <c r="BL245" s="17" t="s">
        <v>142</v>
      </c>
      <c r="BM245" s="229" t="s">
        <v>369</v>
      </c>
    </row>
    <row r="246" spans="1:65" s="2" customFormat="1" ht="33" customHeight="1">
      <c r="A246" s="38"/>
      <c r="B246" s="39"/>
      <c r="C246" s="218" t="s">
        <v>370</v>
      </c>
      <c r="D246" s="218" t="s">
        <v>137</v>
      </c>
      <c r="E246" s="219" t="s">
        <v>371</v>
      </c>
      <c r="F246" s="220" t="s">
        <v>372</v>
      </c>
      <c r="G246" s="221" t="s">
        <v>140</v>
      </c>
      <c r="H246" s="222">
        <v>990</v>
      </c>
      <c r="I246" s="223"/>
      <c r="J246" s="224">
        <f>ROUND(I246*H246,2)</f>
        <v>0</v>
      </c>
      <c r="K246" s="220" t="s">
        <v>141</v>
      </c>
      <c r="L246" s="44"/>
      <c r="M246" s="225" t="s">
        <v>1</v>
      </c>
      <c r="N246" s="226" t="s">
        <v>44</v>
      </c>
      <c r="O246" s="91"/>
      <c r="P246" s="227">
        <f>O246*H246</f>
        <v>0</v>
      </c>
      <c r="Q246" s="227">
        <v>0</v>
      </c>
      <c r="R246" s="227">
        <f>Q246*H246</f>
        <v>0</v>
      </c>
      <c r="S246" s="227">
        <v>0</v>
      </c>
      <c r="T246" s="228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9" t="s">
        <v>142</v>
      </c>
      <c r="AT246" s="229" t="s">
        <v>137</v>
      </c>
      <c r="AU246" s="229" t="s">
        <v>152</v>
      </c>
      <c r="AY246" s="17" t="s">
        <v>135</v>
      </c>
      <c r="BE246" s="230">
        <f>IF(N246="základní",J246,0)</f>
        <v>0</v>
      </c>
      <c r="BF246" s="230">
        <f>IF(N246="snížená",J246,0)</f>
        <v>0</v>
      </c>
      <c r="BG246" s="230">
        <f>IF(N246="zákl. přenesená",J246,0)</f>
        <v>0</v>
      </c>
      <c r="BH246" s="230">
        <f>IF(N246="sníž. přenesená",J246,0)</f>
        <v>0</v>
      </c>
      <c r="BI246" s="230">
        <f>IF(N246="nulová",J246,0)</f>
        <v>0</v>
      </c>
      <c r="BJ246" s="17" t="s">
        <v>87</v>
      </c>
      <c r="BK246" s="230">
        <f>ROUND(I246*H246,2)</f>
        <v>0</v>
      </c>
      <c r="BL246" s="17" t="s">
        <v>142</v>
      </c>
      <c r="BM246" s="229" t="s">
        <v>373</v>
      </c>
    </row>
    <row r="247" spans="1:63" s="12" customFormat="1" ht="20.85" customHeight="1">
      <c r="A247" s="12"/>
      <c r="B247" s="202"/>
      <c r="C247" s="203"/>
      <c r="D247" s="204" t="s">
        <v>78</v>
      </c>
      <c r="E247" s="216" t="s">
        <v>374</v>
      </c>
      <c r="F247" s="216" t="s">
        <v>375</v>
      </c>
      <c r="G247" s="203"/>
      <c r="H247" s="203"/>
      <c r="I247" s="206"/>
      <c r="J247" s="217">
        <f>BK247</f>
        <v>0</v>
      </c>
      <c r="K247" s="203"/>
      <c r="L247" s="208"/>
      <c r="M247" s="209"/>
      <c r="N247" s="210"/>
      <c r="O247" s="210"/>
      <c r="P247" s="211">
        <f>SUM(P248:P257)</f>
        <v>0</v>
      </c>
      <c r="Q247" s="210"/>
      <c r="R247" s="211">
        <f>SUM(R248:R257)</f>
        <v>469.78075</v>
      </c>
      <c r="S247" s="210"/>
      <c r="T247" s="212">
        <f>SUM(T248:T257)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13" t="s">
        <v>87</v>
      </c>
      <c r="AT247" s="214" t="s">
        <v>78</v>
      </c>
      <c r="AU247" s="214" t="s">
        <v>89</v>
      </c>
      <c r="AY247" s="213" t="s">
        <v>135</v>
      </c>
      <c r="BK247" s="215">
        <f>SUM(BK248:BK257)</f>
        <v>0</v>
      </c>
    </row>
    <row r="248" spans="1:65" s="2" customFormat="1" ht="24.15" customHeight="1">
      <c r="A248" s="38"/>
      <c r="B248" s="39"/>
      <c r="C248" s="218" t="s">
        <v>376</v>
      </c>
      <c r="D248" s="218" t="s">
        <v>137</v>
      </c>
      <c r="E248" s="219" t="s">
        <v>355</v>
      </c>
      <c r="F248" s="220" t="s">
        <v>356</v>
      </c>
      <c r="G248" s="221" t="s">
        <v>140</v>
      </c>
      <c r="H248" s="222">
        <v>482</v>
      </c>
      <c r="I248" s="223"/>
      <c r="J248" s="224">
        <f>ROUND(I248*H248,2)</f>
        <v>0</v>
      </c>
      <c r="K248" s="220" t="s">
        <v>141</v>
      </c>
      <c r="L248" s="44"/>
      <c r="M248" s="225" t="s">
        <v>1</v>
      </c>
      <c r="N248" s="226" t="s">
        <v>44</v>
      </c>
      <c r="O248" s="91"/>
      <c r="P248" s="227">
        <f>O248*H248</f>
        <v>0</v>
      </c>
      <c r="Q248" s="227">
        <v>0.345</v>
      </c>
      <c r="R248" s="227">
        <f>Q248*H248</f>
        <v>166.29</v>
      </c>
      <c r="S248" s="227">
        <v>0</v>
      </c>
      <c r="T248" s="228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9" t="s">
        <v>142</v>
      </c>
      <c r="AT248" s="229" t="s">
        <v>137</v>
      </c>
      <c r="AU248" s="229" t="s">
        <v>152</v>
      </c>
      <c r="AY248" s="17" t="s">
        <v>135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7" t="s">
        <v>87</v>
      </c>
      <c r="BK248" s="230">
        <f>ROUND(I248*H248,2)</f>
        <v>0</v>
      </c>
      <c r="BL248" s="17" t="s">
        <v>142</v>
      </c>
      <c r="BM248" s="229" t="s">
        <v>377</v>
      </c>
    </row>
    <row r="249" spans="1:65" s="2" customFormat="1" ht="24.15" customHeight="1">
      <c r="A249" s="38"/>
      <c r="B249" s="39"/>
      <c r="C249" s="218" t="s">
        <v>378</v>
      </c>
      <c r="D249" s="218" t="s">
        <v>137</v>
      </c>
      <c r="E249" s="219" t="s">
        <v>355</v>
      </c>
      <c r="F249" s="220" t="s">
        <v>356</v>
      </c>
      <c r="G249" s="221" t="s">
        <v>140</v>
      </c>
      <c r="H249" s="222">
        <v>482</v>
      </c>
      <c r="I249" s="223"/>
      <c r="J249" s="224">
        <f>ROUND(I249*H249,2)</f>
        <v>0</v>
      </c>
      <c r="K249" s="220" t="s">
        <v>141</v>
      </c>
      <c r="L249" s="44"/>
      <c r="M249" s="225" t="s">
        <v>1</v>
      </c>
      <c r="N249" s="226" t="s">
        <v>44</v>
      </c>
      <c r="O249" s="91"/>
      <c r="P249" s="227">
        <f>O249*H249</f>
        <v>0</v>
      </c>
      <c r="Q249" s="227">
        <v>0.345</v>
      </c>
      <c r="R249" s="227">
        <f>Q249*H249</f>
        <v>166.29</v>
      </c>
      <c r="S249" s="227">
        <v>0</v>
      </c>
      <c r="T249" s="228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9" t="s">
        <v>142</v>
      </c>
      <c r="AT249" s="229" t="s">
        <v>137</v>
      </c>
      <c r="AU249" s="229" t="s">
        <v>152</v>
      </c>
      <c r="AY249" s="17" t="s">
        <v>135</v>
      </c>
      <c r="BE249" s="230">
        <f>IF(N249="základní",J249,0)</f>
        <v>0</v>
      </c>
      <c r="BF249" s="230">
        <f>IF(N249="snížená",J249,0)</f>
        <v>0</v>
      </c>
      <c r="BG249" s="230">
        <f>IF(N249="zákl. přenesená",J249,0)</f>
        <v>0</v>
      </c>
      <c r="BH249" s="230">
        <f>IF(N249="sníž. přenesená",J249,0)</f>
        <v>0</v>
      </c>
      <c r="BI249" s="230">
        <f>IF(N249="nulová",J249,0)</f>
        <v>0</v>
      </c>
      <c r="BJ249" s="17" t="s">
        <v>87</v>
      </c>
      <c r="BK249" s="230">
        <f>ROUND(I249*H249,2)</f>
        <v>0</v>
      </c>
      <c r="BL249" s="17" t="s">
        <v>142</v>
      </c>
      <c r="BM249" s="229" t="s">
        <v>379</v>
      </c>
    </row>
    <row r="250" spans="1:65" s="2" customFormat="1" ht="33" customHeight="1">
      <c r="A250" s="38"/>
      <c r="B250" s="39"/>
      <c r="C250" s="218" t="s">
        <v>380</v>
      </c>
      <c r="D250" s="218" t="s">
        <v>137</v>
      </c>
      <c r="E250" s="219" t="s">
        <v>381</v>
      </c>
      <c r="F250" s="220" t="s">
        <v>382</v>
      </c>
      <c r="G250" s="221" t="s">
        <v>140</v>
      </c>
      <c r="H250" s="222">
        <v>482</v>
      </c>
      <c r="I250" s="223"/>
      <c r="J250" s="224">
        <f>ROUND(I250*H250,2)</f>
        <v>0</v>
      </c>
      <c r="K250" s="220" t="s">
        <v>141</v>
      </c>
      <c r="L250" s="44"/>
      <c r="M250" s="225" t="s">
        <v>1</v>
      </c>
      <c r="N250" s="226" t="s">
        <v>44</v>
      </c>
      <c r="O250" s="91"/>
      <c r="P250" s="227">
        <f>O250*H250</f>
        <v>0</v>
      </c>
      <c r="Q250" s="227">
        <v>0.11162</v>
      </c>
      <c r="R250" s="227">
        <f>Q250*H250</f>
        <v>53.80084</v>
      </c>
      <c r="S250" s="227">
        <v>0</v>
      </c>
      <c r="T250" s="228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9" t="s">
        <v>142</v>
      </c>
      <c r="AT250" s="229" t="s">
        <v>137</v>
      </c>
      <c r="AU250" s="229" t="s">
        <v>152</v>
      </c>
      <c r="AY250" s="17" t="s">
        <v>135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7" t="s">
        <v>87</v>
      </c>
      <c r="BK250" s="230">
        <f>ROUND(I250*H250,2)</f>
        <v>0</v>
      </c>
      <c r="BL250" s="17" t="s">
        <v>142</v>
      </c>
      <c r="BM250" s="229" t="s">
        <v>383</v>
      </c>
    </row>
    <row r="251" spans="1:65" s="2" customFormat="1" ht="24.15" customHeight="1">
      <c r="A251" s="38"/>
      <c r="B251" s="39"/>
      <c r="C251" s="254" t="s">
        <v>384</v>
      </c>
      <c r="D251" s="254" t="s">
        <v>245</v>
      </c>
      <c r="E251" s="255" t="s">
        <v>385</v>
      </c>
      <c r="F251" s="256" t="s">
        <v>386</v>
      </c>
      <c r="G251" s="257" t="s">
        <v>140</v>
      </c>
      <c r="H251" s="258">
        <v>454.23</v>
      </c>
      <c r="I251" s="259"/>
      <c r="J251" s="260">
        <f>ROUND(I251*H251,2)</f>
        <v>0</v>
      </c>
      <c r="K251" s="256" t="s">
        <v>141</v>
      </c>
      <c r="L251" s="261"/>
      <c r="M251" s="262" t="s">
        <v>1</v>
      </c>
      <c r="N251" s="263" t="s">
        <v>44</v>
      </c>
      <c r="O251" s="91"/>
      <c r="P251" s="227">
        <f>O251*H251</f>
        <v>0</v>
      </c>
      <c r="Q251" s="227">
        <v>0.17</v>
      </c>
      <c r="R251" s="227">
        <f>Q251*H251</f>
        <v>77.21910000000001</v>
      </c>
      <c r="S251" s="227">
        <v>0</v>
      </c>
      <c r="T251" s="228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9" t="s">
        <v>171</v>
      </c>
      <c r="AT251" s="229" t="s">
        <v>245</v>
      </c>
      <c r="AU251" s="229" t="s">
        <v>152</v>
      </c>
      <c r="AY251" s="17" t="s">
        <v>135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7" t="s">
        <v>87</v>
      </c>
      <c r="BK251" s="230">
        <f>ROUND(I251*H251,2)</f>
        <v>0</v>
      </c>
      <c r="BL251" s="17" t="s">
        <v>142</v>
      </c>
      <c r="BM251" s="229" t="s">
        <v>387</v>
      </c>
    </row>
    <row r="252" spans="1:47" s="2" customFormat="1" ht="12">
      <c r="A252" s="38"/>
      <c r="B252" s="39"/>
      <c r="C252" s="40"/>
      <c r="D252" s="233" t="s">
        <v>341</v>
      </c>
      <c r="E252" s="40"/>
      <c r="F252" s="264" t="s">
        <v>388</v>
      </c>
      <c r="G252" s="40"/>
      <c r="H252" s="40"/>
      <c r="I252" s="265"/>
      <c r="J252" s="40"/>
      <c r="K252" s="40"/>
      <c r="L252" s="44"/>
      <c r="M252" s="266"/>
      <c r="N252" s="267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341</v>
      </c>
      <c r="AU252" s="17" t="s">
        <v>152</v>
      </c>
    </row>
    <row r="253" spans="1:51" s="13" customFormat="1" ht="12">
      <c r="A253" s="13"/>
      <c r="B253" s="231"/>
      <c r="C253" s="232"/>
      <c r="D253" s="233" t="s">
        <v>147</v>
      </c>
      <c r="E253" s="232"/>
      <c r="F253" s="235" t="s">
        <v>389</v>
      </c>
      <c r="G253" s="232"/>
      <c r="H253" s="236">
        <v>454.23</v>
      </c>
      <c r="I253" s="237"/>
      <c r="J253" s="232"/>
      <c r="K253" s="232"/>
      <c r="L253" s="238"/>
      <c r="M253" s="239"/>
      <c r="N253" s="240"/>
      <c r="O253" s="240"/>
      <c r="P253" s="240"/>
      <c r="Q253" s="240"/>
      <c r="R253" s="240"/>
      <c r="S253" s="240"/>
      <c r="T253" s="24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2" t="s">
        <v>147</v>
      </c>
      <c r="AU253" s="242" t="s">
        <v>152</v>
      </c>
      <c r="AV253" s="13" t="s">
        <v>89</v>
      </c>
      <c r="AW253" s="13" t="s">
        <v>4</v>
      </c>
      <c r="AX253" s="13" t="s">
        <v>87</v>
      </c>
      <c r="AY253" s="242" t="s">
        <v>135</v>
      </c>
    </row>
    <row r="254" spans="1:65" s="2" customFormat="1" ht="24.15" customHeight="1">
      <c r="A254" s="38"/>
      <c r="B254" s="39"/>
      <c r="C254" s="254" t="s">
        <v>390</v>
      </c>
      <c r="D254" s="254" t="s">
        <v>245</v>
      </c>
      <c r="E254" s="255" t="s">
        <v>391</v>
      </c>
      <c r="F254" s="256" t="s">
        <v>392</v>
      </c>
      <c r="G254" s="257" t="s">
        <v>140</v>
      </c>
      <c r="H254" s="258">
        <v>27.81</v>
      </c>
      <c r="I254" s="259"/>
      <c r="J254" s="260">
        <f>ROUND(I254*H254,2)</f>
        <v>0</v>
      </c>
      <c r="K254" s="256" t="s">
        <v>141</v>
      </c>
      <c r="L254" s="261"/>
      <c r="M254" s="262" t="s">
        <v>1</v>
      </c>
      <c r="N254" s="263" t="s">
        <v>44</v>
      </c>
      <c r="O254" s="91"/>
      <c r="P254" s="227">
        <f>O254*H254</f>
        <v>0</v>
      </c>
      <c r="Q254" s="227">
        <v>0.176</v>
      </c>
      <c r="R254" s="227">
        <f>Q254*H254</f>
        <v>4.894559999999999</v>
      </c>
      <c r="S254" s="227">
        <v>0</v>
      </c>
      <c r="T254" s="228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9" t="s">
        <v>171</v>
      </c>
      <c r="AT254" s="229" t="s">
        <v>245</v>
      </c>
      <c r="AU254" s="229" t="s">
        <v>152</v>
      </c>
      <c r="AY254" s="17" t="s">
        <v>135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17" t="s">
        <v>87</v>
      </c>
      <c r="BK254" s="230">
        <f>ROUND(I254*H254,2)</f>
        <v>0</v>
      </c>
      <c r="BL254" s="17" t="s">
        <v>142</v>
      </c>
      <c r="BM254" s="229" t="s">
        <v>393</v>
      </c>
    </row>
    <row r="255" spans="1:51" s="13" customFormat="1" ht="12">
      <c r="A255" s="13"/>
      <c r="B255" s="231"/>
      <c r="C255" s="232"/>
      <c r="D255" s="233" t="s">
        <v>147</v>
      </c>
      <c r="E255" s="232"/>
      <c r="F255" s="235" t="s">
        <v>394</v>
      </c>
      <c r="G255" s="232"/>
      <c r="H255" s="236">
        <v>27.81</v>
      </c>
      <c r="I255" s="237"/>
      <c r="J255" s="232"/>
      <c r="K255" s="232"/>
      <c r="L255" s="238"/>
      <c r="M255" s="239"/>
      <c r="N255" s="240"/>
      <c r="O255" s="240"/>
      <c r="P255" s="240"/>
      <c r="Q255" s="240"/>
      <c r="R255" s="240"/>
      <c r="S255" s="240"/>
      <c r="T255" s="24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2" t="s">
        <v>147</v>
      </c>
      <c r="AU255" s="242" t="s">
        <v>152</v>
      </c>
      <c r="AV255" s="13" t="s">
        <v>89</v>
      </c>
      <c r="AW255" s="13" t="s">
        <v>4</v>
      </c>
      <c r="AX255" s="13" t="s">
        <v>87</v>
      </c>
      <c r="AY255" s="242" t="s">
        <v>135</v>
      </c>
    </row>
    <row r="256" spans="1:65" s="2" customFormat="1" ht="24.15" customHeight="1">
      <c r="A256" s="38"/>
      <c r="B256" s="39"/>
      <c r="C256" s="254" t="s">
        <v>395</v>
      </c>
      <c r="D256" s="254" t="s">
        <v>245</v>
      </c>
      <c r="E256" s="255" t="s">
        <v>396</v>
      </c>
      <c r="F256" s="256" t="s">
        <v>397</v>
      </c>
      <c r="G256" s="257" t="s">
        <v>140</v>
      </c>
      <c r="H256" s="258">
        <v>7.35</v>
      </c>
      <c r="I256" s="259"/>
      <c r="J256" s="260">
        <f>ROUND(I256*H256,2)</f>
        <v>0</v>
      </c>
      <c r="K256" s="256" t="s">
        <v>141</v>
      </c>
      <c r="L256" s="261"/>
      <c r="M256" s="262" t="s">
        <v>1</v>
      </c>
      <c r="N256" s="263" t="s">
        <v>44</v>
      </c>
      <c r="O256" s="91"/>
      <c r="P256" s="227">
        <f>O256*H256</f>
        <v>0</v>
      </c>
      <c r="Q256" s="227">
        <v>0.175</v>
      </c>
      <c r="R256" s="227">
        <f>Q256*H256</f>
        <v>1.28625</v>
      </c>
      <c r="S256" s="227">
        <v>0</v>
      </c>
      <c r="T256" s="228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9" t="s">
        <v>171</v>
      </c>
      <c r="AT256" s="229" t="s">
        <v>245</v>
      </c>
      <c r="AU256" s="229" t="s">
        <v>152</v>
      </c>
      <c r="AY256" s="17" t="s">
        <v>135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7" t="s">
        <v>87</v>
      </c>
      <c r="BK256" s="230">
        <f>ROUND(I256*H256,2)</f>
        <v>0</v>
      </c>
      <c r="BL256" s="17" t="s">
        <v>142</v>
      </c>
      <c r="BM256" s="229" t="s">
        <v>398</v>
      </c>
    </row>
    <row r="257" spans="1:51" s="13" customFormat="1" ht="12">
      <c r="A257" s="13"/>
      <c r="B257" s="231"/>
      <c r="C257" s="232"/>
      <c r="D257" s="233" t="s">
        <v>147</v>
      </c>
      <c r="E257" s="232"/>
      <c r="F257" s="235" t="s">
        <v>399</v>
      </c>
      <c r="G257" s="232"/>
      <c r="H257" s="236">
        <v>7.35</v>
      </c>
      <c r="I257" s="237"/>
      <c r="J257" s="232"/>
      <c r="K257" s="232"/>
      <c r="L257" s="238"/>
      <c r="M257" s="239"/>
      <c r="N257" s="240"/>
      <c r="O257" s="240"/>
      <c r="P257" s="240"/>
      <c r="Q257" s="240"/>
      <c r="R257" s="240"/>
      <c r="S257" s="240"/>
      <c r="T257" s="24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2" t="s">
        <v>147</v>
      </c>
      <c r="AU257" s="242" t="s">
        <v>152</v>
      </c>
      <c r="AV257" s="13" t="s">
        <v>89</v>
      </c>
      <c r="AW257" s="13" t="s">
        <v>4</v>
      </c>
      <c r="AX257" s="13" t="s">
        <v>87</v>
      </c>
      <c r="AY257" s="242" t="s">
        <v>135</v>
      </c>
    </row>
    <row r="258" spans="1:63" s="12" customFormat="1" ht="20.85" customHeight="1">
      <c r="A258" s="12"/>
      <c r="B258" s="202"/>
      <c r="C258" s="203"/>
      <c r="D258" s="204" t="s">
        <v>78</v>
      </c>
      <c r="E258" s="216" t="s">
        <v>400</v>
      </c>
      <c r="F258" s="216" t="s">
        <v>401</v>
      </c>
      <c r="G258" s="203"/>
      <c r="H258" s="203"/>
      <c r="I258" s="206"/>
      <c r="J258" s="217">
        <f>BK258</f>
        <v>0</v>
      </c>
      <c r="K258" s="203"/>
      <c r="L258" s="208"/>
      <c r="M258" s="209"/>
      <c r="N258" s="210"/>
      <c r="O258" s="210"/>
      <c r="P258" s="211">
        <f>SUM(P259:P268)</f>
        <v>0</v>
      </c>
      <c r="Q258" s="210"/>
      <c r="R258" s="211">
        <f>SUM(R259:R268)</f>
        <v>515.0594000000001</v>
      </c>
      <c r="S258" s="210"/>
      <c r="T258" s="212">
        <f>SUM(T259:T268)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13" t="s">
        <v>87</v>
      </c>
      <c r="AT258" s="214" t="s">
        <v>78</v>
      </c>
      <c r="AU258" s="214" t="s">
        <v>89</v>
      </c>
      <c r="AY258" s="213" t="s">
        <v>135</v>
      </c>
      <c r="BK258" s="215">
        <f>SUM(BK259:BK268)</f>
        <v>0</v>
      </c>
    </row>
    <row r="259" spans="1:65" s="2" customFormat="1" ht="24.15" customHeight="1">
      <c r="A259" s="38"/>
      <c r="B259" s="39"/>
      <c r="C259" s="218" t="s">
        <v>402</v>
      </c>
      <c r="D259" s="218" t="s">
        <v>137</v>
      </c>
      <c r="E259" s="219" t="s">
        <v>355</v>
      </c>
      <c r="F259" s="220" t="s">
        <v>356</v>
      </c>
      <c r="G259" s="221" t="s">
        <v>140</v>
      </c>
      <c r="H259" s="222">
        <v>385</v>
      </c>
      <c r="I259" s="223"/>
      <c r="J259" s="224">
        <f>ROUND(I259*H259,2)</f>
        <v>0</v>
      </c>
      <c r="K259" s="220" t="s">
        <v>141</v>
      </c>
      <c r="L259" s="44"/>
      <c r="M259" s="225" t="s">
        <v>1</v>
      </c>
      <c r="N259" s="226" t="s">
        <v>44</v>
      </c>
      <c r="O259" s="91"/>
      <c r="P259" s="227">
        <f>O259*H259</f>
        <v>0</v>
      </c>
      <c r="Q259" s="227">
        <v>0.345</v>
      </c>
      <c r="R259" s="227">
        <f>Q259*H259</f>
        <v>132.825</v>
      </c>
      <c r="S259" s="227">
        <v>0</v>
      </c>
      <c r="T259" s="228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9" t="s">
        <v>142</v>
      </c>
      <c r="AT259" s="229" t="s">
        <v>137</v>
      </c>
      <c r="AU259" s="229" t="s">
        <v>152</v>
      </c>
      <c r="AY259" s="17" t="s">
        <v>135</v>
      </c>
      <c r="BE259" s="230">
        <f>IF(N259="základní",J259,0)</f>
        <v>0</v>
      </c>
      <c r="BF259" s="230">
        <f>IF(N259="snížená",J259,0)</f>
        <v>0</v>
      </c>
      <c r="BG259" s="230">
        <f>IF(N259="zákl. přenesená",J259,0)</f>
        <v>0</v>
      </c>
      <c r="BH259" s="230">
        <f>IF(N259="sníž. přenesená",J259,0)</f>
        <v>0</v>
      </c>
      <c r="BI259" s="230">
        <f>IF(N259="nulová",J259,0)</f>
        <v>0</v>
      </c>
      <c r="BJ259" s="17" t="s">
        <v>87</v>
      </c>
      <c r="BK259" s="230">
        <f>ROUND(I259*H259,2)</f>
        <v>0</v>
      </c>
      <c r="BL259" s="17" t="s">
        <v>142</v>
      </c>
      <c r="BM259" s="229" t="s">
        <v>403</v>
      </c>
    </row>
    <row r="260" spans="1:65" s="2" customFormat="1" ht="24.15" customHeight="1">
      <c r="A260" s="38"/>
      <c r="B260" s="39"/>
      <c r="C260" s="218" t="s">
        <v>404</v>
      </c>
      <c r="D260" s="218" t="s">
        <v>137</v>
      </c>
      <c r="E260" s="219" t="s">
        <v>355</v>
      </c>
      <c r="F260" s="220" t="s">
        <v>356</v>
      </c>
      <c r="G260" s="221" t="s">
        <v>140</v>
      </c>
      <c r="H260" s="222">
        <v>385</v>
      </c>
      <c r="I260" s="223"/>
      <c r="J260" s="224">
        <f>ROUND(I260*H260,2)</f>
        <v>0</v>
      </c>
      <c r="K260" s="220" t="s">
        <v>141</v>
      </c>
      <c r="L260" s="44"/>
      <c r="M260" s="225" t="s">
        <v>1</v>
      </c>
      <c r="N260" s="226" t="s">
        <v>44</v>
      </c>
      <c r="O260" s="91"/>
      <c r="P260" s="227">
        <f>O260*H260</f>
        <v>0</v>
      </c>
      <c r="Q260" s="227">
        <v>0.345</v>
      </c>
      <c r="R260" s="227">
        <f>Q260*H260</f>
        <v>132.825</v>
      </c>
      <c r="S260" s="227">
        <v>0</v>
      </c>
      <c r="T260" s="228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9" t="s">
        <v>142</v>
      </c>
      <c r="AT260" s="229" t="s">
        <v>137</v>
      </c>
      <c r="AU260" s="229" t="s">
        <v>152</v>
      </c>
      <c r="AY260" s="17" t="s">
        <v>135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17" t="s">
        <v>87</v>
      </c>
      <c r="BK260" s="230">
        <f>ROUND(I260*H260,2)</f>
        <v>0</v>
      </c>
      <c r="BL260" s="17" t="s">
        <v>142</v>
      </c>
      <c r="BM260" s="229" t="s">
        <v>405</v>
      </c>
    </row>
    <row r="261" spans="1:65" s="2" customFormat="1" ht="24.15" customHeight="1">
      <c r="A261" s="38"/>
      <c r="B261" s="39"/>
      <c r="C261" s="218" t="s">
        <v>406</v>
      </c>
      <c r="D261" s="218" t="s">
        <v>137</v>
      </c>
      <c r="E261" s="219" t="s">
        <v>407</v>
      </c>
      <c r="F261" s="220" t="s">
        <v>408</v>
      </c>
      <c r="G261" s="221" t="s">
        <v>140</v>
      </c>
      <c r="H261" s="222">
        <v>385</v>
      </c>
      <c r="I261" s="223"/>
      <c r="J261" s="224">
        <f>ROUND(I261*H261,2)</f>
        <v>0</v>
      </c>
      <c r="K261" s="220" t="s">
        <v>141</v>
      </c>
      <c r="L261" s="44"/>
      <c r="M261" s="225" t="s">
        <v>1</v>
      </c>
      <c r="N261" s="226" t="s">
        <v>44</v>
      </c>
      <c r="O261" s="91"/>
      <c r="P261" s="227">
        <f>O261*H261</f>
        <v>0</v>
      </c>
      <c r="Q261" s="227">
        <v>0.098</v>
      </c>
      <c r="R261" s="227">
        <f>Q261*H261</f>
        <v>37.730000000000004</v>
      </c>
      <c r="S261" s="227">
        <v>0</v>
      </c>
      <c r="T261" s="228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9" t="s">
        <v>142</v>
      </c>
      <c r="AT261" s="229" t="s">
        <v>137</v>
      </c>
      <c r="AU261" s="229" t="s">
        <v>152</v>
      </c>
      <c r="AY261" s="17" t="s">
        <v>135</v>
      </c>
      <c r="BE261" s="230">
        <f>IF(N261="základní",J261,0)</f>
        <v>0</v>
      </c>
      <c r="BF261" s="230">
        <f>IF(N261="snížená",J261,0)</f>
        <v>0</v>
      </c>
      <c r="BG261" s="230">
        <f>IF(N261="zákl. přenesená",J261,0)</f>
        <v>0</v>
      </c>
      <c r="BH261" s="230">
        <f>IF(N261="sníž. přenesená",J261,0)</f>
        <v>0</v>
      </c>
      <c r="BI261" s="230">
        <f>IF(N261="nulová",J261,0)</f>
        <v>0</v>
      </c>
      <c r="BJ261" s="17" t="s">
        <v>87</v>
      </c>
      <c r="BK261" s="230">
        <f>ROUND(I261*H261,2)</f>
        <v>0</v>
      </c>
      <c r="BL261" s="17" t="s">
        <v>142</v>
      </c>
      <c r="BM261" s="229" t="s">
        <v>409</v>
      </c>
    </row>
    <row r="262" spans="1:65" s="2" customFormat="1" ht="24.15" customHeight="1">
      <c r="A262" s="38"/>
      <c r="B262" s="39"/>
      <c r="C262" s="254" t="s">
        <v>410</v>
      </c>
      <c r="D262" s="254" t="s">
        <v>245</v>
      </c>
      <c r="E262" s="255" t="s">
        <v>411</v>
      </c>
      <c r="F262" s="256" t="s">
        <v>412</v>
      </c>
      <c r="G262" s="257" t="s">
        <v>140</v>
      </c>
      <c r="H262" s="258">
        <v>386.25</v>
      </c>
      <c r="I262" s="259"/>
      <c r="J262" s="260">
        <f>ROUND(I262*H262,2)</f>
        <v>0</v>
      </c>
      <c r="K262" s="256" t="s">
        <v>141</v>
      </c>
      <c r="L262" s="261"/>
      <c r="M262" s="262" t="s">
        <v>1</v>
      </c>
      <c r="N262" s="263" t="s">
        <v>44</v>
      </c>
      <c r="O262" s="91"/>
      <c r="P262" s="227">
        <f>O262*H262</f>
        <v>0</v>
      </c>
      <c r="Q262" s="227">
        <v>0.159</v>
      </c>
      <c r="R262" s="227">
        <f>Q262*H262</f>
        <v>61.41375</v>
      </c>
      <c r="S262" s="227">
        <v>0</v>
      </c>
      <c r="T262" s="228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9" t="s">
        <v>171</v>
      </c>
      <c r="AT262" s="229" t="s">
        <v>245</v>
      </c>
      <c r="AU262" s="229" t="s">
        <v>152</v>
      </c>
      <c r="AY262" s="17" t="s">
        <v>135</v>
      </c>
      <c r="BE262" s="230">
        <f>IF(N262="základní",J262,0)</f>
        <v>0</v>
      </c>
      <c r="BF262" s="230">
        <f>IF(N262="snížená",J262,0)</f>
        <v>0</v>
      </c>
      <c r="BG262" s="230">
        <f>IF(N262="zákl. přenesená",J262,0)</f>
        <v>0</v>
      </c>
      <c r="BH262" s="230">
        <f>IF(N262="sníž. přenesená",J262,0)</f>
        <v>0</v>
      </c>
      <c r="BI262" s="230">
        <f>IF(N262="nulová",J262,0)</f>
        <v>0</v>
      </c>
      <c r="BJ262" s="17" t="s">
        <v>87</v>
      </c>
      <c r="BK262" s="230">
        <f>ROUND(I262*H262,2)</f>
        <v>0</v>
      </c>
      <c r="BL262" s="17" t="s">
        <v>142</v>
      </c>
      <c r="BM262" s="229" t="s">
        <v>413</v>
      </c>
    </row>
    <row r="263" spans="1:51" s="13" customFormat="1" ht="12">
      <c r="A263" s="13"/>
      <c r="B263" s="231"/>
      <c r="C263" s="232"/>
      <c r="D263" s="233" t="s">
        <v>147</v>
      </c>
      <c r="E263" s="232"/>
      <c r="F263" s="235" t="s">
        <v>414</v>
      </c>
      <c r="G263" s="232"/>
      <c r="H263" s="236">
        <v>386.25</v>
      </c>
      <c r="I263" s="237"/>
      <c r="J263" s="232"/>
      <c r="K263" s="232"/>
      <c r="L263" s="238"/>
      <c r="M263" s="239"/>
      <c r="N263" s="240"/>
      <c r="O263" s="240"/>
      <c r="P263" s="240"/>
      <c r="Q263" s="240"/>
      <c r="R263" s="240"/>
      <c r="S263" s="240"/>
      <c r="T263" s="24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2" t="s">
        <v>147</v>
      </c>
      <c r="AU263" s="242" t="s">
        <v>152</v>
      </c>
      <c r="AV263" s="13" t="s">
        <v>89</v>
      </c>
      <c r="AW263" s="13" t="s">
        <v>4</v>
      </c>
      <c r="AX263" s="13" t="s">
        <v>87</v>
      </c>
      <c r="AY263" s="242" t="s">
        <v>135</v>
      </c>
    </row>
    <row r="264" spans="1:65" s="2" customFormat="1" ht="16.5" customHeight="1">
      <c r="A264" s="38"/>
      <c r="B264" s="39"/>
      <c r="C264" s="254" t="s">
        <v>415</v>
      </c>
      <c r="D264" s="254" t="s">
        <v>245</v>
      </c>
      <c r="E264" s="255" t="s">
        <v>416</v>
      </c>
      <c r="F264" s="256" t="s">
        <v>417</v>
      </c>
      <c r="G264" s="257" t="s">
        <v>226</v>
      </c>
      <c r="H264" s="258">
        <v>150</v>
      </c>
      <c r="I264" s="259"/>
      <c r="J264" s="260">
        <f>ROUND(I264*H264,2)</f>
        <v>0</v>
      </c>
      <c r="K264" s="256" t="s">
        <v>418</v>
      </c>
      <c r="L264" s="261"/>
      <c r="M264" s="262" t="s">
        <v>1</v>
      </c>
      <c r="N264" s="263" t="s">
        <v>44</v>
      </c>
      <c r="O264" s="91"/>
      <c r="P264" s="227">
        <f>O264*H264</f>
        <v>0</v>
      </c>
      <c r="Q264" s="227">
        <v>1</v>
      </c>
      <c r="R264" s="227">
        <f>Q264*H264</f>
        <v>150</v>
      </c>
      <c r="S264" s="227">
        <v>0</v>
      </c>
      <c r="T264" s="228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9" t="s">
        <v>171</v>
      </c>
      <c r="AT264" s="229" t="s">
        <v>245</v>
      </c>
      <c r="AU264" s="229" t="s">
        <v>152</v>
      </c>
      <c r="AY264" s="17" t="s">
        <v>135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17" t="s">
        <v>87</v>
      </c>
      <c r="BK264" s="230">
        <f>ROUND(I264*H264,2)</f>
        <v>0</v>
      </c>
      <c r="BL264" s="17" t="s">
        <v>142</v>
      </c>
      <c r="BM264" s="229" t="s">
        <v>419</v>
      </c>
    </row>
    <row r="265" spans="1:51" s="13" customFormat="1" ht="12">
      <c r="A265" s="13"/>
      <c r="B265" s="231"/>
      <c r="C265" s="232"/>
      <c r="D265" s="233" t="s">
        <v>147</v>
      </c>
      <c r="E265" s="232"/>
      <c r="F265" s="235" t="s">
        <v>420</v>
      </c>
      <c r="G265" s="232"/>
      <c r="H265" s="236">
        <v>150</v>
      </c>
      <c r="I265" s="237"/>
      <c r="J265" s="232"/>
      <c r="K265" s="232"/>
      <c r="L265" s="238"/>
      <c r="M265" s="239"/>
      <c r="N265" s="240"/>
      <c r="O265" s="240"/>
      <c r="P265" s="240"/>
      <c r="Q265" s="240"/>
      <c r="R265" s="240"/>
      <c r="S265" s="240"/>
      <c r="T265" s="24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2" t="s">
        <v>147</v>
      </c>
      <c r="AU265" s="242" t="s">
        <v>152</v>
      </c>
      <c r="AV265" s="13" t="s">
        <v>89</v>
      </c>
      <c r="AW265" s="13" t="s">
        <v>4</v>
      </c>
      <c r="AX265" s="13" t="s">
        <v>87</v>
      </c>
      <c r="AY265" s="242" t="s">
        <v>135</v>
      </c>
    </row>
    <row r="266" spans="1:65" s="2" customFormat="1" ht="24.15" customHeight="1">
      <c r="A266" s="38"/>
      <c r="B266" s="39"/>
      <c r="C266" s="218" t="s">
        <v>421</v>
      </c>
      <c r="D266" s="218" t="s">
        <v>137</v>
      </c>
      <c r="E266" s="219" t="s">
        <v>422</v>
      </c>
      <c r="F266" s="220" t="s">
        <v>423</v>
      </c>
      <c r="G266" s="221" t="s">
        <v>140</v>
      </c>
      <c r="H266" s="222">
        <v>385</v>
      </c>
      <c r="I266" s="223"/>
      <c r="J266" s="224">
        <f>ROUND(I266*H266,2)</f>
        <v>0</v>
      </c>
      <c r="K266" s="220" t="s">
        <v>141</v>
      </c>
      <c r="L266" s="44"/>
      <c r="M266" s="225" t="s">
        <v>1</v>
      </c>
      <c r="N266" s="226" t="s">
        <v>44</v>
      </c>
      <c r="O266" s="91"/>
      <c r="P266" s="227">
        <f>O266*H266</f>
        <v>0</v>
      </c>
      <c r="Q266" s="227">
        <v>0.00069</v>
      </c>
      <c r="R266" s="227">
        <f>Q266*H266</f>
        <v>0.26565</v>
      </c>
      <c r="S266" s="227">
        <v>0</v>
      </c>
      <c r="T266" s="228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9" t="s">
        <v>142</v>
      </c>
      <c r="AT266" s="229" t="s">
        <v>137</v>
      </c>
      <c r="AU266" s="229" t="s">
        <v>152</v>
      </c>
      <c r="AY266" s="17" t="s">
        <v>135</v>
      </c>
      <c r="BE266" s="230">
        <f>IF(N266="základní",J266,0)</f>
        <v>0</v>
      </c>
      <c r="BF266" s="230">
        <f>IF(N266="snížená",J266,0)</f>
        <v>0</v>
      </c>
      <c r="BG266" s="230">
        <f>IF(N266="zákl. přenesená",J266,0)</f>
        <v>0</v>
      </c>
      <c r="BH266" s="230">
        <f>IF(N266="sníž. přenesená",J266,0)</f>
        <v>0</v>
      </c>
      <c r="BI266" s="230">
        <f>IF(N266="nulová",J266,0)</f>
        <v>0</v>
      </c>
      <c r="BJ266" s="17" t="s">
        <v>87</v>
      </c>
      <c r="BK266" s="230">
        <f>ROUND(I266*H266,2)</f>
        <v>0</v>
      </c>
      <c r="BL266" s="17" t="s">
        <v>142</v>
      </c>
      <c r="BM266" s="229" t="s">
        <v>424</v>
      </c>
    </row>
    <row r="267" spans="1:51" s="15" customFormat="1" ht="12">
      <c r="A267" s="15"/>
      <c r="B267" s="268"/>
      <c r="C267" s="269"/>
      <c r="D267" s="233" t="s">
        <v>147</v>
      </c>
      <c r="E267" s="270" t="s">
        <v>1</v>
      </c>
      <c r="F267" s="271" t="s">
        <v>425</v>
      </c>
      <c r="G267" s="269"/>
      <c r="H267" s="270" t="s">
        <v>1</v>
      </c>
      <c r="I267" s="272"/>
      <c r="J267" s="269"/>
      <c r="K267" s="269"/>
      <c r="L267" s="273"/>
      <c r="M267" s="274"/>
      <c r="N267" s="275"/>
      <c r="O267" s="275"/>
      <c r="P267" s="275"/>
      <c r="Q267" s="275"/>
      <c r="R267" s="275"/>
      <c r="S267" s="275"/>
      <c r="T267" s="276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77" t="s">
        <v>147</v>
      </c>
      <c r="AU267" s="277" t="s">
        <v>152</v>
      </c>
      <c r="AV267" s="15" t="s">
        <v>87</v>
      </c>
      <c r="AW267" s="15" t="s">
        <v>36</v>
      </c>
      <c r="AX267" s="15" t="s">
        <v>79</v>
      </c>
      <c r="AY267" s="277" t="s">
        <v>135</v>
      </c>
    </row>
    <row r="268" spans="1:51" s="13" customFormat="1" ht="12">
      <c r="A268" s="13"/>
      <c r="B268" s="231"/>
      <c r="C268" s="232"/>
      <c r="D268" s="233" t="s">
        <v>147</v>
      </c>
      <c r="E268" s="234" t="s">
        <v>1</v>
      </c>
      <c r="F268" s="235" t="s">
        <v>426</v>
      </c>
      <c r="G268" s="232"/>
      <c r="H268" s="236">
        <v>385</v>
      </c>
      <c r="I268" s="237"/>
      <c r="J268" s="232"/>
      <c r="K268" s="232"/>
      <c r="L268" s="238"/>
      <c r="M268" s="239"/>
      <c r="N268" s="240"/>
      <c r="O268" s="240"/>
      <c r="P268" s="240"/>
      <c r="Q268" s="240"/>
      <c r="R268" s="240"/>
      <c r="S268" s="240"/>
      <c r="T268" s="24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2" t="s">
        <v>147</v>
      </c>
      <c r="AU268" s="242" t="s">
        <v>152</v>
      </c>
      <c r="AV268" s="13" t="s">
        <v>89</v>
      </c>
      <c r="AW268" s="13" t="s">
        <v>36</v>
      </c>
      <c r="AX268" s="13" t="s">
        <v>87</v>
      </c>
      <c r="AY268" s="242" t="s">
        <v>135</v>
      </c>
    </row>
    <row r="269" spans="1:63" s="12" customFormat="1" ht="20.85" customHeight="1">
      <c r="A269" s="12"/>
      <c r="B269" s="202"/>
      <c r="C269" s="203"/>
      <c r="D269" s="204" t="s">
        <v>78</v>
      </c>
      <c r="E269" s="216" t="s">
        <v>427</v>
      </c>
      <c r="F269" s="216" t="s">
        <v>428</v>
      </c>
      <c r="G269" s="203"/>
      <c r="H269" s="203"/>
      <c r="I269" s="206"/>
      <c r="J269" s="217">
        <f>BK269</f>
        <v>0</v>
      </c>
      <c r="K269" s="203"/>
      <c r="L269" s="208"/>
      <c r="M269" s="209"/>
      <c r="N269" s="210"/>
      <c r="O269" s="210"/>
      <c r="P269" s="211">
        <f>SUM(P270:P280)</f>
        <v>0</v>
      </c>
      <c r="Q269" s="210"/>
      <c r="R269" s="211">
        <f>SUM(R270:R280)</f>
        <v>466.36197</v>
      </c>
      <c r="S269" s="210"/>
      <c r="T269" s="212">
        <f>SUM(T270:T280)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13" t="s">
        <v>87</v>
      </c>
      <c r="AT269" s="214" t="s">
        <v>78</v>
      </c>
      <c r="AU269" s="214" t="s">
        <v>89</v>
      </c>
      <c r="AY269" s="213" t="s">
        <v>135</v>
      </c>
      <c r="BK269" s="215">
        <f>SUM(BK270:BK280)</f>
        <v>0</v>
      </c>
    </row>
    <row r="270" spans="1:65" s="2" customFormat="1" ht="24.15" customHeight="1">
      <c r="A270" s="38"/>
      <c r="B270" s="39"/>
      <c r="C270" s="218" t="s">
        <v>429</v>
      </c>
      <c r="D270" s="218" t="s">
        <v>137</v>
      </c>
      <c r="E270" s="219" t="s">
        <v>355</v>
      </c>
      <c r="F270" s="220" t="s">
        <v>356</v>
      </c>
      <c r="G270" s="221" t="s">
        <v>140</v>
      </c>
      <c r="H270" s="222">
        <v>345</v>
      </c>
      <c r="I270" s="223"/>
      <c r="J270" s="224">
        <f>ROUND(I270*H270,2)</f>
        <v>0</v>
      </c>
      <c r="K270" s="220" t="s">
        <v>141</v>
      </c>
      <c r="L270" s="44"/>
      <c r="M270" s="225" t="s">
        <v>1</v>
      </c>
      <c r="N270" s="226" t="s">
        <v>44</v>
      </c>
      <c r="O270" s="91"/>
      <c r="P270" s="227">
        <f>O270*H270</f>
        <v>0</v>
      </c>
      <c r="Q270" s="227">
        <v>0.345</v>
      </c>
      <c r="R270" s="227">
        <f>Q270*H270</f>
        <v>119.02499999999999</v>
      </c>
      <c r="S270" s="227">
        <v>0</v>
      </c>
      <c r="T270" s="228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9" t="s">
        <v>142</v>
      </c>
      <c r="AT270" s="229" t="s">
        <v>137</v>
      </c>
      <c r="AU270" s="229" t="s">
        <v>152</v>
      </c>
      <c r="AY270" s="17" t="s">
        <v>135</v>
      </c>
      <c r="BE270" s="230">
        <f>IF(N270="základní",J270,0)</f>
        <v>0</v>
      </c>
      <c r="BF270" s="230">
        <f>IF(N270="snížená",J270,0)</f>
        <v>0</v>
      </c>
      <c r="BG270" s="230">
        <f>IF(N270="zákl. přenesená",J270,0)</f>
        <v>0</v>
      </c>
      <c r="BH270" s="230">
        <f>IF(N270="sníž. přenesená",J270,0)</f>
        <v>0</v>
      </c>
      <c r="BI270" s="230">
        <f>IF(N270="nulová",J270,0)</f>
        <v>0</v>
      </c>
      <c r="BJ270" s="17" t="s">
        <v>87</v>
      </c>
      <c r="BK270" s="230">
        <f>ROUND(I270*H270,2)</f>
        <v>0</v>
      </c>
      <c r="BL270" s="17" t="s">
        <v>142</v>
      </c>
      <c r="BM270" s="229" t="s">
        <v>430</v>
      </c>
    </row>
    <row r="271" spans="1:65" s="2" customFormat="1" ht="24.15" customHeight="1">
      <c r="A271" s="38"/>
      <c r="B271" s="39"/>
      <c r="C271" s="218" t="s">
        <v>431</v>
      </c>
      <c r="D271" s="218" t="s">
        <v>137</v>
      </c>
      <c r="E271" s="219" t="s">
        <v>355</v>
      </c>
      <c r="F271" s="220" t="s">
        <v>356</v>
      </c>
      <c r="G271" s="221" t="s">
        <v>140</v>
      </c>
      <c r="H271" s="222">
        <v>345</v>
      </c>
      <c r="I271" s="223"/>
      <c r="J271" s="224">
        <f>ROUND(I271*H271,2)</f>
        <v>0</v>
      </c>
      <c r="K271" s="220" t="s">
        <v>141</v>
      </c>
      <c r="L271" s="44"/>
      <c r="M271" s="225" t="s">
        <v>1</v>
      </c>
      <c r="N271" s="226" t="s">
        <v>44</v>
      </c>
      <c r="O271" s="91"/>
      <c r="P271" s="227">
        <f>O271*H271</f>
        <v>0</v>
      </c>
      <c r="Q271" s="227">
        <v>0.345</v>
      </c>
      <c r="R271" s="227">
        <f>Q271*H271</f>
        <v>119.02499999999999</v>
      </c>
      <c r="S271" s="227">
        <v>0</v>
      </c>
      <c r="T271" s="228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9" t="s">
        <v>142</v>
      </c>
      <c r="AT271" s="229" t="s">
        <v>137</v>
      </c>
      <c r="AU271" s="229" t="s">
        <v>152</v>
      </c>
      <c r="AY271" s="17" t="s">
        <v>135</v>
      </c>
      <c r="BE271" s="230">
        <f>IF(N271="základní",J271,0)</f>
        <v>0</v>
      </c>
      <c r="BF271" s="230">
        <f>IF(N271="snížená",J271,0)</f>
        <v>0</v>
      </c>
      <c r="BG271" s="230">
        <f>IF(N271="zákl. přenesená",J271,0)</f>
        <v>0</v>
      </c>
      <c r="BH271" s="230">
        <f>IF(N271="sníž. přenesená",J271,0)</f>
        <v>0</v>
      </c>
      <c r="BI271" s="230">
        <f>IF(N271="nulová",J271,0)</f>
        <v>0</v>
      </c>
      <c r="BJ271" s="17" t="s">
        <v>87</v>
      </c>
      <c r="BK271" s="230">
        <f>ROUND(I271*H271,2)</f>
        <v>0</v>
      </c>
      <c r="BL271" s="17" t="s">
        <v>142</v>
      </c>
      <c r="BM271" s="229" t="s">
        <v>432</v>
      </c>
    </row>
    <row r="272" spans="1:65" s="2" customFormat="1" ht="24.15" customHeight="1">
      <c r="A272" s="38"/>
      <c r="B272" s="39"/>
      <c r="C272" s="218" t="s">
        <v>433</v>
      </c>
      <c r="D272" s="218" t="s">
        <v>137</v>
      </c>
      <c r="E272" s="219" t="s">
        <v>407</v>
      </c>
      <c r="F272" s="220" t="s">
        <v>408</v>
      </c>
      <c r="G272" s="221" t="s">
        <v>140</v>
      </c>
      <c r="H272" s="222">
        <v>345</v>
      </c>
      <c r="I272" s="223"/>
      <c r="J272" s="224">
        <f>ROUND(I272*H272,2)</f>
        <v>0</v>
      </c>
      <c r="K272" s="220" t="s">
        <v>141</v>
      </c>
      <c r="L272" s="44"/>
      <c r="M272" s="225" t="s">
        <v>1</v>
      </c>
      <c r="N272" s="226" t="s">
        <v>44</v>
      </c>
      <c r="O272" s="91"/>
      <c r="P272" s="227">
        <f>O272*H272</f>
        <v>0</v>
      </c>
      <c r="Q272" s="227">
        <v>0.098</v>
      </c>
      <c r="R272" s="227">
        <f>Q272*H272</f>
        <v>33.81</v>
      </c>
      <c r="S272" s="227">
        <v>0</v>
      </c>
      <c r="T272" s="228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9" t="s">
        <v>142</v>
      </c>
      <c r="AT272" s="229" t="s">
        <v>137</v>
      </c>
      <c r="AU272" s="229" t="s">
        <v>152</v>
      </c>
      <c r="AY272" s="17" t="s">
        <v>135</v>
      </c>
      <c r="BE272" s="230">
        <f>IF(N272="základní",J272,0)</f>
        <v>0</v>
      </c>
      <c r="BF272" s="230">
        <f>IF(N272="snížená",J272,0)</f>
        <v>0</v>
      </c>
      <c r="BG272" s="230">
        <f>IF(N272="zákl. přenesená",J272,0)</f>
        <v>0</v>
      </c>
      <c r="BH272" s="230">
        <f>IF(N272="sníž. přenesená",J272,0)</f>
        <v>0</v>
      </c>
      <c r="BI272" s="230">
        <f>IF(N272="nulová",J272,0)</f>
        <v>0</v>
      </c>
      <c r="BJ272" s="17" t="s">
        <v>87</v>
      </c>
      <c r="BK272" s="230">
        <f>ROUND(I272*H272,2)</f>
        <v>0</v>
      </c>
      <c r="BL272" s="17" t="s">
        <v>142</v>
      </c>
      <c r="BM272" s="229" t="s">
        <v>434</v>
      </c>
    </row>
    <row r="273" spans="1:65" s="2" customFormat="1" ht="24.15" customHeight="1">
      <c r="A273" s="38"/>
      <c r="B273" s="39"/>
      <c r="C273" s="254" t="s">
        <v>435</v>
      </c>
      <c r="D273" s="254" t="s">
        <v>245</v>
      </c>
      <c r="E273" s="255" t="s">
        <v>411</v>
      </c>
      <c r="F273" s="256" t="s">
        <v>412</v>
      </c>
      <c r="G273" s="257" t="s">
        <v>140</v>
      </c>
      <c r="H273" s="258">
        <v>355.35</v>
      </c>
      <c r="I273" s="259"/>
      <c r="J273" s="260">
        <f>ROUND(I273*H273,2)</f>
        <v>0</v>
      </c>
      <c r="K273" s="256" t="s">
        <v>141</v>
      </c>
      <c r="L273" s="261"/>
      <c r="M273" s="262" t="s">
        <v>1</v>
      </c>
      <c r="N273" s="263" t="s">
        <v>44</v>
      </c>
      <c r="O273" s="91"/>
      <c r="P273" s="227">
        <f>O273*H273</f>
        <v>0</v>
      </c>
      <c r="Q273" s="227">
        <v>0.159</v>
      </c>
      <c r="R273" s="227">
        <f>Q273*H273</f>
        <v>56.50065000000001</v>
      </c>
      <c r="S273" s="227">
        <v>0</v>
      </c>
      <c r="T273" s="228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9" t="s">
        <v>171</v>
      </c>
      <c r="AT273" s="229" t="s">
        <v>245</v>
      </c>
      <c r="AU273" s="229" t="s">
        <v>152</v>
      </c>
      <c r="AY273" s="17" t="s">
        <v>135</v>
      </c>
      <c r="BE273" s="230">
        <f>IF(N273="základní",J273,0)</f>
        <v>0</v>
      </c>
      <c r="BF273" s="230">
        <f>IF(N273="snížená",J273,0)</f>
        <v>0</v>
      </c>
      <c r="BG273" s="230">
        <f>IF(N273="zákl. přenesená",J273,0)</f>
        <v>0</v>
      </c>
      <c r="BH273" s="230">
        <f>IF(N273="sníž. přenesená",J273,0)</f>
        <v>0</v>
      </c>
      <c r="BI273" s="230">
        <f>IF(N273="nulová",J273,0)</f>
        <v>0</v>
      </c>
      <c r="BJ273" s="17" t="s">
        <v>87</v>
      </c>
      <c r="BK273" s="230">
        <f>ROUND(I273*H273,2)</f>
        <v>0</v>
      </c>
      <c r="BL273" s="17" t="s">
        <v>142</v>
      </c>
      <c r="BM273" s="229" t="s">
        <v>436</v>
      </c>
    </row>
    <row r="274" spans="1:51" s="13" customFormat="1" ht="12">
      <c r="A274" s="13"/>
      <c r="B274" s="231"/>
      <c r="C274" s="232"/>
      <c r="D274" s="233" t="s">
        <v>147</v>
      </c>
      <c r="E274" s="232"/>
      <c r="F274" s="235" t="s">
        <v>437</v>
      </c>
      <c r="G274" s="232"/>
      <c r="H274" s="236">
        <v>355.35</v>
      </c>
      <c r="I274" s="237"/>
      <c r="J274" s="232"/>
      <c r="K274" s="232"/>
      <c r="L274" s="238"/>
      <c r="M274" s="239"/>
      <c r="N274" s="240"/>
      <c r="O274" s="240"/>
      <c r="P274" s="240"/>
      <c r="Q274" s="240"/>
      <c r="R274" s="240"/>
      <c r="S274" s="240"/>
      <c r="T274" s="241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2" t="s">
        <v>147</v>
      </c>
      <c r="AU274" s="242" t="s">
        <v>152</v>
      </c>
      <c r="AV274" s="13" t="s">
        <v>89</v>
      </c>
      <c r="AW274" s="13" t="s">
        <v>4</v>
      </c>
      <c r="AX274" s="13" t="s">
        <v>87</v>
      </c>
      <c r="AY274" s="242" t="s">
        <v>135</v>
      </c>
    </row>
    <row r="275" spans="1:65" s="2" customFormat="1" ht="16.5" customHeight="1">
      <c r="A275" s="38"/>
      <c r="B275" s="39"/>
      <c r="C275" s="254" t="s">
        <v>438</v>
      </c>
      <c r="D275" s="254" t="s">
        <v>245</v>
      </c>
      <c r="E275" s="255" t="s">
        <v>263</v>
      </c>
      <c r="F275" s="256" t="s">
        <v>264</v>
      </c>
      <c r="G275" s="257" t="s">
        <v>226</v>
      </c>
      <c r="H275" s="258">
        <v>138</v>
      </c>
      <c r="I275" s="259"/>
      <c r="J275" s="260">
        <f>ROUND(I275*H275,2)</f>
        <v>0</v>
      </c>
      <c r="K275" s="256" t="s">
        <v>141</v>
      </c>
      <c r="L275" s="261"/>
      <c r="M275" s="262" t="s">
        <v>1</v>
      </c>
      <c r="N275" s="263" t="s">
        <v>44</v>
      </c>
      <c r="O275" s="91"/>
      <c r="P275" s="227">
        <f>O275*H275</f>
        <v>0</v>
      </c>
      <c r="Q275" s="227">
        <v>1</v>
      </c>
      <c r="R275" s="227">
        <f>Q275*H275</f>
        <v>138</v>
      </c>
      <c r="S275" s="227">
        <v>0</v>
      </c>
      <c r="T275" s="228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9" t="s">
        <v>171</v>
      </c>
      <c r="AT275" s="229" t="s">
        <v>245</v>
      </c>
      <c r="AU275" s="229" t="s">
        <v>152</v>
      </c>
      <c r="AY275" s="17" t="s">
        <v>135</v>
      </c>
      <c r="BE275" s="230">
        <f>IF(N275="základní",J275,0)</f>
        <v>0</v>
      </c>
      <c r="BF275" s="230">
        <f>IF(N275="snížená",J275,0)</f>
        <v>0</v>
      </c>
      <c r="BG275" s="230">
        <f>IF(N275="zákl. přenesená",J275,0)</f>
        <v>0</v>
      </c>
      <c r="BH275" s="230">
        <f>IF(N275="sníž. přenesená",J275,0)</f>
        <v>0</v>
      </c>
      <c r="BI275" s="230">
        <f>IF(N275="nulová",J275,0)</f>
        <v>0</v>
      </c>
      <c r="BJ275" s="17" t="s">
        <v>87</v>
      </c>
      <c r="BK275" s="230">
        <f>ROUND(I275*H275,2)</f>
        <v>0</v>
      </c>
      <c r="BL275" s="17" t="s">
        <v>142</v>
      </c>
      <c r="BM275" s="229" t="s">
        <v>439</v>
      </c>
    </row>
    <row r="276" spans="1:51" s="13" customFormat="1" ht="12">
      <c r="A276" s="13"/>
      <c r="B276" s="231"/>
      <c r="C276" s="232"/>
      <c r="D276" s="233" t="s">
        <v>147</v>
      </c>
      <c r="E276" s="232"/>
      <c r="F276" s="235" t="s">
        <v>440</v>
      </c>
      <c r="G276" s="232"/>
      <c r="H276" s="236">
        <v>138</v>
      </c>
      <c r="I276" s="237"/>
      <c r="J276" s="232"/>
      <c r="K276" s="232"/>
      <c r="L276" s="238"/>
      <c r="M276" s="239"/>
      <c r="N276" s="240"/>
      <c r="O276" s="240"/>
      <c r="P276" s="240"/>
      <c r="Q276" s="240"/>
      <c r="R276" s="240"/>
      <c r="S276" s="240"/>
      <c r="T276" s="24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2" t="s">
        <v>147</v>
      </c>
      <c r="AU276" s="242" t="s">
        <v>152</v>
      </c>
      <c r="AV276" s="13" t="s">
        <v>89</v>
      </c>
      <c r="AW276" s="13" t="s">
        <v>4</v>
      </c>
      <c r="AX276" s="13" t="s">
        <v>87</v>
      </c>
      <c r="AY276" s="242" t="s">
        <v>135</v>
      </c>
    </row>
    <row r="277" spans="1:65" s="2" customFormat="1" ht="24.15" customHeight="1">
      <c r="A277" s="38"/>
      <c r="B277" s="39"/>
      <c r="C277" s="218" t="s">
        <v>441</v>
      </c>
      <c r="D277" s="218" t="s">
        <v>137</v>
      </c>
      <c r="E277" s="219" t="s">
        <v>442</v>
      </c>
      <c r="F277" s="220" t="s">
        <v>443</v>
      </c>
      <c r="G277" s="221" t="s">
        <v>140</v>
      </c>
      <c r="H277" s="222">
        <v>66</v>
      </c>
      <c r="I277" s="223"/>
      <c r="J277" s="224">
        <f>ROUND(I277*H277,2)</f>
        <v>0</v>
      </c>
      <c r="K277" s="220" t="s">
        <v>141</v>
      </c>
      <c r="L277" s="44"/>
      <c r="M277" s="225" t="s">
        <v>1</v>
      </c>
      <c r="N277" s="226" t="s">
        <v>44</v>
      </c>
      <c r="O277" s="91"/>
      <c r="P277" s="227">
        <f>O277*H277</f>
        <v>0</v>
      </c>
      <c r="Q277" s="227">
        <v>0</v>
      </c>
      <c r="R277" s="227">
        <f>Q277*H277</f>
        <v>0</v>
      </c>
      <c r="S277" s="227">
        <v>0</v>
      </c>
      <c r="T277" s="228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9" t="s">
        <v>142</v>
      </c>
      <c r="AT277" s="229" t="s">
        <v>137</v>
      </c>
      <c r="AU277" s="229" t="s">
        <v>152</v>
      </c>
      <c r="AY277" s="17" t="s">
        <v>135</v>
      </c>
      <c r="BE277" s="230">
        <f>IF(N277="základní",J277,0)</f>
        <v>0</v>
      </c>
      <c r="BF277" s="230">
        <f>IF(N277="snížená",J277,0)</f>
        <v>0</v>
      </c>
      <c r="BG277" s="230">
        <f>IF(N277="zákl. přenesená",J277,0)</f>
        <v>0</v>
      </c>
      <c r="BH277" s="230">
        <f>IF(N277="sníž. přenesená",J277,0)</f>
        <v>0</v>
      </c>
      <c r="BI277" s="230">
        <f>IF(N277="nulová",J277,0)</f>
        <v>0</v>
      </c>
      <c r="BJ277" s="17" t="s">
        <v>87</v>
      </c>
      <c r="BK277" s="230">
        <f>ROUND(I277*H277,2)</f>
        <v>0</v>
      </c>
      <c r="BL277" s="17" t="s">
        <v>142</v>
      </c>
      <c r="BM277" s="229" t="s">
        <v>444</v>
      </c>
    </row>
    <row r="278" spans="1:51" s="13" customFormat="1" ht="12">
      <c r="A278" s="13"/>
      <c r="B278" s="231"/>
      <c r="C278" s="232"/>
      <c r="D278" s="233" t="s">
        <v>147</v>
      </c>
      <c r="E278" s="232"/>
      <c r="F278" s="235" t="s">
        <v>445</v>
      </c>
      <c r="G278" s="232"/>
      <c r="H278" s="236">
        <v>66</v>
      </c>
      <c r="I278" s="237"/>
      <c r="J278" s="232"/>
      <c r="K278" s="232"/>
      <c r="L278" s="238"/>
      <c r="M278" s="239"/>
      <c r="N278" s="240"/>
      <c r="O278" s="240"/>
      <c r="P278" s="240"/>
      <c r="Q278" s="240"/>
      <c r="R278" s="240"/>
      <c r="S278" s="240"/>
      <c r="T278" s="24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2" t="s">
        <v>147</v>
      </c>
      <c r="AU278" s="242" t="s">
        <v>152</v>
      </c>
      <c r="AV278" s="13" t="s">
        <v>89</v>
      </c>
      <c r="AW278" s="13" t="s">
        <v>4</v>
      </c>
      <c r="AX278" s="13" t="s">
        <v>87</v>
      </c>
      <c r="AY278" s="242" t="s">
        <v>135</v>
      </c>
    </row>
    <row r="279" spans="1:65" s="2" customFormat="1" ht="16.5" customHeight="1">
      <c r="A279" s="38"/>
      <c r="B279" s="39"/>
      <c r="C279" s="254" t="s">
        <v>446</v>
      </c>
      <c r="D279" s="254" t="s">
        <v>245</v>
      </c>
      <c r="E279" s="255" t="s">
        <v>447</v>
      </c>
      <c r="F279" s="256" t="s">
        <v>448</v>
      </c>
      <c r="G279" s="257" t="s">
        <v>274</v>
      </c>
      <c r="H279" s="258">
        <v>1.32</v>
      </c>
      <c r="I279" s="259"/>
      <c r="J279" s="260">
        <f>ROUND(I279*H279,2)</f>
        <v>0</v>
      </c>
      <c r="K279" s="256" t="s">
        <v>141</v>
      </c>
      <c r="L279" s="261"/>
      <c r="M279" s="262" t="s">
        <v>1</v>
      </c>
      <c r="N279" s="263" t="s">
        <v>44</v>
      </c>
      <c r="O279" s="91"/>
      <c r="P279" s="227">
        <f>O279*H279</f>
        <v>0</v>
      </c>
      <c r="Q279" s="227">
        <v>0.001</v>
      </c>
      <c r="R279" s="227">
        <f>Q279*H279</f>
        <v>0.00132</v>
      </c>
      <c r="S279" s="227">
        <v>0</v>
      </c>
      <c r="T279" s="228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9" t="s">
        <v>171</v>
      </c>
      <c r="AT279" s="229" t="s">
        <v>245</v>
      </c>
      <c r="AU279" s="229" t="s">
        <v>152</v>
      </c>
      <c r="AY279" s="17" t="s">
        <v>135</v>
      </c>
      <c r="BE279" s="230">
        <f>IF(N279="základní",J279,0)</f>
        <v>0</v>
      </c>
      <c r="BF279" s="230">
        <f>IF(N279="snížená",J279,0)</f>
        <v>0</v>
      </c>
      <c r="BG279" s="230">
        <f>IF(N279="zákl. přenesená",J279,0)</f>
        <v>0</v>
      </c>
      <c r="BH279" s="230">
        <f>IF(N279="sníž. přenesená",J279,0)</f>
        <v>0</v>
      </c>
      <c r="BI279" s="230">
        <f>IF(N279="nulová",J279,0)</f>
        <v>0</v>
      </c>
      <c r="BJ279" s="17" t="s">
        <v>87</v>
      </c>
      <c r="BK279" s="230">
        <f>ROUND(I279*H279,2)</f>
        <v>0</v>
      </c>
      <c r="BL279" s="17" t="s">
        <v>142</v>
      </c>
      <c r="BM279" s="229" t="s">
        <v>449</v>
      </c>
    </row>
    <row r="280" spans="1:51" s="13" customFormat="1" ht="12">
      <c r="A280" s="13"/>
      <c r="B280" s="231"/>
      <c r="C280" s="232"/>
      <c r="D280" s="233" t="s">
        <v>147</v>
      </c>
      <c r="E280" s="232"/>
      <c r="F280" s="235" t="s">
        <v>450</v>
      </c>
      <c r="G280" s="232"/>
      <c r="H280" s="236">
        <v>1.32</v>
      </c>
      <c r="I280" s="237"/>
      <c r="J280" s="232"/>
      <c r="K280" s="232"/>
      <c r="L280" s="238"/>
      <c r="M280" s="239"/>
      <c r="N280" s="240"/>
      <c r="O280" s="240"/>
      <c r="P280" s="240"/>
      <c r="Q280" s="240"/>
      <c r="R280" s="240"/>
      <c r="S280" s="240"/>
      <c r="T280" s="241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2" t="s">
        <v>147</v>
      </c>
      <c r="AU280" s="242" t="s">
        <v>152</v>
      </c>
      <c r="AV280" s="13" t="s">
        <v>89</v>
      </c>
      <c r="AW280" s="13" t="s">
        <v>4</v>
      </c>
      <c r="AX280" s="13" t="s">
        <v>87</v>
      </c>
      <c r="AY280" s="242" t="s">
        <v>135</v>
      </c>
    </row>
    <row r="281" spans="1:63" s="12" customFormat="1" ht="20.85" customHeight="1">
      <c r="A281" s="12"/>
      <c r="B281" s="202"/>
      <c r="C281" s="203"/>
      <c r="D281" s="204" t="s">
        <v>78</v>
      </c>
      <c r="E281" s="216" t="s">
        <v>451</v>
      </c>
      <c r="F281" s="216" t="s">
        <v>452</v>
      </c>
      <c r="G281" s="203"/>
      <c r="H281" s="203"/>
      <c r="I281" s="206"/>
      <c r="J281" s="217">
        <f>BK281</f>
        <v>0</v>
      </c>
      <c r="K281" s="203"/>
      <c r="L281" s="208"/>
      <c r="M281" s="209"/>
      <c r="N281" s="210"/>
      <c r="O281" s="210"/>
      <c r="P281" s="211">
        <f>SUM(P282:P285)</f>
        <v>0</v>
      </c>
      <c r="Q281" s="210"/>
      <c r="R281" s="211">
        <f>SUM(R282:R285)</f>
        <v>0</v>
      </c>
      <c r="S281" s="210"/>
      <c r="T281" s="212">
        <f>SUM(T282:T285)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13" t="s">
        <v>87</v>
      </c>
      <c r="AT281" s="214" t="s">
        <v>78</v>
      </c>
      <c r="AU281" s="214" t="s">
        <v>89</v>
      </c>
      <c r="AY281" s="213" t="s">
        <v>135</v>
      </c>
      <c r="BK281" s="215">
        <f>SUM(BK282:BK285)</f>
        <v>0</v>
      </c>
    </row>
    <row r="282" spans="1:65" s="2" customFormat="1" ht="24.15" customHeight="1">
      <c r="A282" s="38"/>
      <c r="B282" s="39"/>
      <c r="C282" s="218" t="s">
        <v>453</v>
      </c>
      <c r="D282" s="218" t="s">
        <v>137</v>
      </c>
      <c r="E282" s="219" t="s">
        <v>454</v>
      </c>
      <c r="F282" s="220" t="s">
        <v>455</v>
      </c>
      <c r="G282" s="221" t="s">
        <v>140</v>
      </c>
      <c r="H282" s="222">
        <v>10</v>
      </c>
      <c r="I282" s="223"/>
      <c r="J282" s="224">
        <f>ROUND(I282*H282,2)</f>
        <v>0</v>
      </c>
      <c r="K282" s="220" t="s">
        <v>141</v>
      </c>
      <c r="L282" s="44"/>
      <c r="M282" s="225" t="s">
        <v>1</v>
      </c>
      <c r="N282" s="226" t="s">
        <v>44</v>
      </c>
      <c r="O282" s="91"/>
      <c r="P282" s="227">
        <f>O282*H282</f>
        <v>0</v>
      </c>
      <c r="Q282" s="227">
        <v>0</v>
      </c>
      <c r="R282" s="227">
        <f>Q282*H282</f>
        <v>0</v>
      </c>
      <c r="S282" s="227">
        <v>0</v>
      </c>
      <c r="T282" s="228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9" t="s">
        <v>142</v>
      </c>
      <c r="AT282" s="229" t="s">
        <v>137</v>
      </c>
      <c r="AU282" s="229" t="s">
        <v>152</v>
      </c>
      <c r="AY282" s="17" t="s">
        <v>135</v>
      </c>
      <c r="BE282" s="230">
        <f>IF(N282="základní",J282,0)</f>
        <v>0</v>
      </c>
      <c r="BF282" s="230">
        <f>IF(N282="snížená",J282,0)</f>
        <v>0</v>
      </c>
      <c r="BG282" s="230">
        <f>IF(N282="zákl. přenesená",J282,0)</f>
        <v>0</v>
      </c>
      <c r="BH282" s="230">
        <f>IF(N282="sníž. přenesená",J282,0)</f>
        <v>0</v>
      </c>
      <c r="BI282" s="230">
        <f>IF(N282="nulová",J282,0)</f>
        <v>0</v>
      </c>
      <c r="BJ282" s="17" t="s">
        <v>87</v>
      </c>
      <c r="BK282" s="230">
        <f>ROUND(I282*H282,2)</f>
        <v>0</v>
      </c>
      <c r="BL282" s="17" t="s">
        <v>142</v>
      </c>
      <c r="BM282" s="229" t="s">
        <v>456</v>
      </c>
    </row>
    <row r="283" spans="1:47" s="2" customFormat="1" ht="12">
      <c r="A283" s="38"/>
      <c r="B283" s="39"/>
      <c r="C283" s="40"/>
      <c r="D283" s="233" t="s">
        <v>341</v>
      </c>
      <c r="E283" s="40"/>
      <c r="F283" s="264" t="s">
        <v>457</v>
      </c>
      <c r="G283" s="40"/>
      <c r="H283" s="40"/>
      <c r="I283" s="265"/>
      <c r="J283" s="40"/>
      <c r="K283" s="40"/>
      <c r="L283" s="44"/>
      <c r="M283" s="266"/>
      <c r="N283" s="267"/>
      <c r="O283" s="91"/>
      <c r="P283" s="91"/>
      <c r="Q283" s="91"/>
      <c r="R283" s="91"/>
      <c r="S283" s="91"/>
      <c r="T283" s="92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341</v>
      </c>
      <c r="AU283" s="17" t="s">
        <v>152</v>
      </c>
    </row>
    <row r="284" spans="1:65" s="2" customFormat="1" ht="33" customHeight="1">
      <c r="A284" s="38"/>
      <c r="B284" s="39"/>
      <c r="C284" s="218" t="s">
        <v>458</v>
      </c>
      <c r="D284" s="218" t="s">
        <v>137</v>
      </c>
      <c r="E284" s="219" t="s">
        <v>459</v>
      </c>
      <c r="F284" s="220" t="s">
        <v>460</v>
      </c>
      <c r="G284" s="221" t="s">
        <v>140</v>
      </c>
      <c r="H284" s="222">
        <v>180</v>
      </c>
      <c r="I284" s="223"/>
      <c r="J284" s="224">
        <f>ROUND(I284*H284,2)</f>
        <v>0</v>
      </c>
      <c r="K284" s="220" t="s">
        <v>141</v>
      </c>
      <c r="L284" s="44"/>
      <c r="M284" s="225" t="s">
        <v>1</v>
      </c>
      <c r="N284" s="226" t="s">
        <v>44</v>
      </c>
      <c r="O284" s="91"/>
      <c r="P284" s="227">
        <f>O284*H284</f>
        <v>0</v>
      </c>
      <c r="Q284" s="227">
        <v>0</v>
      </c>
      <c r="R284" s="227">
        <f>Q284*H284</f>
        <v>0</v>
      </c>
      <c r="S284" s="227">
        <v>0</v>
      </c>
      <c r="T284" s="228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9" t="s">
        <v>142</v>
      </c>
      <c r="AT284" s="229" t="s">
        <v>137</v>
      </c>
      <c r="AU284" s="229" t="s">
        <v>152</v>
      </c>
      <c r="AY284" s="17" t="s">
        <v>135</v>
      </c>
      <c r="BE284" s="230">
        <f>IF(N284="základní",J284,0)</f>
        <v>0</v>
      </c>
      <c r="BF284" s="230">
        <f>IF(N284="snížená",J284,0)</f>
        <v>0</v>
      </c>
      <c r="BG284" s="230">
        <f>IF(N284="zákl. přenesená",J284,0)</f>
        <v>0</v>
      </c>
      <c r="BH284" s="230">
        <f>IF(N284="sníž. přenesená",J284,0)</f>
        <v>0</v>
      </c>
      <c r="BI284" s="230">
        <f>IF(N284="nulová",J284,0)</f>
        <v>0</v>
      </c>
      <c r="BJ284" s="17" t="s">
        <v>87</v>
      </c>
      <c r="BK284" s="230">
        <f>ROUND(I284*H284,2)</f>
        <v>0</v>
      </c>
      <c r="BL284" s="17" t="s">
        <v>142</v>
      </c>
      <c r="BM284" s="229" t="s">
        <v>461</v>
      </c>
    </row>
    <row r="285" spans="1:65" s="2" customFormat="1" ht="21.75" customHeight="1">
      <c r="A285" s="38"/>
      <c r="B285" s="39"/>
      <c r="C285" s="218" t="s">
        <v>462</v>
      </c>
      <c r="D285" s="218" t="s">
        <v>137</v>
      </c>
      <c r="E285" s="219" t="s">
        <v>367</v>
      </c>
      <c r="F285" s="220" t="s">
        <v>368</v>
      </c>
      <c r="G285" s="221" t="s">
        <v>140</v>
      </c>
      <c r="H285" s="222">
        <v>180</v>
      </c>
      <c r="I285" s="223"/>
      <c r="J285" s="224">
        <f>ROUND(I285*H285,2)</f>
        <v>0</v>
      </c>
      <c r="K285" s="220" t="s">
        <v>141</v>
      </c>
      <c r="L285" s="44"/>
      <c r="M285" s="225" t="s">
        <v>1</v>
      </c>
      <c r="N285" s="226" t="s">
        <v>44</v>
      </c>
      <c r="O285" s="91"/>
      <c r="P285" s="227">
        <f>O285*H285</f>
        <v>0</v>
      </c>
      <c r="Q285" s="227">
        <v>0</v>
      </c>
      <c r="R285" s="227">
        <f>Q285*H285</f>
        <v>0</v>
      </c>
      <c r="S285" s="227">
        <v>0</v>
      </c>
      <c r="T285" s="228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9" t="s">
        <v>142</v>
      </c>
      <c r="AT285" s="229" t="s">
        <v>137</v>
      </c>
      <c r="AU285" s="229" t="s">
        <v>152</v>
      </c>
      <c r="AY285" s="17" t="s">
        <v>135</v>
      </c>
      <c r="BE285" s="230">
        <f>IF(N285="základní",J285,0)</f>
        <v>0</v>
      </c>
      <c r="BF285" s="230">
        <f>IF(N285="snížená",J285,0)</f>
        <v>0</v>
      </c>
      <c r="BG285" s="230">
        <f>IF(N285="zákl. přenesená",J285,0)</f>
        <v>0</v>
      </c>
      <c r="BH285" s="230">
        <f>IF(N285="sníž. přenesená",J285,0)</f>
        <v>0</v>
      </c>
      <c r="BI285" s="230">
        <f>IF(N285="nulová",J285,0)</f>
        <v>0</v>
      </c>
      <c r="BJ285" s="17" t="s">
        <v>87</v>
      </c>
      <c r="BK285" s="230">
        <f>ROUND(I285*H285,2)</f>
        <v>0</v>
      </c>
      <c r="BL285" s="17" t="s">
        <v>142</v>
      </c>
      <c r="BM285" s="229" t="s">
        <v>463</v>
      </c>
    </row>
    <row r="286" spans="1:63" s="12" customFormat="1" ht="22.8" customHeight="1">
      <c r="A286" s="12"/>
      <c r="B286" s="202"/>
      <c r="C286" s="203"/>
      <c r="D286" s="204" t="s">
        <v>78</v>
      </c>
      <c r="E286" s="216" t="s">
        <v>163</v>
      </c>
      <c r="F286" s="216" t="s">
        <v>464</v>
      </c>
      <c r="G286" s="203"/>
      <c r="H286" s="203"/>
      <c r="I286" s="206"/>
      <c r="J286" s="217">
        <f>BK286</f>
        <v>0</v>
      </c>
      <c r="K286" s="203"/>
      <c r="L286" s="208"/>
      <c r="M286" s="209"/>
      <c r="N286" s="210"/>
      <c r="O286" s="210"/>
      <c r="P286" s="211">
        <f>SUM(P287:P288)</f>
        <v>0</v>
      </c>
      <c r="Q286" s="210"/>
      <c r="R286" s="211">
        <f>SUM(R287:R288)</f>
        <v>3.0860999999999996</v>
      </c>
      <c r="S286" s="210"/>
      <c r="T286" s="212">
        <f>SUM(T287:T288)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3" t="s">
        <v>87</v>
      </c>
      <c r="AT286" s="214" t="s">
        <v>78</v>
      </c>
      <c r="AU286" s="214" t="s">
        <v>87</v>
      </c>
      <c r="AY286" s="213" t="s">
        <v>135</v>
      </c>
      <c r="BK286" s="215">
        <f>SUM(BK287:BK288)</f>
        <v>0</v>
      </c>
    </row>
    <row r="287" spans="1:65" s="2" customFormat="1" ht="21.75" customHeight="1">
      <c r="A287" s="38"/>
      <c r="B287" s="39"/>
      <c r="C287" s="218" t="s">
        <v>465</v>
      </c>
      <c r="D287" s="218" t="s">
        <v>137</v>
      </c>
      <c r="E287" s="219" t="s">
        <v>466</v>
      </c>
      <c r="F287" s="220" t="s">
        <v>467</v>
      </c>
      <c r="G287" s="221" t="s">
        <v>140</v>
      </c>
      <c r="H287" s="222">
        <v>190.5</v>
      </c>
      <c r="I287" s="223"/>
      <c r="J287" s="224">
        <f>ROUND(I287*H287,2)</f>
        <v>0</v>
      </c>
      <c r="K287" s="220" t="s">
        <v>141</v>
      </c>
      <c r="L287" s="44"/>
      <c r="M287" s="225" t="s">
        <v>1</v>
      </c>
      <c r="N287" s="226" t="s">
        <v>44</v>
      </c>
      <c r="O287" s="91"/>
      <c r="P287" s="227">
        <f>O287*H287</f>
        <v>0</v>
      </c>
      <c r="Q287" s="227">
        <v>0.0162</v>
      </c>
      <c r="R287" s="227">
        <f>Q287*H287</f>
        <v>3.0860999999999996</v>
      </c>
      <c r="S287" s="227">
        <v>0</v>
      </c>
      <c r="T287" s="228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9" t="s">
        <v>142</v>
      </c>
      <c r="AT287" s="229" t="s">
        <v>137</v>
      </c>
      <c r="AU287" s="229" t="s">
        <v>89</v>
      </c>
      <c r="AY287" s="17" t="s">
        <v>135</v>
      </c>
      <c r="BE287" s="230">
        <f>IF(N287="základní",J287,0)</f>
        <v>0</v>
      </c>
      <c r="BF287" s="230">
        <f>IF(N287="snížená",J287,0)</f>
        <v>0</v>
      </c>
      <c r="BG287" s="230">
        <f>IF(N287="zákl. přenesená",J287,0)</f>
        <v>0</v>
      </c>
      <c r="BH287" s="230">
        <f>IF(N287="sníž. přenesená",J287,0)</f>
        <v>0</v>
      </c>
      <c r="BI287" s="230">
        <f>IF(N287="nulová",J287,0)</f>
        <v>0</v>
      </c>
      <c r="BJ287" s="17" t="s">
        <v>87</v>
      </c>
      <c r="BK287" s="230">
        <f>ROUND(I287*H287,2)</f>
        <v>0</v>
      </c>
      <c r="BL287" s="17" t="s">
        <v>142</v>
      </c>
      <c r="BM287" s="229" t="s">
        <v>468</v>
      </c>
    </row>
    <row r="288" spans="1:51" s="13" customFormat="1" ht="12">
      <c r="A288" s="13"/>
      <c r="B288" s="231"/>
      <c r="C288" s="232"/>
      <c r="D288" s="233" t="s">
        <v>147</v>
      </c>
      <c r="E288" s="234" t="s">
        <v>1</v>
      </c>
      <c r="F288" s="235" t="s">
        <v>469</v>
      </c>
      <c r="G288" s="232"/>
      <c r="H288" s="236">
        <v>190.5</v>
      </c>
      <c r="I288" s="237"/>
      <c r="J288" s="232"/>
      <c r="K288" s="232"/>
      <c r="L288" s="238"/>
      <c r="M288" s="239"/>
      <c r="N288" s="240"/>
      <c r="O288" s="240"/>
      <c r="P288" s="240"/>
      <c r="Q288" s="240"/>
      <c r="R288" s="240"/>
      <c r="S288" s="240"/>
      <c r="T288" s="24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2" t="s">
        <v>147</v>
      </c>
      <c r="AU288" s="242" t="s">
        <v>89</v>
      </c>
      <c r="AV288" s="13" t="s">
        <v>89</v>
      </c>
      <c r="AW288" s="13" t="s">
        <v>36</v>
      </c>
      <c r="AX288" s="13" t="s">
        <v>87</v>
      </c>
      <c r="AY288" s="242" t="s">
        <v>135</v>
      </c>
    </row>
    <row r="289" spans="1:63" s="12" customFormat="1" ht="22.8" customHeight="1">
      <c r="A289" s="12"/>
      <c r="B289" s="202"/>
      <c r="C289" s="203"/>
      <c r="D289" s="204" t="s">
        <v>78</v>
      </c>
      <c r="E289" s="216" t="s">
        <v>171</v>
      </c>
      <c r="F289" s="216" t="s">
        <v>470</v>
      </c>
      <c r="G289" s="203"/>
      <c r="H289" s="203"/>
      <c r="I289" s="206"/>
      <c r="J289" s="217">
        <f>BK289</f>
        <v>0</v>
      </c>
      <c r="K289" s="203"/>
      <c r="L289" s="208"/>
      <c r="M289" s="209"/>
      <c r="N289" s="210"/>
      <c r="O289" s="210"/>
      <c r="P289" s="211">
        <f>P290+SUM(P291:P302)+P317+P322</f>
        <v>0</v>
      </c>
      <c r="Q289" s="210"/>
      <c r="R289" s="211">
        <f>R290+SUM(R291:R302)+R317+R322</f>
        <v>13.700734700000002</v>
      </c>
      <c r="S289" s="210"/>
      <c r="T289" s="212">
        <f>T290+SUM(T291:T302)+T317+T322</f>
        <v>8.47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13" t="s">
        <v>87</v>
      </c>
      <c r="AT289" s="214" t="s">
        <v>78</v>
      </c>
      <c r="AU289" s="214" t="s">
        <v>87</v>
      </c>
      <c r="AY289" s="213" t="s">
        <v>135</v>
      </c>
      <c r="BK289" s="215">
        <f>BK290+SUM(BK291:BK302)+BK317+BK322</f>
        <v>0</v>
      </c>
    </row>
    <row r="290" spans="1:65" s="2" customFormat="1" ht="24.15" customHeight="1">
      <c r="A290" s="38"/>
      <c r="B290" s="39"/>
      <c r="C290" s="218" t="s">
        <v>471</v>
      </c>
      <c r="D290" s="218" t="s">
        <v>137</v>
      </c>
      <c r="E290" s="219" t="s">
        <v>472</v>
      </c>
      <c r="F290" s="220" t="s">
        <v>473</v>
      </c>
      <c r="G290" s="221" t="s">
        <v>174</v>
      </c>
      <c r="H290" s="222">
        <v>76</v>
      </c>
      <c r="I290" s="223"/>
      <c r="J290" s="224">
        <f>ROUND(I290*H290,2)</f>
        <v>0</v>
      </c>
      <c r="K290" s="220" t="s">
        <v>141</v>
      </c>
      <c r="L290" s="44"/>
      <c r="M290" s="225" t="s">
        <v>1</v>
      </c>
      <c r="N290" s="226" t="s">
        <v>44</v>
      </c>
      <c r="O290" s="91"/>
      <c r="P290" s="227">
        <f>O290*H290</f>
        <v>0</v>
      </c>
      <c r="Q290" s="227">
        <v>2E-05</v>
      </c>
      <c r="R290" s="227">
        <f>Q290*H290</f>
        <v>0.00152</v>
      </c>
      <c r="S290" s="227">
        <v>0</v>
      </c>
      <c r="T290" s="228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9" t="s">
        <v>142</v>
      </c>
      <c r="AT290" s="229" t="s">
        <v>137</v>
      </c>
      <c r="AU290" s="229" t="s">
        <v>89</v>
      </c>
      <c r="AY290" s="17" t="s">
        <v>135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17" t="s">
        <v>87</v>
      </c>
      <c r="BK290" s="230">
        <f>ROUND(I290*H290,2)</f>
        <v>0</v>
      </c>
      <c r="BL290" s="17" t="s">
        <v>142</v>
      </c>
      <c r="BM290" s="229" t="s">
        <v>474</v>
      </c>
    </row>
    <row r="291" spans="1:65" s="2" customFormat="1" ht="24.15" customHeight="1">
      <c r="A291" s="38"/>
      <c r="B291" s="39"/>
      <c r="C291" s="254" t="s">
        <v>475</v>
      </c>
      <c r="D291" s="254" t="s">
        <v>245</v>
      </c>
      <c r="E291" s="255" t="s">
        <v>476</v>
      </c>
      <c r="F291" s="256" t="s">
        <v>477</v>
      </c>
      <c r="G291" s="257" t="s">
        <v>174</v>
      </c>
      <c r="H291" s="258">
        <v>78.28</v>
      </c>
      <c r="I291" s="259"/>
      <c r="J291" s="260">
        <f>ROUND(I291*H291,2)</f>
        <v>0</v>
      </c>
      <c r="K291" s="256" t="s">
        <v>141</v>
      </c>
      <c r="L291" s="261"/>
      <c r="M291" s="262" t="s">
        <v>1</v>
      </c>
      <c r="N291" s="263" t="s">
        <v>44</v>
      </c>
      <c r="O291" s="91"/>
      <c r="P291" s="227">
        <f>O291*H291</f>
        <v>0</v>
      </c>
      <c r="Q291" s="227">
        <v>0.01052</v>
      </c>
      <c r="R291" s="227">
        <f>Q291*H291</f>
        <v>0.8235056</v>
      </c>
      <c r="S291" s="227">
        <v>0</v>
      </c>
      <c r="T291" s="228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9" t="s">
        <v>171</v>
      </c>
      <c r="AT291" s="229" t="s">
        <v>245</v>
      </c>
      <c r="AU291" s="229" t="s">
        <v>89</v>
      </c>
      <c r="AY291" s="17" t="s">
        <v>135</v>
      </c>
      <c r="BE291" s="230">
        <f>IF(N291="základní",J291,0)</f>
        <v>0</v>
      </c>
      <c r="BF291" s="230">
        <f>IF(N291="snížená",J291,0)</f>
        <v>0</v>
      </c>
      <c r="BG291" s="230">
        <f>IF(N291="zákl. přenesená",J291,0)</f>
        <v>0</v>
      </c>
      <c r="BH291" s="230">
        <f>IF(N291="sníž. přenesená",J291,0)</f>
        <v>0</v>
      </c>
      <c r="BI291" s="230">
        <f>IF(N291="nulová",J291,0)</f>
        <v>0</v>
      </c>
      <c r="BJ291" s="17" t="s">
        <v>87</v>
      </c>
      <c r="BK291" s="230">
        <f>ROUND(I291*H291,2)</f>
        <v>0</v>
      </c>
      <c r="BL291" s="17" t="s">
        <v>142</v>
      </c>
      <c r="BM291" s="229" t="s">
        <v>478</v>
      </c>
    </row>
    <row r="292" spans="1:51" s="13" customFormat="1" ht="12">
      <c r="A292" s="13"/>
      <c r="B292" s="231"/>
      <c r="C292" s="232"/>
      <c r="D292" s="233" t="s">
        <v>147</v>
      </c>
      <c r="E292" s="232"/>
      <c r="F292" s="235" t="s">
        <v>479</v>
      </c>
      <c r="G292" s="232"/>
      <c r="H292" s="236">
        <v>78.28</v>
      </c>
      <c r="I292" s="237"/>
      <c r="J292" s="232"/>
      <c r="K292" s="232"/>
      <c r="L292" s="238"/>
      <c r="M292" s="239"/>
      <c r="N292" s="240"/>
      <c r="O292" s="240"/>
      <c r="P292" s="240"/>
      <c r="Q292" s="240"/>
      <c r="R292" s="240"/>
      <c r="S292" s="240"/>
      <c r="T292" s="24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2" t="s">
        <v>147</v>
      </c>
      <c r="AU292" s="242" t="s">
        <v>89</v>
      </c>
      <c r="AV292" s="13" t="s">
        <v>89</v>
      </c>
      <c r="AW292" s="13" t="s">
        <v>4</v>
      </c>
      <c r="AX292" s="13" t="s">
        <v>87</v>
      </c>
      <c r="AY292" s="242" t="s">
        <v>135</v>
      </c>
    </row>
    <row r="293" spans="1:65" s="2" customFormat="1" ht="33" customHeight="1">
      <c r="A293" s="38"/>
      <c r="B293" s="39"/>
      <c r="C293" s="218" t="s">
        <v>480</v>
      </c>
      <c r="D293" s="218" t="s">
        <v>137</v>
      </c>
      <c r="E293" s="219" t="s">
        <v>481</v>
      </c>
      <c r="F293" s="220" t="s">
        <v>482</v>
      </c>
      <c r="G293" s="221" t="s">
        <v>285</v>
      </c>
      <c r="H293" s="222">
        <v>5</v>
      </c>
      <c r="I293" s="223"/>
      <c r="J293" s="224">
        <f>ROUND(I293*H293,2)</f>
        <v>0</v>
      </c>
      <c r="K293" s="220" t="s">
        <v>141</v>
      </c>
      <c r="L293" s="44"/>
      <c r="M293" s="225" t="s">
        <v>1</v>
      </c>
      <c r="N293" s="226" t="s">
        <v>44</v>
      </c>
      <c r="O293" s="91"/>
      <c r="P293" s="227">
        <f>O293*H293</f>
        <v>0</v>
      </c>
      <c r="Q293" s="227">
        <v>0</v>
      </c>
      <c r="R293" s="227">
        <f>Q293*H293</f>
        <v>0</v>
      </c>
      <c r="S293" s="227">
        <v>0</v>
      </c>
      <c r="T293" s="228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9" t="s">
        <v>142</v>
      </c>
      <c r="AT293" s="229" t="s">
        <v>137</v>
      </c>
      <c r="AU293" s="229" t="s">
        <v>89</v>
      </c>
      <c r="AY293" s="17" t="s">
        <v>135</v>
      </c>
      <c r="BE293" s="230">
        <f>IF(N293="základní",J293,0)</f>
        <v>0</v>
      </c>
      <c r="BF293" s="230">
        <f>IF(N293="snížená",J293,0)</f>
        <v>0</v>
      </c>
      <c r="BG293" s="230">
        <f>IF(N293="zákl. přenesená",J293,0)</f>
        <v>0</v>
      </c>
      <c r="BH293" s="230">
        <f>IF(N293="sníž. přenesená",J293,0)</f>
        <v>0</v>
      </c>
      <c r="BI293" s="230">
        <f>IF(N293="nulová",J293,0)</f>
        <v>0</v>
      </c>
      <c r="BJ293" s="17" t="s">
        <v>87</v>
      </c>
      <c r="BK293" s="230">
        <f>ROUND(I293*H293,2)</f>
        <v>0</v>
      </c>
      <c r="BL293" s="17" t="s">
        <v>142</v>
      </c>
      <c r="BM293" s="229" t="s">
        <v>483</v>
      </c>
    </row>
    <row r="294" spans="1:65" s="2" customFormat="1" ht="24.15" customHeight="1">
      <c r="A294" s="38"/>
      <c r="B294" s="39"/>
      <c r="C294" s="254" t="s">
        <v>484</v>
      </c>
      <c r="D294" s="254" t="s">
        <v>245</v>
      </c>
      <c r="E294" s="255" t="s">
        <v>485</v>
      </c>
      <c r="F294" s="256" t="s">
        <v>486</v>
      </c>
      <c r="G294" s="257" t="s">
        <v>285</v>
      </c>
      <c r="H294" s="258">
        <v>2</v>
      </c>
      <c r="I294" s="259"/>
      <c r="J294" s="260">
        <f>ROUND(I294*H294,2)</f>
        <v>0</v>
      </c>
      <c r="K294" s="256" t="s">
        <v>141</v>
      </c>
      <c r="L294" s="261"/>
      <c r="M294" s="262" t="s">
        <v>1</v>
      </c>
      <c r="N294" s="263" t="s">
        <v>44</v>
      </c>
      <c r="O294" s="91"/>
      <c r="P294" s="227">
        <f>O294*H294</f>
        <v>0</v>
      </c>
      <c r="Q294" s="227">
        <v>0.0045</v>
      </c>
      <c r="R294" s="227">
        <f>Q294*H294</f>
        <v>0.009</v>
      </c>
      <c r="S294" s="227">
        <v>0</v>
      </c>
      <c r="T294" s="228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9" t="s">
        <v>171</v>
      </c>
      <c r="AT294" s="229" t="s">
        <v>245</v>
      </c>
      <c r="AU294" s="229" t="s">
        <v>89</v>
      </c>
      <c r="AY294" s="17" t="s">
        <v>135</v>
      </c>
      <c r="BE294" s="230">
        <f>IF(N294="základní",J294,0)</f>
        <v>0</v>
      </c>
      <c r="BF294" s="230">
        <f>IF(N294="snížená",J294,0)</f>
        <v>0</v>
      </c>
      <c r="BG294" s="230">
        <f>IF(N294="zákl. přenesená",J294,0)</f>
        <v>0</v>
      </c>
      <c r="BH294" s="230">
        <f>IF(N294="sníž. přenesená",J294,0)</f>
        <v>0</v>
      </c>
      <c r="BI294" s="230">
        <f>IF(N294="nulová",J294,0)</f>
        <v>0</v>
      </c>
      <c r="BJ294" s="17" t="s">
        <v>87</v>
      </c>
      <c r="BK294" s="230">
        <f>ROUND(I294*H294,2)</f>
        <v>0</v>
      </c>
      <c r="BL294" s="17" t="s">
        <v>142</v>
      </c>
      <c r="BM294" s="229" t="s">
        <v>487</v>
      </c>
    </row>
    <row r="295" spans="1:65" s="2" customFormat="1" ht="24.15" customHeight="1">
      <c r="A295" s="38"/>
      <c r="B295" s="39"/>
      <c r="C295" s="254" t="s">
        <v>488</v>
      </c>
      <c r="D295" s="254" t="s">
        <v>245</v>
      </c>
      <c r="E295" s="255" t="s">
        <v>489</v>
      </c>
      <c r="F295" s="256" t="s">
        <v>490</v>
      </c>
      <c r="G295" s="257" t="s">
        <v>285</v>
      </c>
      <c r="H295" s="258">
        <v>3</v>
      </c>
      <c r="I295" s="259"/>
      <c r="J295" s="260">
        <f>ROUND(I295*H295,2)</f>
        <v>0</v>
      </c>
      <c r="K295" s="256" t="s">
        <v>141</v>
      </c>
      <c r="L295" s="261"/>
      <c r="M295" s="262" t="s">
        <v>1</v>
      </c>
      <c r="N295" s="263" t="s">
        <v>44</v>
      </c>
      <c r="O295" s="91"/>
      <c r="P295" s="227">
        <f>O295*H295</f>
        <v>0</v>
      </c>
      <c r="Q295" s="227">
        <v>0.0037</v>
      </c>
      <c r="R295" s="227">
        <f>Q295*H295</f>
        <v>0.0111</v>
      </c>
      <c r="S295" s="227">
        <v>0</v>
      </c>
      <c r="T295" s="228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9" t="s">
        <v>171</v>
      </c>
      <c r="AT295" s="229" t="s">
        <v>245</v>
      </c>
      <c r="AU295" s="229" t="s">
        <v>89</v>
      </c>
      <c r="AY295" s="17" t="s">
        <v>135</v>
      </c>
      <c r="BE295" s="230">
        <f>IF(N295="základní",J295,0)</f>
        <v>0</v>
      </c>
      <c r="BF295" s="230">
        <f>IF(N295="snížená",J295,0)</f>
        <v>0</v>
      </c>
      <c r="BG295" s="230">
        <f>IF(N295="zákl. přenesená",J295,0)</f>
        <v>0</v>
      </c>
      <c r="BH295" s="230">
        <f>IF(N295="sníž. přenesená",J295,0)</f>
        <v>0</v>
      </c>
      <c r="BI295" s="230">
        <f>IF(N295="nulová",J295,0)</f>
        <v>0</v>
      </c>
      <c r="BJ295" s="17" t="s">
        <v>87</v>
      </c>
      <c r="BK295" s="230">
        <f>ROUND(I295*H295,2)</f>
        <v>0</v>
      </c>
      <c r="BL295" s="17" t="s">
        <v>142</v>
      </c>
      <c r="BM295" s="229" t="s">
        <v>491</v>
      </c>
    </row>
    <row r="296" spans="1:65" s="2" customFormat="1" ht="37.8" customHeight="1">
      <c r="A296" s="38"/>
      <c r="B296" s="39"/>
      <c r="C296" s="218" t="s">
        <v>492</v>
      </c>
      <c r="D296" s="218" t="s">
        <v>137</v>
      </c>
      <c r="E296" s="219" t="s">
        <v>493</v>
      </c>
      <c r="F296" s="220" t="s">
        <v>494</v>
      </c>
      <c r="G296" s="221" t="s">
        <v>285</v>
      </c>
      <c r="H296" s="222">
        <v>11</v>
      </c>
      <c r="I296" s="223"/>
      <c r="J296" s="224">
        <f>ROUND(I296*H296,2)</f>
        <v>0</v>
      </c>
      <c r="K296" s="220" t="s">
        <v>141</v>
      </c>
      <c r="L296" s="44"/>
      <c r="M296" s="225" t="s">
        <v>1</v>
      </c>
      <c r="N296" s="226" t="s">
        <v>44</v>
      </c>
      <c r="O296" s="91"/>
      <c r="P296" s="227">
        <f>O296*H296</f>
        <v>0</v>
      </c>
      <c r="Q296" s="227">
        <v>0.62248</v>
      </c>
      <c r="R296" s="227">
        <f>Q296*H296</f>
        <v>6.8472800000000005</v>
      </c>
      <c r="S296" s="227">
        <v>0.62</v>
      </c>
      <c r="T296" s="228">
        <f>S296*H296</f>
        <v>6.82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9" t="s">
        <v>142</v>
      </c>
      <c r="AT296" s="229" t="s">
        <v>137</v>
      </c>
      <c r="AU296" s="229" t="s">
        <v>89</v>
      </c>
      <c r="AY296" s="17" t="s">
        <v>135</v>
      </c>
      <c r="BE296" s="230">
        <f>IF(N296="základní",J296,0)</f>
        <v>0</v>
      </c>
      <c r="BF296" s="230">
        <f>IF(N296="snížená",J296,0)</f>
        <v>0</v>
      </c>
      <c r="BG296" s="230">
        <f>IF(N296="zákl. přenesená",J296,0)</f>
        <v>0</v>
      </c>
      <c r="BH296" s="230">
        <f>IF(N296="sníž. přenesená",J296,0)</f>
        <v>0</v>
      </c>
      <c r="BI296" s="230">
        <f>IF(N296="nulová",J296,0)</f>
        <v>0</v>
      </c>
      <c r="BJ296" s="17" t="s">
        <v>87</v>
      </c>
      <c r="BK296" s="230">
        <f>ROUND(I296*H296,2)</f>
        <v>0</v>
      </c>
      <c r="BL296" s="17" t="s">
        <v>142</v>
      </c>
      <c r="BM296" s="229" t="s">
        <v>495</v>
      </c>
    </row>
    <row r="297" spans="1:65" s="2" customFormat="1" ht="24.15" customHeight="1">
      <c r="A297" s="38"/>
      <c r="B297" s="39"/>
      <c r="C297" s="218" t="s">
        <v>496</v>
      </c>
      <c r="D297" s="218" t="s">
        <v>137</v>
      </c>
      <c r="E297" s="219" t="s">
        <v>497</v>
      </c>
      <c r="F297" s="220" t="s">
        <v>498</v>
      </c>
      <c r="G297" s="221" t="s">
        <v>285</v>
      </c>
      <c r="H297" s="222">
        <v>12</v>
      </c>
      <c r="I297" s="223"/>
      <c r="J297" s="224">
        <f>ROUND(I297*H297,2)</f>
        <v>0</v>
      </c>
      <c r="K297" s="220" t="s">
        <v>141</v>
      </c>
      <c r="L297" s="44"/>
      <c r="M297" s="225" t="s">
        <v>1</v>
      </c>
      <c r="N297" s="226" t="s">
        <v>44</v>
      </c>
      <c r="O297" s="91"/>
      <c r="P297" s="227">
        <f>O297*H297</f>
        <v>0</v>
      </c>
      <c r="Q297" s="227">
        <v>0.10037</v>
      </c>
      <c r="R297" s="227">
        <f>Q297*H297</f>
        <v>1.20444</v>
      </c>
      <c r="S297" s="227">
        <v>0.1</v>
      </c>
      <c r="T297" s="228">
        <f>S297*H297</f>
        <v>1.2000000000000002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9" t="s">
        <v>142</v>
      </c>
      <c r="AT297" s="229" t="s">
        <v>137</v>
      </c>
      <c r="AU297" s="229" t="s">
        <v>89</v>
      </c>
      <c r="AY297" s="17" t="s">
        <v>135</v>
      </c>
      <c r="BE297" s="230">
        <f>IF(N297="základní",J297,0)</f>
        <v>0</v>
      </c>
      <c r="BF297" s="230">
        <f>IF(N297="snížená",J297,0)</f>
        <v>0</v>
      </c>
      <c r="BG297" s="230">
        <f>IF(N297="zákl. přenesená",J297,0)</f>
        <v>0</v>
      </c>
      <c r="BH297" s="230">
        <f>IF(N297="sníž. přenesená",J297,0)</f>
        <v>0</v>
      </c>
      <c r="BI297" s="230">
        <f>IF(N297="nulová",J297,0)</f>
        <v>0</v>
      </c>
      <c r="BJ297" s="17" t="s">
        <v>87</v>
      </c>
      <c r="BK297" s="230">
        <f>ROUND(I297*H297,2)</f>
        <v>0</v>
      </c>
      <c r="BL297" s="17" t="s">
        <v>142</v>
      </c>
      <c r="BM297" s="229" t="s">
        <v>499</v>
      </c>
    </row>
    <row r="298" spans="1:65" s="2" customFormat="1" ht="24.15" customHeight="1">
      <c r="A298" s="38"/>
      <c r="B298" s="39"/>
      <c r="C298" s="218" t="s">
        <v>500</v>
      </c>
      <c r="D298" s="218" t="s">
        <v>137</v>
      </c>
      <c r="E298" s="219" t="s">
        <v>501</v>
      </c>
      <c r="F298" s="220" t="s">
        <v>502</v>
      </c>
      <c r="G298" s="221" t="s">
        <v>285</v>
      </c>
      <c r="H298" s="222">
        <v>1</v>
      </c>
      <c r="I298" s="223"/>
      <c r="J298" s="224">
        <f>ROUND(I298*H298,2)</f>
        <v>0</v>
      </c>
      <c r="K298" s="220" t="s">
        <v>141</v>
      </c>
      <c r="L298" s="44"/>
      <c r="M298" s="225" t="s">
        <v>1</v>
      </c>
      <c r="N298" s="226" t="s">
        <v>44</v>
      </c>
      <c r="O298" s="91"/>
      <c r="P298" s="227">
        <f>O298*H298</f>
        <v>0</v>
      </c>
      <c r="Q298" s="227">
        <v>0.150555</v>
      </c>
      <c r="R298" s="227">
        <f>Q298*H298</f>
        <v>0.150555</v>
      </c>
      <c r="S298" s="227">
        <v>0.15</v>
      </c>
      <c r="T298" s="228">
        <f>S298*H298</f>
        <v>0.15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9" t="s">
        <v>142</v>
      </c>
      <c r="AT298" s="229" t="s">
        <v>137</v>
      </c>
      <c r="AU298" s="229" t="s">
        <v>89</v>
      </c>
      <c r="AY298" s="17" t="s">
        <v>135</v>
      </c>
      <c r="BE298" s="230">
        <f>IF(N298="základní",J298,0)</f>
        <v>0</v>
      </c>
      <c r="BF298" s="230">
        <f>IF(N298="snížená",J298,0)</f>
        <v>0</v>
      </c>
      <c r="BG298" s="230">
        <f>IF(N298="zákl. přenesená",J298,0)</f>
        <v>0</v>
      </c>
      <c r="BH298" s="230">
        <f>IF(N298="sníž. přenesená",J298,0)</f>
        <v>0</v>
      </c>
      <c r="BI298" s="230">
        <f>IF(N298="nulová",J298,0)</f>
        <v>0</v>
      </c>
      <c r="BJ298" s="17" t="s">
        <v>87</v>
      </c>
      <c r="BK298" s="230">
        <f>ROUND(I298*H298,2)</f>
        <v>0</v>
      </c>
      <c r="BL298" s="17" t="s">
        <v>142</v>
      </c>
      <c r="BM298" s="229" t="s">
        <v>503</v>
      </c>
    </row>
    <row r="299" spans="1:65" s="2" customFormat="1" ht="24.15" customHeight="1">
      <c r="A299" s="38"/>
      <c r="B299" s="39"/>
      <c r="C299" s="218" t="s">
        <v>504</v>
      </c>
      <c r="D299" s="218" t="s">
        <v>137</v>
      </c>
      <c r="E299" s="219" t="s">
        <v>505</v>
      </c>
      <c r="F299" s="220" t="s">
        <v>506</v>
      </c>
      <c r="G299" s="221" t="s">
        <v>285</v>
      </c>
      <c r="H299" s="222">
        <v>1</v>
      </c>
      <c r="I299" s="223"/>
      <c r="J299" s="224">
        <f>ROUND(I299*H299,2)</f>
        <v>0</v>
      </c>
      <c r="K299" s="220" t="s">
        <v>141</v>
      </c>
      <c r="L299" s="44"/>
      <c r="M299" s="225" t="s">
        <v>1</v>
      </c>
      <c r="N299" s="226" t="s">
        <v>44</v>
      </c>
      <c r="O299" s="91"/>
      <c r="P299" s="227">
        <f>O299*H299</f>
        <v>0</v>
      </c>
      <c r="Q299" s="227">
        <v>0.533258</v>
      </c>
      <c r="R299" s="227">
        <f>Q299*H299</f>
        <v>0.533258</v>
      </c>
      <c r="S299" s="227">
        <v>0.3</v>
      </c>
      <c r="T299" s="228">
        <f>S299*H299</f>
        <v>0.3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9" t="s">
        <v>142</v>
      </c>
      <c r="AT299" s="229" t="s">
        <v>137</v>
      </c>
      <c r="AU299" s="229" t="s">
        <v>89</v>
      </c>
      <c r="AY299" s="17" t="s">
        <v>135</v>
      </c>
      <c r="BE299" s="230">
        <f>IF(N299="základní",J299,0)</f>
        <v>0</v>
      </c>
      <c r="BF299" s="230">
        <f>IF(N299="snížená",J299,0)</f>
        <v>0</v>
      </c>
      <c r="BG299" s="230">
        <f>IF(N299="zákl. přenesená",J299,0)</f>
        <v>0</v>
      </c>
      <c r="BH299" s="230">
        <f>IF(N299="sníž. přenesená",J299,0)</f>
        <v>0</v>
      </c>
      <c r="BI299" s="230">
        <f>IF(N299="nulová",J299,0)</f>
        <v>0</v>
      </c>
      <c r="BJ299" s="17" t="s">
        <v>87</v>
      </c>
      <c r="BK299" s="230">
        <f>ROUND(I299*H299,2)</f>
        <v>0</v>
      </c>
      <c r="BL299" s="17" t="s">
        <v>142</v>
      </c>
      <c r="BM299" s="229" t="s">
        <v>507</v>
      </c>
    </row>
    <row r="300" spans="1:65" s="2" customFormat="1" ht="24.15" customHeight="1">
      <c r="A300" s="38"/>
      <c r="B300" s="39"/>
      <c r="C300" s="254" t="s">
        <v>508</v>
      </c>
      <c r="D300" s="254" t="s">
        <v>245</v>
      </c>
      <c r="E300" s="255" t="s">
        <v>509</v>
      </c>
      <c r="F300" s="256" t="s">
        <v>510</v>
      </c>
      <c r="G300" s="257" t="s">
        <v>285</v>
      </c>
      <c r="H300" s="258">
        <v>1</v>
      </c>
      <c r="I300" s="259"/>
      <c r="J300" s="260">
        <f>ROUND(I300*H300,2)</f>
        <v>0</v>
      </c>
      <c r="K300" s="256" t="s">
        <v>141</v>
      </c>
      <c r="L300" s="261"/>
      <c r="M300" s="262" t="s">
        <v>1</v>
      </c>
      <c r="N300" s="263" t="s">
        <v>44</v>
      </c>
      <c r="O300" s="91"/>
      <c r="P300" s="227">
        <f>O300*H300</f>
        <v>0</v>
      </c>
      <c r="Q300" s="227">
        <v>0.108</v>
      </c>
      <c r="R300" s="227">
        <f>Q300*H300</f>
        <v>0.108</v>
      </c>
      <c r="S300" s="227">
        <v>0</v>
      </c>
      <c r="T300" s="228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9" t="s">
        <v>171</v>
      </c>
      <c r="AT300" s="229" t="s">
        <v>245</v>
      </c>
      <c r="AU300" s="229" t="s">
        <v>89</v>
      </c>
      <c r="AY300" s="17" t="s">
        <v>135</v>
      </c>
      <c r="BE300" s="230">
        <f>IF(N300="základní",J300,0)</f>
        <v>0</v>
      </c>
      <c r="BF300" s="230">
        <f>IF(N300="snížená",J300,0)</f>
        <v>0</v>
      </c>
      <c r="BG300" s="230">
        <f>IF(N300="zákl. přenesená",J300,0)</f>
        <v>0</v>
      </c>
      <c r="BH300" s="230">
        <f>IF(N300="sníž. přenesená",J300,0)</f>
        <v>0</v>
      </c>
      <c r="BI300" s="230">
        <f>IF(N300="nulová",J300,0)</f>
        <v>0</v>
      </c>
      <c r="BJ300" s="17" t="s">
        <v>87</v>
      </c>
      <c r="BK300" s="230">
        <f>ROUND(I300*H300,2)</f>
        <v>0</v>
      </c>
      <c r="BL300" s="17" t="s">
        <v>142</v>
      </c>
      <c r="BM300" s="229" t="s">
        <v>511</v>
      </c>
    </row>
    <row r="301" spans="1:65" s="2" customFormat="1" ht="24.15" customHeight="1">
      <c r="A301" s="38"/>
      <c r="B301" s="39"/>
      <c r="C301" s="218" t="s">
        <v>512</v>
      </c>
      <c r="D301" s="218" t="s">
        <v>137</v>
      </c>
      <c r="E301" s="219" t="s">
        <v>513</v>
      </c>
      <c r="F301" s="220" t="s">
        <v>514</v>
      </c>
      <c r="G301" s="221" t="s">
        <v>174</v>
      </c>
      <c r="H301" s="222">
        <v>76</v>
      </c>
      <c r="I301" s="223"/>
      <c r="J301" s="224">
        <f>ROUND(I301*H301,2)</f>
        <v>0</v>
      </c>
      <c r="K301" s="220" t="s">
        <v>141</v>
      </c>
      <c r="L301" s="44"/>
      <c r="M301" s="225" t="s">
        <v>1</v>
      </c>
      <c r="N301" s="226" t="s">
        <v>44</v>
      </c>
      <c r="O301" s="91"/>
      <c r="P301" s="227">
        <f>O301*H301</f>
        <v>0</v>
      </c>
      <c r="Q301" s="227">
        <v>9E-05</v>
      </c>
      <c r="R301" s="227">
        <f>Q301*H301</f>
        <v>0.006840000000000001</v>
      </c>
      <c r="S301" s="227">
        <v>0</v>
      </c>
      <c r="T301" s="228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9" t="s">
        <v>142</v>
      </c>
      <c r="AT301" s="229" t="s">
        <v>137</v>
      </c>
      <c r="AU301" s="229" t="s">
        <v>89</v>
      </c>
      <c r="AY301" s="17" t="s">
        <v>135</v>
      </c>
      <c r="BE301" s="230">
        <f>IF(N301="základní",J301,0)</f>
        <v>0</v>
      </c>
      <c r="BF301" s="230">
        <f>IF(N301="snížená",J301,0)</f>
        <v>0</v>
      </c>
      <c r="BG301" s="230">
        <f>IF(N301="zákl. přenesená",J301,0)</f>
        <v>0</v>
      </c>
      <c r="BH301" s="230">
        <f>IF(N301="sníž. přenesená",J301,0)</f>
        <v>0</v>
      </c>
      <c r="BI301" s="230">
        <f>IF(N301="nulová",J301,0)</f>
        <v>0</v>
      </c>
      <c r="BJ301" s="17" t="s">
        <v>87</v>
      </c>
      <c r="BK301" s="230">
        <f>ROUND(I301*H301,2)</f>
        <v>0</v>
      </c>
      <c r="BL301" s="17" t="s">
        <v>142</v>
      </c>
      <c r="BM301" s="229" t="s">
        <v>515</v>
      </c>
    </row>
    <row r="302" spans="1:63" s="12" customFormat="1" ht="20.85" customHeight="1">
      <c r="A302" s="12"/>
      <c r="B302" s="202"/>
      <c r="C302" s="203"/>
      <c r="D302" s="204" t="s">
        <v>78</v>
      </c>
      <c r="E302" s="216" t="s">
        <v>516</v>
      </c>
      <c r="F302" s="216" t="s">
        <v>517</v>
      </c>
      <c r="G302" s="203"/>
      <c r="H302" s="203"/>
      <c r="I302" s="206"/>
      <c r="J302" s="217">
        <f>BK302</f>
        <v>0</v>
      </c>
      <c r="K302" s="203"/>
      <c r="L302" s="208"/>
      <c r="M302" s="209"/>
      <c r="N302" s="210"/>
      <c r="O302" s="210"/>
      <c r="P302" s="211">
        <f>SUM(P303:P316)</f>
        <v>0</v>
      </c>
      <c r="Q302" s="210"/>
      <c r="R302" s="211">
        <f>SUM(R303:R316)</f>
        <v>1.6428059000000002</v>
      </c>
      <c r="S302" s="210"/>
      <c r="T302" s="212">
        <f>SUM(T303:T316)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13" t="s">
        <v>87</v>
      </c>
      <c r="AT302" s="214" t="s">
        <v>78</v>
      </c>
      <c r="AU302" s="214" t="s">
        <v>89</v>
      </c>
      <c r="AY302" s="213" t="s">
        <v>135</v>
      </c>
      <c r="BK302" s="215">
        <f>SUM(BK303:BK316)</f>
        <v>0</v>
      </c>
    </row>
    <row r="303" spans="1:65" s="2" customFormat="1" ht="24.15" customHeight="1">
      <c r="A303" s="38"/>
      <c r="B303" s="39"/>
      <c r="C303" s="218" t="s">
        <v>518</v>
      </c>
      <c r="D303" s="218" t="s">
        <v>137</v>
      </c>
      <c r="E303" s="219" t="s">
        <v>519</v>
      </c>
      <c r="F303" s="220" t="s">
        <v>520</v>
      </c>
      <c r="G303" s="221" t="s">
        <v>174</v>
      </c>
      <c r="H303" s="222">
        <v>21</v>
      </c>
      <c r="I303" s="223"/>
      <c r="J303" s="224">
        <f>ROUND(I303*H303,2)</f>
        <v>0</v>
      </c>
      <c r="K303" s="220" t="s">
        <v>141</v>
      </c>
      <c r="L303" s="44"/>
      <c r="M303" s="225" t="s">
        <v>1</v>
      </c>
      <c r="N303" s="226" t="s">
        <v>44</v>
      </c>
      <c r="O303" s="91"/>
      <c r="P303" s="227">
        <f>O303*H303</f>
        <v>0</v>
      </c>
      <c r="Q303" s="227">
        <v>1E-05</v>
      </c>
      <c r="R303" s="227">
        <f>Q303*H303</f>
        <v>0.00021</v>
      </c>
      <c r="S303" s="227">
        <v>0</v>
      </c>
      <c r="T303" s="228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9" t="s">
        <v>142</v>
      </c>
      <c r="AT303" s="229" t="s">
        <v>137</v>
      </c>
      <c r="AU303" s="229" t="s">
        <v>152</v>
      </c>
      <c r="AY303" s="17" t="s">
        <v>135</v>
      </c>
      <c r="BE303" s="230">
        <f>IF(N303="základní",J303,0)</f>
        <v>0</v>
      </c>
      <c r="BF303" s="230">
        <f>IF(N303="snížená",J303,0)</f>
        <v>0</v>
      </c>
      <c r="BG303" s="230">
        <f>IF(N303="zákl. přenesená",J303,0)</f>
        <v>0</v>
      </c>
      <c r="BH303" s="230">
        <f>IF(N303="sníž. přenesená",J303,0)</f>
        <v>0</v>
      </c>
      <c r="BI303" s="230">
        <f>IF(N303="nulová",J303,0)</f>
        <v>0</v>
      </c>
      <c r="BJ303" s="17" t="s">
        <v>87</v>
      </c>
      <c r="BK303" s="230">
        <f>ROUND(I303*H303,2)</f>
        <v>0</v>
      </c>
      <c r="BL303" s="17" t="s">
        <v>142</v>
      </c>
      <c r="BM303" s="229" t="s">
        <v>521</v>
      </c>
    </row>
    <row r="304" spans="1:65" s="2" customFormat="1" ht="24.15" customHeight="1">
      <c r="A304" s="38"/>
      <c r="B304" s="39"/>
      <c r="C304" s="254" t="s">
        <v>522</v>
      </c>
      <c r="D304" s="254" t="s">
        <v>245</v>
      </c>
      <c r="E304" s="255" t="s">
        <v>523</v>
      </c>
      <c r="F304" s="256" t="s">
        <v>524</v>
      </c>
      <c r="G304" s="257" t="s">
        <v>174</v>
      </c>
      <c r="H304" s="258">
        <v>21.63</v>
      </c>
      <c r="I304" s="259"/>
      <c r="J304" s="260">
        <f>ROUND(I304*H304,2)</f>
        <v>0</v>
      </c>
      <c r="K304" s="256" t="s">
        <v>141</v>
      </c>
      <c r="L304" s="261"/>
      <c r="M304" s="262" t="s">
        <v>1</v>
      </c>
      <c r="N304" s="263" t="s">
        <v>44</v>
      </c>
      <c r="O304" s="91"/>
      <c r="P304" s="227">
        <f>O304*H304</f>
        <v>0</v>
      </c>
      <c r="Q304" s="227">
        <v>0.00673</v>
      </c>
      <c r="R304" s="227">
        <f>Q304*H304</f>
        <v>0.1455699</v>
      </c>
      <c r="S304" s="227">
        <v>0</v>
      </c>
      <c r="T304" s="228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9" t="s">
        <v>171</v>
      </c>
      <c r="AT304" s="229" t="s">
        <v>245</v>
      </c>
      <c r="AU304" s="229" t="s">
        <v>152</v>
      </c>
      <c r="AY304" s="17" t="s">
        <v>135</v>
      </c>
      <c r="BE304" s="230">
        <f>IF(N304="základní",J304,0)</f>
        <v>0</v>
      </c>
      <c r="BF304" s="230">
        <f>IF(N304="snížená",J304,0)</f>
        <v>0</v>
      </c>
      <c r="BG304" s="230">
        <f>IF(N304="zákl. přenesená",J304,0)</f>
        <v>0</v>
      </c>
      <c r="BH304" s="230">
        <f>IF(N304="sníž. přenesená",J304,0)</f>
        <v>0</v>
      </c>
      <c r="BI304" s="230">
        <f>IF(N304="nulová",J304,0)</f>
        <v>0</v>
      </c>
      <c r="BJ304" s="17" t="s">
        <v>87</v>
      </c>
      <c r="BK304" s="230">
        <f>ROUND(I304*H304,2)</f>
        <v>0</v>
      </c>
      <c r="BL304" s="17" t="s">
        <v>142</v>
      </c>
      <c r="BM304" s="229" t="s">
        <v>525</v>
      </c>
    </row>
    <row r="305" spans="1:51" s="13" customFormat="1" ht="12">
      <c r="A305" s="13"/>
      <c r="B305" s="231"/>
      <c r="C305" s="232"/>
      <c r="D305" s="233" t="s">
        <v>147</v>
      </c>
      <c r="E305" s="232"/>
      <c r="F305" s="235" t="s">
        <v>526</v>
      </c>
      <c r="G305" s="232"/>
      <c r="H305" s="236">
        <v>21.63</v>
      </c>
      <c r="I305" s="237"/>
      <c r="J305" s="232"/>
      <c r="K305" s="232"/>
      <c r="L305" s="238"/>
      <c r="M305" s="239"/>
      <c r="N305" s="240"/>
      <c r="O305" s="240"/>
      <c r="P305" s="240"/>
      <c r="Q305" s="240"/>
      <c r="R305" s="240"/>
      <c r="S305" s="240"/>
      <c r="T305" s="24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2" t="s">
        <v>147</v>
      </c>
      <c r="AU305" s="242" t="s">
        <v>152</v>
      </c>
      <c r="AV305" s="13" t="s">
        <v>89</v>
      </c>
      <c r="AW305" s="13" t="s">
        <v>4</v>
      </c>
      <c r="AX305" s="13" t="s">
        <v>87</v>
      </c>
      <c r="AY305" s="242" t="s">
        <v>135</v>
      </c>
    </row>
    <row r="306" spans="1:65" s="2" customFormat="1" ht="33" customHeight="1">
      <c r="A306" s="38"/>
      <c r="B306" s="39"/>
      <c r="C306" s="218" t="s">
        <v>527</v>
      </c>
      <c r="D306" s="218" t="s">
        <v>137</v>
      </c>
      <c r="E306" s="219" t="s">
        <v>528</v>
      </c>
      <c r="F306" s="220" t="s">
        <v>529</v>
      </c>
      <c r="G306" s="221" t="s">
        <v>285</v>
      </c>
      <c r="H306" s="222">
        <v>16</v>
      </c>
      <c r="I306" s="223"/>
      <c r="J306" s="224">
        <f>ROUND(I306*H306,2)</f>
        <v>0</v>
      </c>
      <c r="K306" s="220" t="s">
        <v>141</v>
      </c>
      <c r="L306" s="44"/>
      <c r="M306" s="225" t="s">
        <v>1</v>
      </c>
      <c r="N306" s="226" t="s">
        <v>44</v>
      </c>
      <c r="O306" s="91"/>
      <c r="P306" s="227">
        <f>O306*H306</f>
        <v>0</v>
      </c>
      <c r="Q306" s="227">
        <v>0</v>
      </c>
      <c r="R306" s="227">
        <f>Q306*H306</f>
        <v>0</v>
      </c>
      <c r="S306" s="227">
        <v>0</v>
      </c>
      <c r="T306" s="228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9" t="s">
        <v>142</v>
      </c>
      <c r="AT306" s="229" t="s">
        <v>137</v>
      </c>
      <c r="AU306" s="229" t="s">
        <v>152</v>
      </c>
      <c r="AY306" s="17" t="s">
        <v>135</v>
      </c>
      <c r="BE306" s="230">
        <f>IF(N306="základní",J306,0)</f>
        <v>0</v>
      </c>
      <c r="BF306" s="230">
        <f>IF(N306="snížená",J306,0)</f>
        <v>0</v>
      </c>
      <c r="BG306" s="230">
        <f>IF(N306="zákl. přenesená",J306,0)</f>
        <v>0</v>
      </c>
      <c r="BH306" s="230">
        <f>IF(N306="sníž. přenesená",J306,0)</f>
        <v>0</v>
      </c>
      <c r="BI306" s="230">
        <f>IF(N306="nulová",J306,0)</f>
        <v>0</v>
      </c>
      <c r="BJ306" s="17" t="s">
        <v>87</v>
      </c>
      <c r="BK306" s="230">
        <f>ROUND(I306*H306,2)</f>
        <v>0</v>
      </c>
      <c r="BL306" s="17" t="s">
        <v>142</v>
      </c>
      <c r="BM306" s="229" t="s">
        <v>530</v>
      </c>
    </row>
    <row r="307" spans="1:51" s="13" customFormat="1" ht="12">
      <c r="A307" s="13"/>
      <c r="B307" s="231"/>
      <c r="C307" s="232"/>
      <c r="D307" s="233" t="s">
        <v>147</v>
      </c>
      <c r="E307" s="234" t="s">
        <v>1</v>
      </c>
      <c r="F307" s="235" t="s">
        <v>531</v>
      </c>
      <c r="G307" s="232"/>
      <c r="H307" s="236">
        <v>16</v>
      </c>
      <c r="I307" s="237"/>
      <c r="J307" s="232"/>
      <c r="K307" s="232"/>
      <c r="L307" s="238"/>
      <c r="M307" s="239"/>
      <c r="N307" s="240"/>
      <c r="O307" s="240"/>
      <c r="P307" s="240"/>
      <c r="Q307" s="240"/>
      <c r="R307" s="240"/>
      <c r="S307" s="240"/>
      <c r="T307" s="24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2" t="s">
        <v>147</v>
      </c>
      <c r="AU307" s="242" t="s">
        <v>152</v>
      </c>
      <c r="AV307" s="13" t="s">
        <v>89</v>
      </c>
      <c r="AW307" s="13" t="s">
        <v>36</v>
      </c>
      <c r="AX307" s="13" t="s">
        <v>87</v>
      </c>
      <c r="AY307" s="242" t="s">
        <v>135</v>
      </c>
    </row>
    <row r="308" spans="1:65" s="2" customFormat="1" ht="24.15" customHeight="1">
      <c r="A308" s="38"/>
      <c r="B308" s="39"/>
      <c r="C308" s="254" t="s">
        <v>532</v>
      </c>
      <c r="D308" s="254" t="s">
        <v>245</v>
      </c>
      <c r="E308" s="255" t="s">
        <v>533</v>
      </c>
      <c r="F308" s="256" t="s">
        <v>534</v>
      </c>
      <c r="G308" s="257" t="s">
        <v>285</v>
      </c>
      <c r="H308" s="258">
        <v>16</v>
      </c>
      <c r="I308" s="259"/>
      <c r="J308" s="260">
        <f>ROUND(I308*H308,2)</f>
        <v>0</v>
      </c>
      <c r="K308" s="256" t="s">
        <v>141</v>
      </c>
      <c r="L308" s="261"/>
      <c r="M308" s="262" t="s">
        <v>1</v>
      </c>
      <c r="N308" s="263" t="s">
        <v>44</v>
      </c>
      <c r="O308" s="91"/>
      <c r="P308" s="227">
        <f>O308*H308</f>
        <v>0</v>
      </c>
      <c r="Q308" s="227">
        <v>0.0015</v>
      </c>
      <c r="R308" s="227">
        <f>Q308*H308</f>
        <v>0.024</v>
      </c>
      <c r="S308" s="227">
        <v>0</v>
      </c>
      <c r="T308" s="228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9" t="s">
        <v>171</v>
      </c>
      <c r="AT308" s="229" t="s">
        <v>245</v>
      </c>
      <c r="AU308" s="229" t="s">
        <v>152</v>
      </c>
      <c r="AY308" s="17" t="s">
        <v>135</v>
      </c>
      <c r="BE308" s="230">
        <f>IF(N308="základní",J308,0)</f>
        <v>0</v>
      </c>
      <c r="BF308" s="230">
        <f>IF(N308="snížená",J308,0)</f>
        <v>0</v>
      </c>
      <c r="BG308" s="230">
        <f>IF(N308="zákl. přenesená",J308,0)</f>
        <v>0</v>
      </c>
      <c r="BH308" s="230">
        <f>IF(N308="sníž. přenesená",J308,0)</f>
        <v>0</v>
      </c>
      <c r="BI308" s="230">
        <f>IF(N308="nulová",J308,0)</f>
        <v>0</v>
      </c>
      <c r="BJ308" s="17" t="s">
        <v>87</v>
      </c>
      <c r="BK308" s="230">
        <f>ROUND(I308*H308,2)</f>
        <v>0</v>
      </c>
      <c r="BL308" s="17" t="s">
        <v>142</v>
      </c>
      <c r="BM308" s="229" t="s">
        <v>535</v>
      </c>
    </row>
    <row r="309" spans="1:65" s="2" customFormat="1" ht="33" customHeight="1">
      <c r="A309" s="38"/>
      <c r="B309" s="39"/>
      <c r="C309" s="218" t="s">
        <v>536</v>
      </c>
      <c r="D309" s="218" t="s">
        <v>137</v>
      </c>
      <c r="E309" s="219" t="s">
        <v>537</v>
      </c>
      <c r="F309" s="220" t="s">
        <v>538</v>
      </c>
      <c r="G309" s="221" t="s">
        <v>285</v>
      </c>
      <c r="H309" s="222">
        <v>1</v>
      </c>
      <c r="I309" s="223"/>
      <c r="J309" s="224">
        <f>ROUND(I309*H309,2)</f>
        <v>0</v>
      </c>
      <c r="K309" s="220" t="s">
        <v>141</v>
      </c>
      <c r="L309" s="44"/>
      <c r="M309" s="225" t="s">
        <v>1</v>
      </c>
      <c r="N309" s="226" t="s">
        <v>44</v>
      </c>
      <c r="O309" s="91"/>
      <c r="P309" s="227">
        <f>O309*H309</f>
        <v>0</v>
      </c>
      <c r="Q309" s="227">
        <v>0</v>
      </c>
      <c r="R309" s="227">
        <f>Q309*H309</f>
        <v>0</v>
      </c>
      <c r="S309" s="227">
        <v>0</v>
      </c>
      <c r="T309" s="228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9" t="s">
        <v>142</v>
      </c>
      <c r="AT309" s="229" t="s">
        <v>137</v>
      </c>
      <c r="AU309" s="229" t="s">
        <v>152</v>
      </c>
      <c r="AY309" s="17" t="s">
        <v>135</v>
      </c>
      <c r="BE309" s="230">
        <f>IF(N309="základní",J309,0)</f>
        <v>0</v>
      </c>
      <c r="BF309" s="230">
        <f>IF(N309="snížená",J309,0)</f>
        <v>0</v>
      </c>
      <c r="BG309" s="230">
        <f>IF(N309="zákl. přenesená",J309,0)</f>
        <v>0</v>
      </c>
      <c r="BH309" s="230">
        <f>IF(N309="sníž. přenesená",J309,0)</f>
        <v>0</v>
      </c>
      <c r="BI309" s="230">
        <f>IF(N309="nulová",J309,0)</f>
        <v>0</v>
      </c>
      <c r="BJ309" s="17" t="s">
        <v>87</v>
      </c>
      <c r="BK309" s="230">
        <f>ROUND(I309*H309,2)</f>
        <v>0</v>
      </c>
      <c r="BL309" s="17" t="s">
        <v>142</v>
      </c>
      <c r="BM309" s="229" t="s">
        <v>539</v>
      </c>
    </row>
    <row r="310" spans="1:65" s="2" customFormat="1" ht="16.5" customHeight="1">
      <c r="A310" s="38"/>
      <c r="B310" s="39"/>
      <c r="C310" s="254" t="s">
        <v>540</v>
      </c>
      <c r="D310" s="254" t="s">
        <v>245</v>
      </c>
      <c r="E310" s="255" t="s">
        <v>541</v>
      </c>
      <c r="F310" s="256" t="s">
        <v>542</v>
      </c>
      <c r="G310" s="257" t="s">
        <v>285</v>
      </c>
      <c r="H310" s="258">
        <v>1</v>
      </c>
      <c r="I310" s="259"/>
      <c r="J310" s="260">
        <f>ROUND(I310*H310,2)</f>
        <v>0</v>
      </c>
      <c r="K310" s="256" t="s">
        <v>141</v>
      </c>
      <c r="L310" s="261"/>
      <c r="M310" s="262" t="s">
        <v>1</v>
      </c>
      <c r="N310" s="263" t="s">
        <v>44</v>
      </c>
      <c r="O310" s="91"/>
      <c r="P310" s="227">
        <f>O310*H310</f>
        <v>0</v>
      </c>
      <c r="Q310" s="227">
        <v>0.0019</v>
      </c>
      <c r="R310" s="227">
        <f>Q310*H310</f>
        <v>0.0019</v>
      </c>
      <c r="S310" s="227">
        <v>0</v>
      </c>
      <c r="T310" s="228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9" t="s">
        <v>171</v>
      </c>
      <c r="AT310" s="229" t="s">
        <v>245</v>
      </c>
      <c r="AU310" s="229" t="s">
        <v>152</v>
      </c>
      <c r="AY310" s="17" t="s">
        <v>135</v>
      </c>
      <c r="BE310" s="230">
        <f>IF(N310="základní",J310,0)</f>
        <v>0</v>
      </c>
      <c r="BF310" s="230">
        <f>IF(N310="snížená",J310,0)</f>
        <v>0</v>
      </c>
      <c r="BG310" s="230">
        <f>IF(N310="zákl. přenesená",J310,0)</f>
        <v>0</v>
      </c>
      <c r="BH310" s="230">
        <f>IF(N310="sníž. přenesená",J310,0)</f>
        <v>0</v>
      </c>
      <c r="BI310" s="230">
        <f>IF(N310="nulová",J310,0)</f>
        <v>0</v>
      </c>
      <c r="BJ310" s="17" t="s">
        <v>87</v>
      </c>
      <c r="BK310" s="230">
        <f>ROUND(I310*H310,2)</f>
        <v>0</v>
      </c>
      <c r="BL310" s="17" t="s">
        <v>142</v>
      </c>
      <c r="BM310" s="229" t="s">
        <v>543</v>
      </c>
    </row>
    <row r="311" spans="1:65" s="2" customFormat="1" ht="16.5" customHeight="1">
      <c r="A311" s="38"/>
      <c r="B311" s="39"/>
      <c r="C311" s="218" t="s">
        <v>544</v>
      </c>
      <c r="D311" s="218" t="s">
        <v>137</v>
      </c>
      <c r="E311" s="219" t="s">
        <v>545</v>
      </c>
      <c r="F311" s="220" t="s">
        <v>546</v>
      </c>
      <c r="G311" s="221" t="s">
        <v>285</v>
      </c>
      <c r="H311" s="222">
        <v>8</v>
      </c>
      <c r="I311" s="223"/>
      <c r="J311" s="224">
        <f>ROUND(I311*H311,2)</f>
        <v>0</v>
      </c>
      <c r="K311" s="220" t="s">
        <v>1</v>
      </c>
      <c r="L311" s="44"/>
      <c r="M311" s="225" t="s">
        <v>1</v>
      </c>
      <c r="N311" s="226" t="s">
        <v>44</v>
      </c>
      <c r="O311" s="91"/>
      <c r="P311" s="227">
        <f>O311*H311</f>
        <v>0</v>
      </c>
      <c r="Q311" s="227">
        <v>0.069367</v>
      </c>
      <c r="R311" s="227">
        <f>Q311*H311</f>
        <v>0.554936</v>
      </c>
      <c r="S311" s="227">
        <v>0</v>
      </c>
      <c r="T311" s="228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9" t="s">
        <v>142</v>
      </c>
      <c r="AT311" s="229" t="s">
        <v>137</v>
      </c>
      <c r="AU311" s="229" t="s">
        <v>152</v>
      </c>
      <c r="AY311" s="17" t="s">
        <v>135</v>
      </c>
      <c r="BE311" s="230">
        <f>IF(N311="základní",J311,0)</f>
        <v>0</v>
      </c>
      <c r="BF311" s="230">
        <f>IF(N311="snížená",J311,0)</f>
        <v>0</v>
      </c>
      <c r="BG311" s="230">
        <f>IF(N311="zákl. přenesená",J311,0)</f>
        <v>0</v>
      </c>
      <c r="BH311" s="230">
        <f>IF(N311="sníž. přenesená",J311,0)</f>
        <v>0</v>
      </c>
      <c r="BI311" s="230">
        <f>IF(N311="nulová",J311,0)</f>
        <v>0</v>
      </c>
      <c r="BJ311" s="17" t="s">
        <v>87</v>
      </c>
      <c r="BK311" s="230">
        <f>ROUND(I311*H311,2)</f>
        <v>0</v>
      </c>
      <c r="BL311" s="17" t="s">
        <v>142</v>
      </c>
      <c r="BM311" s="229" t="s">
        <v>547</v>
      </c>
    </row>
    <row r="312" spans="1:65" s="2" customFormat="1" ht="33" customHeight="1">
      <c r="A312" s="38"/>
      <c r="B312" s="39"/>
      <c r="C312" s="218" t="s">
        <v>548</v>
      </c>
      <c r="D312" s="218" t="s">
        <v>137</v>
      </c>
      <c r="E312" s="219" t="s">
        <v>549</v>
      </c>
      <c r="F312" s="220" t="s">
        <v>550</v>
      </c>
      <c r="G312" s="221" t="s">
        <v>285</v>
      </c>
      <c r="H312" s="222">
        <v>8</v>
      </c>
      <c r="I312" s="223"/>
      <c r="J312" s="224">
        <f>ROUND(I312*H312,2)</f>
        <v>0</v>
      </c>
      <c r="K312" s="220" t="s">
        <v>141</v>
      </c>
      <c r="L312" s="44"/>
      <c r="M312" s="225" t="s">
        <v>1</v>
      </c>
      <c r="N312" s="226" t="s">
        <v>44</v>
      </c>
      <c r="O312" s="91"/>
      <c r="P312" s="227">
        <f>O312*H312</f>
        <v>0</v>
      </c>
      <c r="Q312" s="227">
        <v>0.01136</v>
      </c>
      <c r="R312" s="227">
        <f>Q312*H312</f>
        <v>0.09088</v>
      </c>
      <c r="S312" s="227">
        <v>0</v>
      </c>
      <c r="T312" s="228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9" t="s">
        <v>142</v>
      </c>
      <c r="AT312" s="229" t="s">
        <v>137</v>
      </c>
      <c r="AU312" s="229" t="s">
        <v>152</v>
      </c>
      <c r="AY312" s="17" t="s">
        <v>135</v>
      </c>
      <c r="BE312" s="230">
        <f>IF(N312="základní",J312,0)</f>
        <v>0</v>
      </c>
      <c r="BF312" s="230">
        <f>IF(N312="snížená",J312,0)</f>
        <v>0</v>
      </c>
      <c r="BG312" s="230">
        <f>IF(N312="zákl. přenesená",J312,0)</f>
        <v>0</v>
      </c>
      <c r="BH312" s="230">
        <f>IF(N312="sníž. přenesená",J312,0)</f>
        <v>0</v>
      </c>
      <c r="BI312" s="230">
        <f>IF(N312="nulová",J312,0)</f>
        <v>0</v>
      </c>
      <c r="BJ312" s="17" t="s">
        <v>87</v>
      </c>
      <c r="BK312" s="230">
        <f>ROUND(I312*H312,2)</f>
        <v>0</v>
      </c>
      <c r="BL312" s="17" t="s">
        <v>142</v>
      </c>
      <c r="BM312" s="229" t="s">
        <v>551</v>
      </c>
    </row>
    <row r="313" spans="1:65" s="2" customFormat="1" ht="24.15" customHeight="1">
      <c r="A313" s="38"/>
      <c r="B313" s="39"/>
      <c r="C313" s="218" t="s">
        <v>552</v>
      </c>
      <c r="D313" s="218" t="s">
        <v>137</v>
      </c>
      <c r="E313" s="219" t="s">
        <v>553</v>
      </c>
      <c r="F313" s="220" t="s">
        <v>554</v>
      </c>
      <c r="G313" s="221" t="s">
        <v>285</v>
      </c>
      <c r="H313" s="222">
        <v>8</v>
      </c>
      <c r="I313" s="223"/>
      <c r="J313" s="224">
        <f>ROUND(I313*H313,2)</f>
        <v>0</v>
      </c>
      <c r="K313" s="220" t="s">
        <v>141</v>
      </c>
      <c r="L313" s="44"/>
      <c r="M313" s="225" t="s">
        <v>1</v>
      </c>
      <c r="N313" s="226" t="s">
        <v>44</v>
      </c>
      <c r="O313" s="91"/>
      <c r="P313" s="227">
        <f>O313*H313</f>
        <v>0</v>
      </c>
      <c r="Q313" s="227">
        <v>0.00622</v>
      </c>
      <c r="R313" s="227">
        <f>Q313*H313</f>
        <v>0.04976</v>
      </c>
      <c r="S313" s="227">
        <v>0</v>
      </c>
      <c r="T313" s="228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9" t="s">
        <v>142</v>
      </c>
      <c r="AT313" s="229" t="s">
        <v>137</v>
      </c>
      <c r="AU313" s="229" t="s">
        <v>152</v>
      </c>
      <c r="AY313" s="17" t="s">
        <v>135</v>
      </c>
      <c r="BE313" s="230">
        <f>IF(N313="základní",J313,0)</f>
        <v>0</v>
      </c>
      <c r="BF313" s="230">
        <f>IF(N313="snížená",J313,0)</f>
        <v>0</v>
      </c>
      <c r="BG313" s="230">
        <f>IF(N313="zákl. přenesená",J313,0)</f>
        <v>0</v>
      </c>
      <c r="BH313" s="230">
        <f>IF(N313="sníž. přenesená",J313,0)</f>
        <v>0</v>
      </c>
      <c r="BI313" s="230">
        <f>IF(N313="nulová",J313,0)</f>
        <v>0</v>
      </c>
      <c r="BJ313" s="17" t="s">
        <v>87</v>
      </c>
      <c r="BK313" s="230">
        <f>ROUND(I313*H313,2)</f>
        <v>0</v>
      </c>
      <c r="BL313" s="17" t="s">
        <v>142</v>
      </c>
      <c r="BM313" s="229" t="s">
        <v>555</v>
      </c>
    </row>
    <row r="314" spans="1:65" s="2" customFormat="1" ht="24.15" customHeight="1">
      <c r="A314" s="38"/>
      <c r="B314" s="39"/>
      <c r="C314" s="218" t="s">
        <v>556</v>
      </c>
      <c r="D314" s="218" t="s">
        <v>137</v>
      </c>
      <c r="E314" s="219" t="s">
        <v>557</v>
      </c>
      <c r="F314" s="220" t="s">
        <v>558</v>
      </c>
      <c r="G314" s="221" t="s">
        <v>285</v>
      </c>
      <c r="H314" s="222">
        <v>8</v>
      </c>
      <c r="I314" s="223"/>
      <c r="J314" s="224">
        <f>ROUND(I314*H314,2)</f>
        <v>0</v>
      </c>
      <c r="K314" s="220" t="s">
        <v>141</v>
      </c>
      <c r="L314" s="44"/>
      <c r="M314" s="225" t="s">
        <v>1</v>
      </c>
      <c r="N314" s="226" t="s">
        <v>44</v>
      </c>
      <c r="O314" s="91"/>
      <c r="P314" s="227">
        <f>O314*H314</f>
        <v>0</v>
      </c>
      <c r="Q314" s="227">
        <v>0</v>
      </c>
      <c r="R314" s="227">
        <f>Q314*H314</f>
        <v>0</v>
      </c>
      <c r="S314" s="227">
        <v>0</v>
      </c>
      <c r="T314" s="228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9" t="s">
        <v>142</v>
      </c>
      <c r="AT314" s="229" t="s">
        <v>137</v>
      </c>
      <c r="AU314" s="229" t="s">
        <v>152</v>
      </c>
      <c r="AY314" s="17" t="s">
        <v>135</v>
      </c>
      <c r="BE314" s="230">
        <f>IF(N314="základní",J314,0)</f>
        <v>0</v>
      </c>
      <c r="BF314" s="230">
        <f>IF(N314="snížená",J314,0)</f>
        <v>0</v>
      </c>
      <c r="BG314" s="230">
        <f>IF(N314="zákl. přenesená",J314,0)</f>
        <v>0</v>
      </c>
      <c r="BH314" s="230">
        <f>IF(N314="sníž. přenesená",J314,0)</f>
        <v>0</v>
      </c>
      <c r="BI314" s="230">
        <f>IF(N314="nulová",J314,0)</f>
        <v>0</v>
      </c>
      <c r="BJ314" s="17" t="s">
        <v>87</v>
      </c>
      <c r="BK314" s="230">
        <f>ROUND(I314*H314,2)</f>
        <v>0</v>
      </c>
      <c r="BL314" s="17" t="s">
        <v>142</v>
      </c>
      <c r="BM314" s="229" t="s">
        <v>559</v>
      </c>
    </row>
    <row r="315" spans="1:65" s="2" customFormat="1" ht="33" customHeight="1">
      <c r="A315" s="38"/>
      <c r="B315" s="39"/>
      <c r="C315" s="218" t="s">
        <v>560</v>
      </c>
      <c r="D315" s="218" t="s">
        <v>137</v>
      </c>
      <c r="E315" s="219" t="s">
        <v>561</v>
      </c>
      <c r="F315" s="220" t="s">
        <v>562</v>
      </c>
      <c r="G315" s="221" t="s">
        <v>285</v>
      </c>
      <c r="H315" s="222">
        <v>8</v>
      </c>
      <c r="I315" s="223"/>
      <c r="J315" s="224">
        <f>ROUND(I315*H315,2)</f>
        <v>0</v>
      </c>
      <c r="K315" s="220" t="s">
        <v>141</v>
      </c>
      <c r="L315" s="44"/>
      <c r="M315" s="225" t="s">
        <v>1</v>
      </c>
      <c r="N315" s="226" t="s">
        <v>44</v>
      </c>
      <c r="O315" s="91"/>
      <c r="P315" s="227">
        <f>O315*H315</f>
        <v>0</v>
      </c>
      <c r="Q315" s="227">
        <v>0.09676</v>
      </c>
      <c r="R315" s="227">
        <f>Q315*H315</f>
        <v>0.77408</v>
      </c>
      <c r="S315" s="227">
        <v>0</v>
      </c>
      <c r="T315" s="228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9" t="s">
        <v>142</v>
      </c>
      <c r="AT315" s="229" t="s">
        <v>137</v>
      </c>
      <c r="AU315" s="229" t="s">
        <v>152</v>
      </c>
      <c r="AY315" s="17" t="s">
        <v>135</v>
      </c>
      <c r="BE315" s="230">
        <f>IF(N315="základní",J315,0)</f>
        <v>0</v>
      </c>
      <c r="BF315" s="230">
        <f>IF(N315="snížená",J315,0)</f>
        <v>0</v>
      </c>
      <c r="BG315" s="230">
        <f>IF(N315="zákl. přenesená",J315,0)</f>
        <v>0</v>
      </c>
      <c r="BH315" s="230">
        <f>IF(N315="sníž. přenesená",J315,0)</f>
        <v>0</v>
      </c>
      <c r="BI315" s="230">
        <f>IF(N315="nulová",J315,0)</f>
        <v>0</v>
      </c>
      <c r="BJ315" s="17" t="s">
        <v>87</v>
      </c>
      <c r="BK315" s="230">
        <f>ROUND(I315*H315,2)</f>
        <v>0</v>
      </c>
      <c r="BL315" s="17" t="s">
        <v>142</v>
      </c>
      <c r="BM315" s="229" t="s">
        <v>563</v>
      </c>
    </row>
    <row r="316" spans="1:65" s="2" customFormat="1" ht="24.15" customHeight="1">
      <c r="A316" s="38"/>
      <c r="B316" s="39"/>
      <c r="C316" s="218" t="s">
        <v>564</v>
      </c>
      <c r="D316" s="218" t="s">
        <v>137</v>
      </c>
      <c r="E316" s="219" t="s">
        <v>565</v>
      </c>
      <c r="F316" s="220" t="s">
        <v>566</v>
      </c>
      <c r="G316" s="221" t="s">
        <v>174</v>
      </c>
      <c r="H316" s="222">
        <v>21</v>
      </c>
      <c r="I316" s="223"/>
      <c r="J316" s="224">
        <f>ROUND(I316*H316,2)</f>
        <v>0</v>
      </c>
      <c r="K316" s="220" t="s">
        <v>141</v>
      </c>
      <c r="L316" s="44"/>
      <c r="M316" s="225" t="s">
        <v>1</v>
      </c>
      <c r="N316" s="226" t="s">
        <v>44</v>
      </c>
      <c r="O316" s="91"/>
      <c r="P316" s="227">
        <f>O316*H316</f>
        <v>0</v>
      </c>
      <c r="Q316" s="227">
        <v>7E-05</v>
      </c>
      <c r="R316" s="227">
        <f>Q316*H316</f>
        <v>0.00147</v>
      </c>
      <c r="S316" s="227">
        <v>0</v>
      </c>
      <c r="T316" s="228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9" t="s">
        <v>142</v>
      </c>
      <c r="AT316" s="229" t="s">
        <v>137</v>
      </c>
      <c r="AU316" s="229" t="s">
        <v>152</v>
      </c>
      <c r="AY316" s="17" t="s">
        <v>135</v>
      </c>
      <c r="BE316" s="230">
        <f>IF(N316="základní",J316,0)</f>
        <v>0</v>
      </c>
      <c r="BF316" s="230">
        <f>IF(N316="snížená",J316,0)</f>
        <v>0</v>
      </c>
      <c r="BG316" s="230">
        <f>IF(N316="zákl. přenesená",J316,0)</f>
        <v>0</v>
      </c>
      <c r="BH316" s="230">
        <f>IF(N316="sníž. přenesená",J316,0)</f>
        <v>0</v>
      </c>
      <c r="BI316" s="230">
        <f>IF(N316="nulová",J316,0)</f>
        <v>0</v>
      </c>
      <c r="BJ316" s="17" t="s">
        <v>87</v>
      </c>
      <c r="BK316" s="230">
        <f>ROUND(I316*H316,2)</f>
        <v>0</v>
      </c>
      <c r="BL316" s="17" t="s">
        <v>142</v>
      </c>
      <c r="BM316" s="229" t="s">
        <v>567</v>
      </c>
    </row>
    <row r="317" spans="1:63" s="12" customFormat="1" ht="20.85" customHeight="1">
      <c r="A317" s="12"/>
      <c r="B317" s="202"/>
      <c r="C317" s="203"/>
      <c r="D317" s="204" t="s">
        <v>78</v>
      </c>
      <c r="E317" s="216" t="s">
        <v>568</v>
      </c>
      <c r="F317" s="216" t="s">
        <v>569</v>
      </c>
      <c r="G317" s="203"/>
      <c r="H317" s="203"/>
      <c r="I317" s="206"/>
      <c r="J317" s="217">
        <f>BK317</f>
        <v>0</v>
      </c>
      <c r="K317" s="203"/>
      <c r="L317" s="208"/>
      <c r="M317" s="209"/>
      <c r="N317" s="210"/>
      <c r="O317" s="210"/>
      <c r="P317" s="211">
        <f>SUM(P318:P321)</f>
        <v>0</v>
      </c>
      <c r="Q317" s="210"/>
      <c r="R317" s="211">
        <f>SUM(R318:R321)</f>
        <v>0.6853</v>
      </c>
      <c r="S317" s="210"/>
      <c r="T317" s="212">
        <f>SUM(T318:T321)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13" t="s">
        <v>87</v>
      </c>
      <c r="AT317" s="214" t="s">
        <v>78</v>
      </c>
      <c r="AU317" s="214" t="s">
        <v>89</v>
      </c>
      <c r="AY317" s="213" t="s">
        <v>135</v>
      </c>
      <c r="BK317" s="215">
        <f>SUM(BK318:BK321)</f>
        <v>0</v>
      </c>
    </row>
    <row r="318" spans="1:65" s="2" customFormat="1" ht="24.15" customHeight="1">
      <c r="A318" s="38"/>
      <c r="B318" s="39"/>
      <c r="C318" s="218" t="s">
        <v>570</v>
      </c>
      <c r="D318" s="218" t="s">
        <v>137</v>
      </c>
      <c r="E318" s="219" t="s">
        <v>571</v>
      </c>
      <c r="F318" s="220" t="s">
        <v>572</v>
      </c>
      <c r="G318" s="221" t="s">
        <v>285</v>
      </c>
      <c r="H318" s="222">
        <v>2</v>
      </c>
      <c r="I318" s="223"/>
      <c r="J318" s="224">
        <f>ROUND(I318*H318,2)</f>
        <v>0</v>
      </c>
      <c r="K318" s="220" t="s">
        <v>141</v>
      </c>
      <c r="L318" s="44"/>
      <c r="M318" s="225" t="s">
        <v>1</v>
      </c>
      <c r="N318" s="226" t="s">
        <v>44</v>
      </c>
      <c r="O318" s="91"/>
      <c r="P318" s="227">
        <f>O318*H318</f>
        <v>0</v>
      </c>
      <c r="Q318" s="227">
        <v>0.10833</v>
      </c>
      <c r="R318" s="227">
        <f>Q318*H318</f>
        <v>0.21666</v>
      </c>
      <c r="S318" s="227">
        <v>0</v>
      </c>
      <c r="T318" s="228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9" t="s">
        <v>142</v>
      </c>
      <c r="AT318" s="229" t="s">
        <v>137</v>
      </c>
      <c r="AU318" s="229" t="s">
        <v>152</v>
      </c>
      <c r="AY318" s="17" t="s">
        <v>135</v>
      </c>
      <c r="BE318" s="230">
        <f>IF(N318="základní",J318,0)</f>
        <v>0</v>
      </c>
      <c r="BF318" s="230">
        <f>IF(N318="snížená",J318,0)</f>
        <v>0</v>
      </c>
      <c r="BG318" s="230">
        <f>IF(N318="zákl. přenesená",J318,0)</f>
        <v>0</v>
      </c>
      <c r="BH318" s="230">
        <f>IF(N318="sníž. přenesená",J318,0)</f>
        <v>0</v>
      </c>
      <c r="BI318" s="230">
        <f>IF(N318="nulová",J318,0)</f>
        <v>0</v>
      </c>
      <c r="BJ318" s="17" t="s">
        <v>87</v>
      </c>
      <c r="BK318" s="230">
        <f>ROUND(I318*H318,2)</f>
        <v>0</v>
      </c>
      <c r="BL318" s="17" t="s">
        <v>142</v>
      </c>
      <c r="BM318" s="229" t="s">
        <v>573</v>
      </c>
    </row>
    <row r="319" spans="1:65" s="2" customFormat="1" ht="24.15" customHeight="1">
      <c r="A319" s="38"/>
      <c r="B319" s="39"/>
      <c r="C319" s="218" t="s">
        <v>574</v>
      </c>
      <c r="D319" s="218" t="s">
        <v>137</v>
      </c>
      <c r="E319" s="219" t="s">
        <v>575</v>
      </c>
      <c r="F319" s="220" t="s">
        <v>576</v>
      </c>
      <c r="G319" s="221" t="s">
        <v>285</v>
      </c>
      <c r="H319" s="222">
        <v>2</v>
      </c>
      <c r="I319" s="223"/>
      <c r="J319" s="224">
        <f>ROUND(I319*H319,2)</f>
        <v>0</v>
      </c>
      <c r="K319" s="220" t="s">
        <v>141</v>
      </c>
      <c r="L319" s="44"/>
      <c r="M319" s="225" t="s">
        <v>1</v>
      </c>
      <c r="N319" s="226" t="s">
        <v>44</v>
      </c>
      <c r="O319" s="91"/>
      <c r="P319" s="227">
        <f>O319*H319</f>
        <v>0</v>
      </c>
      <c r="Q319" s="227">
        <v>0.02424</v>
      </c>
      <c r="R319" s="227">
        <f>Q319*H319</f>
        <v>0.04848</v>
      </c>
      <c r="S319" s="227">
        <v>0</v>
      </c>
      <c r="T319" s="228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9" t="s">
        <v>142</v>
      </c>
      <c r="AT319" s="229" t="s">
        <v>137</v>
      </c>
      <c r="AU319" s="229" t="s">
        <v>152</v>
      </c>
      <c r="AY319" s="17" t="s">
        <v>135</v>
      </c>
      <c r="BE319" s="230">
        <f>IF(N319="základní",J319,0)</f>
        <v>0</v>
      </c>
      <c r="BF319" s="230">
        <f>IF(N319="snížená",J319,0)</f>
        <v>0</v>
      </c>
      <c r="BG319" s="230">
        <f>IF(N319="zákl. přenesená",J319,0)</f>
        <v>0</v>
      </c>
      <c r="BH319" s="230">
        <f>IF(N319="sníž. přenesená",J319,0)</f>
        <v>0</v>
      </c>
      <c r="BI319" s="230">
        <f>IF(N319="nulová",J319,0)</f>
        <v>0</v>
      </c>
      <c r="BJ319" s="17" t="s">
        <v>87</v>
      </c>
      <c r="BK319" s="230">
        <f>ROUND(I319*H319,2)</f>
        <v>0</v>
      </c>
      <c r="BL319" s="17" t="s">
        <v>142</v>
      </c>
      <c r="BM319" s="229" t="s">
        <v>577</v>
      </c>
    </row>
    <row r="320" spans="1:65" s="2" customFormat="1" ht="24.15" customHeight="1">
      <c r="A320" s="38"/>
      <c r="B320" s="39"/>
      <c r="C320" s="218" t="s">
        <v>578</v>
      </c>
      <c r="D320" s="218" t="s">
        <v>137</v>
      </c>
      <c r="E320" s="219" t="s">
        <v>579</v>
      </c>
      <c r="F320" s="220" t="s">
        <v>580</v>
      </c>
      <c r="G320" s="221" t="s">
        <v>285</v>
      </c>
      <c r="H320" s="222">
        <v>2</v>
      </c>
      <c r="I320" s="223"/>
      <c r="J320" s="224">
        <f>ROUND(I320*H320,2)</f>
        <v>0</v>
      </c>
      <c r="K320" s="220" t="s">
        <v>141</v>
      </c>
      <c r="L320" s="44"/>
      <c r="M320" s="225" t="s">
        <v>1</v>
      </c>
      <c r="N320" s="226" t="s">
        <v>44</v>
      </c>
      <c r="O320" s="91"/>
      <c r="P320" s="227">
        <f>O320*H320</f>
        <v>0</v>
      </c>
      <c r="Q320" s="227">
        <v>0</v>
      </c>
      <c r="R320" s="227">
        <f>Q320*H320</f>
        <v>0</v>
      </c>
      <c r="S320" s="227">
        <v>0</v>
      </c>
      <c r="T320" s="228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9" t="s">
        <v>142</v>
      </c>
      <c r="AT320" s="229" t="s">
        <v>137</v>
      </c>
      <c r="AU320" s="229" t="s">
        <v>152</v>
      </c>
      <c r="AY320" s="17" t="s">
        <v>135</v>
      </c>
      <c r="BE320" s="230">
        <f>IF(N320="základní",J320,0)</f>
        <v>0</v>
      </c>
      <c r="BF320" s="230">
        <f>IF(N320="snížená",J320,0)</f>
        <v>0</v>
      </c>
      <c r="BG320" s="230">
        <f>IF(N320="zákl. přenesená",J320,0)</f>
        <v>0</v>
      </c>
      <c r="BH320" s="230">
        <f>IF(N320="sníž. přenesená",J320,0)</f>
        <v>0</v>
      </c>
      <c r="BI320" s="230">
        <f>IF(N320="nulová",J320,0)</f>
        <v>0</v>
      </c>
      <c r="BJ320" s="17" t="s">
        <v>87</v>
      </c>
      <c r="BK320" s="230">
        <f>ROUND(I320*H320,2)</f>
        <v>0</v>
      </c>
      <c r="BL320" s="17" t="s">
        <v>142</v>
      </c>
      <c r="BM320" s="229" t="s">
        <v>581</v>
      </c>
    </row>
    <row r="321" spans="1:65" s="2" customFormat="1" ht="33" customHeight="1">
      <c r="A321" s="38"/>
      <c r="B321" s="39"/>
      <c r="C321" s="218" t="s">
        <v>582</v>
      </c>
      <c r="D321" s="218" t="s">
        <v>137</v>
      </c>
      <c r="E321" s="219" t="s">
        <v>583</v>
      </c>
      <c r="F321" s="220" t="s">
        <v>584</v>
      </c>
      <c r="G321" s="221" t="s">
        <v>285</v>
      </c>
      <c r="H321" s="222">
        <v>2</v>
      </c>
      <c r="I321" s="223"/>
      <c r="J321" s="224">
        <f>ROUND(I321*H321,2)</f>
        <v>0</v>
      </c>
      <c r="K321" s="220" t="s">
        <v>141</v>
      </c>
      <c r="L321" s="44"/>
      <c r="M321" s="225" t="s">
        <v>1</v>
      </c>
      <c r="N321" s="226" t="s">
        <v>44</v>
      </c>
      <c r="O321" s="91"/>
      <c r="P321" s="227">
        <f>O321*H321</f>
        <v>0</v>
      </c>
      <c r="Q321" s="227">
        <v>0.21008</v>
      </c>
      <c r="R321" s="227">
        <f>Q321*H321</f>
        <v>0.42016</v>
      </c>
      <c r="S321" s="227">
        <v>0</v>
      </c>
      <c r="T321" s="228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9" t="s">
        <v>142</v>
      </c>
      <c r="AT321" s="229" t="s">
        <v>137</v>
      </c>
      <c r="AU321" s="229" t="s">
        <v>152</v>
      </c>
      <c r="AY321" s="17" t="s">
        <v>135</v>
      </c>
      <c r="BE321" s="230">
        <f>IF(N321="základní",J321,0)</f>
        <v>0</v>
      </c>
      <c r="BF321" s="230">
        <f>IF(N321="snížená",J321,0)</f>
        <v>0</v>
      </c>
      <c r="BG321" s="230">
        <f>IF(N321="zákl. přenesená",J321,0)</f>
        <v>0</v>
      </c>
      <c r="BH321" s="230">
        <f>IF(N321="sníž. přenesená",J321,0)</f>
        <v>0</v>
      </c>
      <c r="BI321" s="230">
        <f>IF(N321="nulová",J321,0)</f>
        <v>0</v>
      </c>
      <c r="BJ321" s="17" t="s">
        <v>87</v>
      </c>
      <c r="BK321" s="230">
        <f>ROUND(I321*H321,2)</f>
        <v>0</v>
      </c>
      <c r="BL321" s="17" t="s">
        <v>142</v>
      </c>
      <c r="BM321" s="229" t="s">
        <v>585</v>
      </c>
    </row>
    <row r="322" spans="1:63" s="12" customFormat="1" ht="20.85" customHeight="1">
      <c r="A322" s="12"/>
      <c r="B322" s="202"/>
      <c r="C322" s="203"/>
      <c r="D322" s="204" t="s">
        <v>78</v>
      </c>
      <c r="E322" s="216" t="s">
        <v>586</v>
      </c>
      <c r="F322" s="216" t="s">
        <v>587</v>
      </c>
      <c r="G322" s="203"/>
      <c r="H322" s="203"/>
      <c r="I322" s="206"/>
      <c r="J322" s="217">
        <f>BK322</f>
        <v>0</v>
      </c>
      <c r="K322" s="203"/>
      <c r="L322" s="208"/>
      <c r="M322" s="209"/>
      <c r="N322" s="210"/>
      <c r="O322" s="210"/>
      <c r="P322" s="211">
        <f>SUM(P323:P332)</f>
        <v>0</v>
      </c>
      <c r="Q322" s="210"/>
      <c r="R322" s="211">
        <f>SUM(R323:R332)</f>
        <v>1.6771302000000001</v>
      </c>
      <c r="S322" s="210"/>
      <c r="T322" s="212">
        <f>SUM(T323:T332)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13" t="s">
        <v>87</v>
      </c>
      <c r="AT322" s="214" t="s">
        <v>78</v>
      </c>
      <c r="AU322" s="214" t="s">
        <v>89</v>
      </c>
      <c r="AY322" s="213" t="s">
        <v>135</v>
      </c>
      <c r="BK322" s="215">
        <f>SUM(BK323:BK332)</f>
        <v>0</v>
      </c>
    </row>
    <row r="323" spans="1:65" s="2" customFormat="1" ht="24.15" customHeight="1">
      <c r="A323" s="38"/>
      <c r="B323" s="39"/>
      <c r="C323" s="218" t="s">
        <v>588</v>
      </c>
      <c r="D323" s="218" t="s">
        <v>137</v>
      </c>
      <c r="E323" s="219" t="s">
        <v>589</v>
      </c>
      <c r="F323" s="220" t="s">
        <v>590</v>
      </c>
      <c r="G323" s="221" t="s">
        <v>174</v>
      </c>
      <c r="H323" s="222">
        <v>14</v>
      </c>
      <c r="I323" s="223"/>
      <c r="J323" s="224">
        <f>ROUND(I323*H323,2)</f>
        <v>0</v>
      </c>
      <c r="K323" s="220" t="s">
        <v>141</v>
      </c>
      <c r="L323" s="44"/>
      <c r="M323" s="225" t="s">
        <v>1</v>
      </c>
      <c r="N323" s="226" t="s">
        <v>44</v>
      </c>
      <c r="O323" s="91"/>
      <c r="P323" s="227">
        <f>O323*H323</f>
        <v>0</v>
      </c>
      <c r="Q323" s="227">
        <v>1E-05</v>
      </c>
      <c r="R323" s="227">
        <f>Q323*H323</f>
        <v>0.00014000000000000001</v>
      </c>
      <c r="S323" s="227">
        <v>0</v>
      </c>
      <c r="T323" s="228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9" t="s">
        <v>142</v>
      </c>
      <c r="AT323" s="229" t="s">
        <v>137</v>
      </c>
      <c r="AU323" s="229" t="s">
        <v>152</v>
      </c>
      <c r="AY323" s="17" t="s">
        <v>135</v>
      </c>
      <c r="BE323" s="230">
        <f>IF(N323="základní",J323,0)</f>
        <v>0</v>
      </c>
      <c r="BF323" s="230">
        <f>IF(N323="snížená",J323,0)</f>
        <v>0</v>
      </c>
      <c r="BG323" s="230">
        <f>IF(N323="zákl. přenesená",J323,0)</f>
        <v>0</v>
      </c>
      <c r="BH323" s="230">
        <f>IF(N323="sníž. přenesená",J323,0)</f>
        <v>0</v>
      </c>
      <c r="BI323" s="230">
        <f>IF(N323="nulová",J323,0)</f>
        <v>0</v>
      </c>
      <c r="BJ323" s="17" t="s">
        <v>87</v>
      </c>
      <c r="BK323" s="230">
        <f>ROUND(I323*H323,2)</f>
        <v>0</v>
      </c>
      <c r="BL323" s="17" t="s">
        <v>142</v>
      </c>
      <c r="BM323" s="229" t="s">
        <v>591</v>
      </c>
    </row>
    <row r="324" spans="1:65" s="2" customFormat="1" ht="24.15" customHeight="1">
      <c r="A324" s="38"/>
      <c r="B324" s="39"/>
      <c r="C324" s="254" t="s">
        <v>592</v>
      </c>
      <c r="D324" s="254" t="s">
        <v>245</v>
      </c>
      <c r="E324" s="255" t="s">
        <v>593</v>
      </c>
      <c r="F324" s="256" t="s">
        <v>594</v>
      </c>
      <c r="G324" s="257" t="s">
        <v>174</v>
      </c>
      <c r="H324" s="258">
        <v>14.42</v>
      </c>
      <c r="I324" s="259"/>
      <c r="J324" s="260">
        <f>ROUND(I324*H324,2)</f>
        <v>0</v>
      </c>
      <c r="K324" s="256" t="s">
        <v>141</v>
      </c>
      <c r="L324" s="261"/>
      <c r="M324" s="262" t="s">
        <v>1</v>
      </c>
      <c r="N324" s="263" t="s">
        <v>44</v>
      </c>
      <c r="O324" s="91"/>
      <c r="P324" s="227">
        <f>O324*H324</f>
        <v>0</v>
      </c>
      <c r="Q324" s="227">
        <v>0.00431</v>
      </c>
      <c r="R324" s="227">
        <f>Q324*H324</f>
        <v>0.062150199999999996</v>
      </c>
      <c r="S324" s="227">
        <v>0</v>
      </c>
      <c r="T324" s="228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9" t="s">
        <v>171</v>
      </c>
      <c r="AT324" s="229" t="s">
        <v>245</v>
      </c>
      <c r="AU324" s="229" t="s">
        <v>152</v>
      </c>
      <c r="AY324" s="17" t="s">
        <v>135</v>
      </c>
      <c r="BE324" s="230">
        <f>IF(N324="základní",J324,0)</f>
        <v>0</v>
      </c>
      <c r="BF324" s="230">
        <f>IF(N324="snížená",J324,0)</f>
        <v>0</v>
      </c>
      <c r="BG324" s="230">
        <f>IF(N324="zákl. přenesená",J324,0)</f>
        <v>0</v>
      </c>
      <c r="BH324" s="230">
        <f>IF(N324="sníž. přenesená",J324,0)</f>
        <v>0</v>
      </c>
      <c r="BI324" s="230">
        <f>IF(N324="nulová",J324,0)</f>
        <v>0</v>
      </c>
      <c r="BJ324" s="17" t="s">
        <v>87</v>
      </c>
      <c r="BK324" s="230">
        <f>ROUND(I324*H324,2)</f>
        <v>0</v>
      </c>
      <c r="BL324" s="17" t="s">
        <v>142</v>
      </c>
      <c r="BM324" s="229" t="s">
        <v>595</v>
      </c>
    </row>
    <row r="325" spans="1:51" s="13" customFormat="1" ht="12">
      <c r="A325" s="13"/>
      <c r="B325" s="231"/>
      <c r="C325" s="232"/>
      <c r="D325" s="233" t="s">
        <v>147</v>
      </c>
      <c r="E325" s="232"/>
      <c r="F325" s="235" t="s">
        <v>596</v>
      </c>
      <c r="G325" s="232"/>
      <c r="H325" s="236">
        <v>14.42</v>
      </c>
      <c r="I325" s="237"/>
      <c r="J325" s="232"/>
      <c r="K325" s="232"/>
      <c r="L325" s="238"/>
      <c r="M325" s="239"/>
      <c r="N325" s="240"/>
      <c r="O325" s="240"/>
      <c r="P325" s="240"/>
      <c r="Q325" s="240"/>
      <c r="R325" s="240"/>
      <c r="S325" s="240"/>
      <c r="T325" s="241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2" t="s">
        <v>147</v>
      </c>
      <c r="AU325" s="242" t="s">
        <v>152</v>
      </c>
      <c r="AV325" s="13" t="s">
        <v>89</v>
      </c>
      <c r="AW325" s="13" t="s">
        <v>4</v>
      </c>
      <c r="AX325" s="13" t="s">
        <v>87</v>
      </c>
      <c r="AY325" s="242" t="s">
        <v>135</v>
      </c>
    </row>
    <row r="326" spans="1:65" s="2" customFormat="1" ht="33" customHeight="1">
      <c r="A326" s="38"/>
      <c r="B326" s="39"/>
      <c r="C326" s="218" t="s">
        <v>597</v>
      </c>
      <c r="D326" s="218" t="s">
        <v>137</v>
      </c>
      <c r="E326" s="219" t="s">
        <v>598</v>
      </c>
      <c r="F326" s="220" t="s">
        <v>599</v>
      </c>
      <c r="G326" s="221" t="s">
        <v>285</v>
      </c>
      <c r="H326" s="222">
        <v>4</v>
      </c>
      <c r="I326" s="223"/>
      <c r="J326" s="224">
        <f>ROUND(I326*H326,2)</f>
        <v>0</v>
      </c>
      <c r="K326" s="220" t="s">
        <v>141</v>
      </c>
      <c r="L326" s="44"/>
      <c r="M326" s="225" t="s">
        <v>1</v>
      </c>
      <c r="N326" s="226" t="s">
        <v>44</v>
      </c>
      <c r="O326" s="91"/>
      <c r="P326" s="227">
        <f>O326*H326</f>
        <v>0</v>
      </c>
      <c r="Q326" s="227">
        <v>0</v>
      </c>
      <c r="R326" s="227">
        <f>Q326*H326</f>
        <v>0</v>
      </c>
      <c r="S326" s="227">
        <v>0</v>
      </c>
      <c r="T326" s="228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9" t="s">
        <v>142</v>
      </c>
      <c r="AT326" s="229" t="s">
        <v>137</v>
      </c>
      <c r="AU326" s="229" t="s">
        <v>152</v>
      </c>
      <c r="AY326" s="17" t="s">
        <v>135</v>
      </c>
      <c r="BE326" s="230">
        <f>IF(N326="základní",J326,0)</f>
        <v>0</v>
      </c>
      <c r="BF326" s="230">
        <f>IF(N326="snížená",J326,0)</f>
        <v>0</v>
      </c>
      <c r="BG326" s="230">
        <f>IF(N326="zákl. přenesená",J326,0)</f>
        <v>0</v>
      </c>
      <c r="BH326" s="230">
        <f>IF(N326="sníž. přenesená",J326,0)</f>
        <v>0</v>
      </c>
      <c r="BI326" s="230">
        <f>IF(N326="nulová",J326,0)</f>
        <v>0</v>
      </c>
      <c r="BJ326" s="17" t="s">
        <v>87</v>
      </c>
      <c r="BK326" s="230">
        <f>ROUND(I326*H326,2)</f>
        <v>0</v>
      </c>
      <c r="BL326" s="17" t="s">
        <v>142</v>
      </c>
      <c r="BM326" s="229" t="s">
        <v>600</v>
      </c>
    </row>
    <row r="327" spans="1:65" s="2" customFormat="1" ht="16.5" customHeight="1">
      <c r="A327" s="38"/>
      <c r="B327" s="39"/>
      <c r="C327" s="254" t="s">
        <v>601</v>
      </c>
      <c r="D327" s="254" t="s">
        <v>245</v>
      </c>
      <c r="E327" s="255" t="s">
        <v>602</v>
      </c>
      <c r="F327" s="256" t="s">
        <v>603</v>
      </c>
      <c r="G327" s="257" t="s">
        <v>285</v>
      </c>
      <c r="H327" s="258">
        <v>4</v>
      </c>
      <c r="I327" s="259"/>
      <c r="J327" s="260">
        <f>ROUND(I327*H327,2)</f>
        <v>0</v>
      </c>
      <c r="K327" s="256" t="s">
        <v>141</v>
      </c>
      <c r="L327" s="261"/>
      <c r="M327" s="262" t="s">
        <v>1</v>
      </c>
      <c r="N327" s="263" t="s">
        <v>44</v>
      </c>
      <c r="O327" s="91"/>
      <c r="P327" s="227">
        <f>O327*H327</f>
        <v>0</v>
      </c>
      <c r="Q327" s="227">
        <v>0.00046</v>
      </c>
      <c r="R327" s="227">
        <f>Q327*H327</f>
        <v>0.00184</v>
      </c>
      <c r="S327" s="227">
        <v>0</v>
      </c>
      <c r="T327" s="228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9" t="s">
        <v>171</v>
      </c>
      <c r="AT327" s="229" t="s">
        <v>245</v>
      </c>
      <c r="AU327" s="229" t="s">
        <v>152</v>
      </c>
      <c r="AY327" s="17" t="s">
        <v>135</v>
      </c>
      <c r="BE327" s="230">
        <f>IF(N327="základní",J327,0)</f>
        <v>0</v>
      </c>
      <c r="BF327" s="230">
        <f>IF(N327="snížená",J327,0)</f>
        <v>0</v>
      </c>
      <c r="BG327" s="230">
        <f>IF(N327="zákl. přenesená",J327,0)</f>
        <v>0</v>
      </c>
      <c r="BH327" s="230">
        <f>IF(N327="sníž. přenesená",J327,0)</f>
        <v>0</v>
      </c>
      <c r="BI327" s="230">
        <f>IF(N327="nulová",J327,0)</f>
        <v>0</v>
      </c>
      <c r="BJ327" s="17" t="s">
        <v>87</v>
      </c>
      <c r="BK327" s="230">
        <f>ROUND(I327*H327,2)</f>
        <v>0</v>
      </c>
      <c r="BL327" s="17" t="s">
        <v>142</v>
      </c>
      <c r="BM327" s="229" t="s">
        <v>604</v>
      </c>
    </row>
    <row r="328" spans="1:65" s="2" customFormat="1" ht="33" customHeight="1">
      <c r="A328" s="38"/>
      <c r="B328" s="39"/>
      <c r="C328" s="218" t="s">
        <v>605</v>
      </c>
      <c r="D328" s="218" t="s">
        <v>137</v>
      </c>
      <c r="E328" s="219" t="s">
        <v>606</v>
      </c>
      <c r="F328" s="220" t="s">
        <v>607</v>
      </c>
      <c r="G328" s="221" t="s">
        <v>285</v>
      </c>
      <c r="H328" s="222">
        <v>4</v>
      </c>
      <c r="I328" s="223"/>
      <c r="J328" s="224">
        <f>ROUND(I328*H328,2)</f>
        <v>0</v>
      </c>
      <c r="K328" s="220" t="s">
        <v>141</v>
      </c>
      <c r="L328" s="44"/>
      <c r="M328" s="225" t="s">
        <v>1</v>
      </c>
      <c r="N328" s="226" t="s">
        <v>44</v>
      </c>
      <c r="O328" s="91"/>
      <c r="P328" s="227">
        <f>O328*H328</f>
        <v>0</v>
      </c>
      <c r="Q328" s="227">
        <v>0</v>
      </c>
      <c r="R328" s="227">
        <f>Q328*H328</f>
        <v>0</v>
      </c>
      <c r="S328" s="227">
        <v>0</v>
      </c>
      <c r="T328" s="228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9" t="s">
        <v>142</v>
      </c>
      <c r="AT328" s="229" t="s">
        <v>137</v>
      </c>
      <c r="AU328" s="229" t="s">
        <v>152</v>
      </c>
      <c r="AY328" s="17" t="s">
        <v>135</v>
      </c>
      <c r="BE328" s="230">
        <f>IF(N328="základní",J328,0)</f>
        <v>0</v>
      </c>
      <c r="BF328" s="230">
        <f>IF(N328="snížená",J328,0)</f>
        <v>0</v>
      </c>
      <c r="BG328" s="230">
        <f>IF(N328="zákl. přenesená",J328,0)</f>
        <v>0</v>
      </c>
      <c r="BH328" s="230">
        <f>IF(N328="sníž. přenesená",J328,0)</f>
        <v>0</v>
      </c>
      <c r="BI328" s="230">
        <f>IF(N328="nulová",J328,0)</f>
        <v>0</v>
      </c>
      <c r="BJ328" s="17" t="s">
        <v>87</v>
      </c>
      <c r="BK328" s="230">
        <f>ROUND(I328*H328,2)</f>
        <v>0</v>
      </c>
      <c r="BL328" s="17" t="s">
        <v>142</v>
      </c>
      <c r="BM328" s="229" t="s">
        <v>608</v>
      </c>
    </row>
    <row r="329" spans="1:65" s="2" customFormat="1" ht="16.5" customHeight="1">
      <c r="A329" s="38"/>
      <c r="B329" s="39"/>
      <c r="C329" s="254" t="s">
        <v>609</v>
      </c>
      <c r="D329" s="254" t="s">
        <v>245</v>
      </c>
      <c r="E329" s="255" t="s">
        <v>610</v>
      </c>
      <c r="F329" s="256" t="s">
        <v>611</v>
      </c>
      <c r="G329" s="257" t="s">
        <v>285</v>
      </c>
      <c r="H329" s="258">
        <v>4</v>
      </c>
      <c r="I329" s="259"/>
      <c r="J329" s="260">
        <f>ROUND(I329*H329,2)</f>
        <v>0</v>
      </c>
      <c r="K329" s="256" t="s">
        <v>141</v>
      </c>
      <c r="L329" s="261"/>
      <c r="M329" s="262" t="s">
        <v>1</v>
      </c>
      <c r="N329" s="263" t="s">
        <v>44</v>
      </c>
      <c r="O329" s="91"/>
      <c r="P329" s="227">
        <f>O329*H329</f>
        <v>0</v>
      </c>
      <c r="Q329" s="227">
        <v>0.0008</v>
      </c>
      <c r="R329" s="227">
        <f>Q329*H329</f>
        <v>0.0032</v>
      </c>
      <c r="S329" s="227">
        <v>0</v>
      </c>
      <c r="T329" s="228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9" t="s">
        <v>171</v>
      </c>
      <c r="AT329" s="229" t="s">
        <v>245</v>
      </c>
      <c r="AU329" s="229" t="s">
        <v>152</v>
      </c>
      <c r="AY329" s="17" t="s">
        <v>135</v>
      </c>
      <c r="BE329" s="230">
        <f>IF(N329="základní",J329,0)</f>
        <v>0</v>
      </c>
      <c r="BF329" s="230">
        <f>IF(N329="snížená",J329,0)</f>
        <v>0</v>
      </c>
      <c r="BG329" s="230">
        <f>IF(N329="zákl. přenesená",J329,0)</f>
        <v>0</v>
      </c>
      <c r="BH329" s="230">
        <f>IF(N329="sníž. přenesená",J329,0)</f>
        <v>0</v>
      </c>
      <c r="BI329" s="230">
        <f>IF(N329="nulová",J329,0)</f>
        <v>0</v>
      </c>
      <c r="BJ329" s="17" t="s">
        <v>87</v>
      </c>
      <c r="BK329" s="230">
        <f>ROUND(I329*H329,2)</f>
        <v>0</v>
      </c>
      <c r="BL329" s="17" t="s">
        <v>142</v>
      </c>
      <c r="BM329" s="229" t="s">
        <v>612</v>
      </c>
    </row>
    <row r="330" spans="1:65" s="2" customFormat="1" ht="33" customHeight="1">
      <c r="A330" s="38"/>
      <c r="B330" s="39"/>
      <c r="C330" s="218" t="s">
        <v>613</v>
      </c>
      <c r="D330" s="218" t="s">
        <v>137</v>
      </c>
      <c r="E330" s="219" t="s">
        <v>614</v>
      </c>
      <c r="F330" s="220" t="s">
        <v>615</v>
      </c>
      <c r="G330" s="221" t="s">
        <v>285</v>
      </c>
      <c r="H330" s="222">
        <v>4</v>
      </c>
      <c r="I330" s="223"/>
      <c r="J330" s="224">
        <f>ROUND(I330*H330,2)</f>
        <v>0</v>
      </c>
      <c r="K330" s="220" t="s">
        <v>141</v>
      </c>
      <c r="L330" s="44"/>
      <c r="M330" s="225" t="s">
        <v>1</v>
      </c>
      <c r="N330" s="226" t="s">
        <v>44</v>
      </c>
      <c r="O330" s="91"/>
      <c r="P330" s="227">
        <f>O330*H330</f>
        <v>0</v>
      </c>
      <c r="Q330" s="227">
        <v>0.37164</v>
      </c>
      <c r="R330" s="227">
        <f>Q330*H330</f>
        <v>1.48656</v>
      </c>
      <c r="S330" s="227">
        <v>0</v>
      </c>
      <c r="T330" s="228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9" t="s">
        <v>142</v>
      </c>
      <c r="AT330" s="229" t="s">
        <v>137</v>
      </c>
      <c r="AU330" s="229" t="s">
        <v>152</v>
      </c>
      <c r="AY330" s="17" t="s">
        <v>135</v>
      </c>
      <c r="BE330" s="230">
        <f>IF(N330="základní",J330,0)</f>
        <v>0</v>
      </c>
      <c r="BF330" s="230">
        <f>IF(N330="snížená",J330,0)</f>
        <v>0</v>
      </c>
      <c r="BG330" s="230">
        <f>IF(N330="zákl. přenesená",J330,0)</f>
        <v>0</v>
      </c>
      <c r="BH330" s="230">
        <f>IF(N330="sníž. přenesená",J330,0)</f>
        <v>0</v>
      </c>
      <c r="BI330" s="230">
        <f>IF(N330="nulová",J330,0)</f>
        <v>0</v>
      </c>
      <c r="BJ330" s="17" t="s">
        <v>87</v>
      </c>
      <c r="BK330" s="230">
        <f>ROUND(I330*H330,2)</f>
        <v>0</v>
      </c>
      <c r="BL330" s="17" t="s">
        <v>142</v>
      </c>
      <c r="BM330" s="229" t="s">
        <v>616</v>
      </c>
    </row>
    <row r="331" spans="1:65" s="2" customFormat="1" ht="24.15" customHeight="1">
      <c r="A331" s="38"/>
      <c r="B331" s="39"/>
      <c r="C331" s="254" t="s">
        <v>617</v>
      </c>
      <c r="D331" s="254" t="s">
        <v>245</v>
      </c>
      <c r="E331" s="255" t="s">
        <v>618</v>
      </c>
      <c r="F331" s="256" t="s">
        <v>619</v>
      </c>
      <c r="G331" s="257" t="s">
        <v>285</v>
      </c>
      <c r="H331" s="258">
        <v>4</v>
      </c>
      <c r="I331" s="259"/>
      <c r="J331" s="260">
        <f>ROUND(I331*H331,2)</f>
        <v>0</v>
      </c>
      <c r="K331" s="256" t="s">
        <v>141</v>
      </c>
      <c r="L331" s="261"/>
      <c r="M331" s="262" t="s">
        <v>1</v>
      </c>
      <c r="N331" s="263" t="s">
        <v>44</v>
      </c>
      <c r="O331" s="91"/>
      <c r="P331" s="227">
        <f>O331*H331</f>
        <v>0</v>
      </c>
      <c r="Q331" s="227">
        <v>0.0306</v>
      </c>
      <c r="R331" s="227">
        <f>Q331*H331</f>
        <v>0.1224</v>
      </c>
      <c r="S331" s="227">
        <v>0</v>
      </c>
      <c r="T331" s="228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9" t="s">
        <v>171</v>
      </c>
      <c r="AT331" s="229" t="s">
        <v>245</v>
      </c>
      <c r="AU331" s="229" t="s">
        <v>152</v>
      </c>
      <c r="AY331" s="17" t="s">
        <v>135</v>
      </c>
      <c r="BE331" s="230">
        <f>IF(N331="základní",J331,0)</f>
        <v>0</v>
      </c>
      <c r="BF331" s="230">
        <f>IF(N331="snížená",J331,0)</f>
        <v>0</v>
      </c>
      <c r="BG331" s="230">
        <f>IF(N331="zákl. přenesená",J331,0)</f>
        <v>0</v>
      </c>
      <c r="BH331" s="230">
        <f>IF(N331="sníž. přenesená",J331,0)</f>
        <v>0</v>
      </c>
      <c r="BI331" s="230">
        <f>IF(N331="nulová",J331,0)</f>
        <v>0</v>
      </c>
      <c r="BJ331" s="17" t="s">
        <v>87</v>
      </c>
      <c r="BK331" s="230">
        <f>ROUND(I331*H331,2)</f>
        <v>0</v>
      </c>
      <c r="BL331" s="17" t="s">
        <v>142</v>
      </c>
      <c r="BM331" s="229" t="s">
        <v>620</v>
      </c>
    </row>
    <row r="332" spans="1:65" s="2" customFormat="1" ht="21.75" customHeight="1">
      <c r="A332" s="38"/>
      <c r="B332" s="39"/>
      <c r="C332" s="218" t="s">
        <v>621</v>
      </c>
      <c r="D332" s="218" t="s">
        <v>137</v>
      </c>
      <c r="E332" s="219" t="s">
        <v>622</v>
      </c>
      <c r="F332" s="220" t="s">
        <v>623</v>
      </c>
      <c r="G332" s="221" t="s">
        <v>174</v>
      </c>
      <c r="H332" s="222">
        <v>14</v>
      </c>
      <c r="I332" s="223"/>
      <c r="J332" s="224">
        <f>ROUND(I332*H332,2)</f>
        <v>0</v>
      </c>
      <c r="K332" s="220" t="s">
        <v>141</v>
      </c>
      <c r="L332" s="44"/>
      <c r="M332" s="225" t="s">
        <v>1</v>
      </c>
      <c r="N332" s="226" t="s">
        <v>44</v>
      </c>
      <c r="O332" s="91"/>
      <c r="P332" s="227">
        <f>O332*H332</f>
        <v>0</v>
      </c>
      <c r="Q332" s="227">
        <v>6E-05</v>
      </c>
      <c r="R332" s="227">
        <f>Q332*H332</f>
        <v>0.00084</v>
      </c>
      <c r="S332" s="227">
        <v>0</v>
      </c>
      <c r="T332" s="228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9" t="s">
        <v>142</v>
      </c>
      <c r="AT332" s="229" t="s">
        <v>137</v>
      </c>
      <c r="AU332" s="229" t="s">
        <v>152</v>
      </c>
      <c r="AY332" s="17" t="s">
        <v>135</v>
      </c>
      <c r="BE332" s="230">
        <f>IF(N332="základní",J332,0)</f>
        <v>0</v>
      </c>
      <c r="BF332" s="230">
        <f>IF(N332="snížená",J332,0)</f>
        <v>0</v>
      </c>
      <c r="BG332" s="230">
        <f>IF(N332="zákl. přenesená",J332,0)</f>
        <v>0</v>
      </c>
      <c r="BH332" s="230">
        <f>IF(N332="sníž. přenesená",J332,0)</f>
        <v>0</v>
      </c>
      <c r="BI332" s="230">
        <f>IF(N332="nulová",J332,0)</f>
        <v>0</v>
      </c>
      <c r="BJ332" s="17" t="s">
        <v>87</v>
      </c>
      <c r="BK332" s="230">
        <f>ROUND(I332*H332,2)</f>
        <v>0</v>
      </c>
      <c r="BL332" s="17" t="s">
        <v>142</v>
      </c>
      <c r="BM332" s="229" t="s">
        <v>624</v>
      </c>
    </row>
    <row r="333" spans="1:63" s="12" customFormat="1" ht="22.8" customHeight="1">
      <c r="A333" s="12"/>
      <c r="B333" s="202"/>
      <c r="C333" s="203"/>
      <c r="D333" s="204" t="s">
        <v>78</v>
      </c>
      <c r="E333" s="216" t="s">
        <v>178</v>
      </c>
      <c r="F333" s="216" t="s">
        <v>625</v>
      </c>
      <c r="G333" s="203"/>
      <c r="H333" s="203"/>
      <c r="I333" s="206"/>
      <c r="J333" s="217">
        <f>BK333</f>
        <v>0</v>
      </c>
      <c r="K333" s="203"/>
      <c r="L333" s="208"/>
      <c r="M333" s="209"/>
      <c r="N333" s="210"/>
      <c r="O333" s="210"/>
      <c r="P333" s="211">
        <f>SUM(P334:P358)</f>
        <v>0</v>
      </c>
      <c r="Q333" s="210"/>
      <c r="R333" s="211">
        <f>SUM(R334:R358)</f>
        <v>130.464254566</v>
      </c>
      <c r="S333" s="210"/>
      <c r="T333" s="212">
        <f>SUM(T334:T358)</f>
        <v>0.03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13" t="s">
        <v>87</v>
      </c>
      <c r="AT333" s="214" t="s">
        <v>78</v>
      </c>
      <c r="AU333" s="214" t="s">
        <v>87</v>
      </c>
      <c r="AY333" s="213" t="s">
        <v>135</v>
      </c>
      <c r="BK333" s="215">
        <f>SUM(BK334:BK358)</f>
        <v>0</v>
      </c>
    </row>
    <row r="334" spans="1:65" s="2" customFormat="1" ht="24.15" customHeight="1">
      <c r="A334" s="38"/>
      <c r="B334" s="39"/>
      <c r="C334" s="218" t="s">
        <v>626</v>
      </c>
      <c r="D334" s="218" t="s">
        <v>137</v>
      </c>
      <c r="E334" s="219" t="s">
        <v>627</v>
      </c>
      <c r="F334" s="220" t="s">
        <v>628</v>
      </c>
      <c r="G334" s="221" t="s">
        <v>285</v>
      </c>
      <c r="H334" s="222">
        <v>6</v>
      </c>
      <c r="I334" s="223"/>
      <c r="J334" s="224">
        <f>ROUND(I334*H334,2)</f>
        <v>0</v>
      </c>
      <c r="K334" s="220" t="s">
        <v>141</v>
      </c>
      <c r="L334" s="44"/>
      <c r="M334" s="225" t="s">
        <v>1</v>
      </c>
      <c r="N334" s="226" t="s">
        <v>44</v>
      </c>
      <c r="O334" s="91"/>
      <c r="P334" s="227">
        <f>O334*H334</f>
        <v>0</v>
      </c>
      <c r="Q334" s="227">
        <v>0.0007</v>
      </c>
      <c r="R334" s="227">
        <f>Q334*H334</f>
        <v>0.0042</v>
      </c>
      <c r="S334" s="227">
        <v>0</v>
      </c>
      <c r="T334" s="228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9" t="s">
        <v>142</v>
      </c>
      <c r="AT334" s="229" t="s">
        <v>137</v>
      </c>
      <c r="AU334" s="229" t="s">
        <v>89</v>
      </c>
      <c r="AY334" s="17" t="s">
        <v>135</v>
      </c>
      <c r="BE334" s="230">
        <f>IF(N334="základní",J334,0)</f>
        <v>0</v>
      </c>
      <c r="BF334" s="230">
        <f>IF(N334="snížená",J334,0)</f>
        <v>0</v>
      </c>
      <c r="BG334" s="230">
        <f>IF(N334="zákl. přenesená",J334,0)</f>
        <v>0</v>
      </c>
      <c r="BH334" s="230">
        <f>IF(N334="sníž. přenesená",J334,0)</f>
        <v>0</v>
      </c>
      <c r="BI334" s="230">
        <f>IF(N334="nulová",J334,0)</f>
        <v>0</v>
      </c>
      <c r="BJ334" s="17" t="s">
        <v>87</v>
      </c>
      <c r="BK334" s="230">
        <f>ROUND(I334*H334,2)</f>
        <v>0</v>
      </c>
      <c r="BL334" s="17" t="s">
        <v>142</v>
      </c>
      <c r="BM334" s="229" t="s">
        <v>629</v>
      </c>
    </row>
    <row r="335" spans="1:65" s="2" customFormat="1" ht="21.75" customHeight="1">
      <c r="A335" s="38"/>
      <c r="B335" s="39"/>
      <c r="C335" s="254" t="s">
        <v>630</v>
      </c>
      <c r="D335" s="254" t="s">
        <v>245</v>
      </c>
      <c r="E335" s="255" t="s">
        <v>631</v>
      </c>
      <c r="F335" s="256" t="s">
        <v>632</v>
      </c>
      <c r="G335" s="257" t="s">
        <v>285</v>
      </c>
      <c r="H335" s="258">
        <v>4</v>
      </c>
      <c r="I335" s="259"/>
      <c r="J335" s="260">
        <f>ROUND(I335*H335,2)</f>
        <v>0</v>
      </c>
      <c r="K335" s="256" t="s">
        <v>141</v>
      </c>
      <c r="L335" s="261"/>
      <c r="M335" s="262" t="s">
        <v>1</v>
      </c>
      <c r="N335" s="263" t="s">
        <v>44</v>
      </c>
      <c r="O335" s="91"/>
      <c r="P335" s="227">
        <f>O335*H335</f>
        <v>0</v>
      </c>
      <c r="Q335" s="227">
        <v>0.011</v>
      </c>
      <c r="R335" s="227">
        <f>Q335*H335</f>
        <v>0.044</v>
      </c>
      <c r="S335" s="227">
        <v>0</v>
      </c>
      <c r="T335" s="228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9" t="s">
        <v>171</v>
      </c>
      <c r="AT335" s="229" t="s">
        <v>245</v>
      </c>
      <c r="AU335" s="229" t="s">
        <v>89</v>
      </c>
      <c r="AY335" s="17" t="s">
        <v>135</v>
      </c>
      <c r="BE335" s="230">
        <f>IF(N335="základní",J335,0)</f>
        <v>0</v>
      </c>
      <c r="BF335" s="230">
        <f>IF(N335="snížená",J335,0)</f>
        <v>0</v>
      </c>
      <c r="BG335" s="230">
        <f>IF(N335="zákl. přenesená",J335,0)</f>
        <v>0</v>
      </c>
      <c r="BH335" s="230">
        <f>IF(N335="sníž. přenesená",J335,0)</f>
        <v>0</v>
      </c>
      <c r="BI335" s="230">
        <f>IF(N335="nulová",J335,0)</f>
        <v>0</v>
      </c>
      <c r="BJ335" s="17" t="s">
        <v>87</v>
      </c>
      <c r="BK335" s="230">
        <f>ROUND(I335*H335,2)</f>
        <v>0</v>
      </c>
      <c r="BL335" s="17" t="s">
        <v>142</v>
      </c>
      <c r="BM335" s="229" t="s">
        <v>633</v>
      </c>
    </row>
    <row r="336" spans="1:65" s="2" customFormat="1" ht="24.15" customHeight="1">
      <c r="A336" s="38"/>
      <c r="B336" s="39"/>
      <c r="C336" s="254" t="s">
        <v>634</v>
      </c>
      <c r="D336" s="254" t="s">
        <v>245</v>
      </c>
      <c r="E336" s="255" t="s">
        <v>635</v>
      </c>
      <c r="F336" s="256" t="s">
        <v>636</v>
      </c>
      <c r="G336" s="257" t="s">
        <v>285</v>
      </c>
      <c r="H336" s="258">
        <v>1</v>
      </c>
      <c r="I336" s="259"/>
      <c r="J336" s="260">
        <f>ROUND(I336*H336,2)</f>
        <v>0</v>
      </c>
      <c r="K336" s="256" t="s">
        <v>141</v>
      </c>
      <c r="L336" s="261"/>
      <c r="M336" s="262" t="s">
        <v>1</v>
      </c>
      <c r="N336" s="263" t="s">
        <v>44</v>
      </c>
      <c r="O336" s="91"/>
      <c r="P336" s="227">
        <f>O336*H336</f>
        <v>0</v>
      </c>
      <c r="Q336" s="227">
        <v>0.0025</v>
      </c>
      <c r="R336" s="227">
        <f>Q336*H336</f>
        <v>0.0025</v>
      </c>
      <c r="S336" s="227">
        <v>0</v>
      </c>
      <c r="T336" s="228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9" t="s">
        <v>171</v>
      </c>
      <c r="AT336" s="229" t="s">
        <v>245</v>
      </c>
      <c r="AU336" s="229" t="s">
        <v>89</v>
      </c>
      <c r="AY336" s="17" t="s">
        <v>135</v>
      </c>
      <c r="BE336" s="230">
        <f>IF(N336="základní",J336,0)</f>
        <v>0</v>
      </c>
      <c r="BF336" s="230">
        <f>IF(N336="snížená",J336,0)</f>
        <v>0</v>
      </c>
      <c r="BG336" s="230">
        <f>IF(N336="zákl. přenesená",J336,0)</f>
        <v>0</v>
      </c>
      <c r="BH336" s="230">
        <f>IF(N336="sníž. přenesená",J336,0)</f>
        <v>0</v>
      </c>
      <c r="BI336" s="230">
        <f>IF(N336="nulová",J336,0)</f>
        <v>0</v>
      </c>
      <c r="BJ336" s="17" t="s">
        <v>87</v>
      </c>
      <c r="BK336" s="230">
        <f>ROUND(I336*H336,2)</f>
        <v>0</v>
      </c>
      <c r="BL336" s="17" t="s">
        <v>142</v>
      </c>
      <c r="BM336" s="229" t="s">
        <v>637</v>
      </c>
    </row>
    <row r="337" spans="1:65" s="2" customFormat="1" ht="24.15" customHeight="1">
      <c r="A337" s="38"/>
      <c r="B337" s="39"/>
      <c r="C337" s="254" t="s">
        <v>638</v>
      </c>
      <c r="D337" s="254" t="s">
        <v>245</v>
      </c>
      <c r="E337" s="255" t="s">
        <v>639</v>
      </c>
      <c r="F337" s="256" t="s">
        <v>640</v>
      </c>
      <c r="G337" s="257" t="s">
        <v>285</v>
      </c>
      <c r="H337" s="258">
        <v>1</v>
      </c>
      <c r="I337" s="259"/>
      <c r="J337" s="260">
        <f>ROUND(I337*H337,2)</f>
        <v>0</v>
      </c>
      <c r="K337" s="256" t="s">
        <v>141</v>
      </c>
      <c r="L337" s="261"/>
      <c r="M337" s="262" t="s">
        <v>1</v>
      </c>
      <c r="N337" s="263" t="s">
        <v>44</v>
      </c>
      <c r="O337" s="91"/>
      <c r="P337" s="227">
        <f>O337*H337</f>
        <v>0</v>
      </c>
      <c r="Q337" s="227">
        <v>0.0026</v>
      </c>
      <c r="R337" s="227">
        <f>Q337*H337</f>
        <v>0.0026</v>
      </c>
      <c r="S337" s="227">
        <v>0</v>
      </c>
      <c r="T337" s="228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9" t="s">
        <v>171</v>
      </c>
      <c r="AT337" s="229" t="s">
        <v>245</v>
      </c>
      <c r="AU337" s="229" t="s">
        <v>89</v>
      </c>
      <c r="AY337" s="17" t="s">
        <v>135</v>
      </c>
      <c r="BE337" s="230">
        <f>IF(N337="základní",J337,0)</f>
        <v>0</v>
      </c>
      <c r="BF337" s="230">
        <f>IF(N337="snížená",J337,0)</f>
        <v>0</v>
      </c>
      <c r="BG337" s="230">
        <f>IF(N337="zákl. přenesená",J337,0)</f>
        <v>0</v>
      </c>
      <c r="BH337" s="230">
        <f>IF(N337="sníž. přenesená",J337,0)</f>
        <v>0</v>
      </c>
      <c r="BI337" s="230">
        <f>IF(N337="nulová",J337,0)</f>
        <v>0</v>
      </c>
      <c r="BJ337" s="17" t="s">
        <v>87</v>
      </c>
      <c r="BK337" s="230">
        <f>ROUND(I337*H337,2)</f>
        <v>0</v>
      </c>
      <c r="BL337" s="17" t="s">
        <v>142</v>
      </c>
      <c r="BM337" s="229" t="s">
        <v>641</v>
      </c>
    </row>
    <row r="338" spans="1:65" s="2" customFormat="1" ht="24.15" customHeight="1">
      <c r="A338" s="38"/>
      <c r="B338" s="39"/>
      <c r="C338" s="218" t="s">
        <v>642</v>
      </c>
      <c r="D338" s="218" t="s">
        <v>137</v>
      </c>
      <c r="E338" s="219" t="s">
        <v>643</v>
      </c>
      <c r="F338" s="220" t="s">
        <v>644</v>
      </c>
      <c r="G338" s="221" t="s">
        <v>285</v>
      </c>
      <c r="H338" s="222">
        <v>2</v>
      </c>
      <c r="I338" s="223"/>
      <c r="J338" s="224">
        <f>ROUND(I338*H338,2)</f>
        <v>0</v>
      </c>
      <c r="K338" s="220" t="s">
        <v>141</v>
      </c>
      <c r="L338" s="44"/>
      <c r="M338" s="225" t="s">
        <v>1</v>
      </c>
      <c r="N338" s="226" t="s">
        <v>44</v>
      </c>
      <c r="O338" s="91"/>
      <c r="P338" s="227">
        <f>O338*H338</f>
        <v>0</v>
      </c>
      <c r="Q338" s="227">
        <v>0.112405</v>
      </c>
      <c r="R338" s="227">
        <f>Q338*H338</f>
        <v>0.22481</v>
      </c>
      <c r="S338" s="227">
        <v>0</v>
      </c>
      <c r="T338" s="228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9" t="s">
        <v>142</v>
      </c>
      <c r="AT338" s="229" t="s">
        <v>137</v>
      </c>
      <c r="AU338" s="229" t="s">
        <v>89</v>
      </c>
      <c r="AY338" s="17" t="s">
        <v>135</v>
      </c>
      <c r="BE338" s="230">
        <f>IF(N338="základní",J338,0)</f>
        <v>0</v>
      </c>
      <c r="BF338" s="230">
        <f>IF(N338="snížená",J338,0)</f>
        <v>0</v>
      </c>
      <c r="BG338" s="230">
        <f>IF(N338="zákl. přenesená",J338,0)</f>
        <v>0</v>
      </c>
      <c r="BH338" s="230">
        <f>IF(N338="sníž. přenesená",J338,0)</f>
        <v>0</v>
      </c>
      <c r="BI338" s="230">
        <f>IF(N338="nulová",J338,0)</f>
        <v>0</v>
      </c>
      <c r="BJ338" s="17" t="s">
        <v>87</v>
      </c>
      <c r="BK338" s="230">
        <f>ROUND(I338*H338,2)</f>
        <v>0</v>
      </c>
      <c r="BL338" s="17" t="s">
        <v>142</v>
      </c>
      <c r="BM338" s="229" t="s">
        <v>645</v>
      </c>
    </row>
    <row r="339" spans="1:65" s="2" customFormat="1" ht="21.75" customHeight="1">
      <c r="A339" s="38"/>
      <c r="B339" s="39"/>
      <c r="C339" s="254" t="s">
        <v>646</v>
      </c>
      <c r="D339" s="254" t="s">
        <v>245</v>
      </c>
      <c r="E339" s="255" t="s">
        <v>647</v>
      </c>
      <c r="F339" s="256" t="s">
        <v>648</v>
      </c>
      <c r="G339" s="257" t="s">
        <v>285</v>
      </c>
      <c r="H339" s="258">
        <v>2</v>
      </c>
      <c r="I339" s="259"/>
      <c r="J339" s="260">
        <f>ROUND(I339*H339,2)</f>
        <v>0</v>
      </c>
      <c r="K339" s="256" t="s">
        <v>141</v>
      </c>
      <c r="L339" s="261"/>
      <c r="M339" s="262" t="s">
        <v>1</v>
      </c>
      <c r="N339" s="263" t="s">
        <v>44</v>
      </c>
      <c r="O339" s="91"/>
      <c r="P339" s="227">
        <f>O339*H339</f>
        <v>0</v>
      </c>
      <c r="Q339" s="227">
        <v>0.0065</v>
      </c>
      <c r="R339" s="227">
        <f>Q339*H339</f>
        <v>0.013</v>
      </c>
      <c r="S339" s="227">
        <v>0</v>
      </c>
      <c r="T339" s="228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29" t="s">
        <v>171</v>
      </c>
      <c r="AT339" s="229" t="s">
        <v>245</v>
      </c>
      <c r="AU339" s="229" t="s">
        <v>89</v>
      </c>
      <c r="AY339" s="17" t="s">
        <v>135</v>
      </c>
      <c r="BE339" s="230">
        <f>IF(N339="základní",J339,0)</f>
        <v>0</v>
      </c>
      <c r="BF339" s="230">
        <f>IF(N339="snížená",J339,0)</f>
        <v>0</v>
      </c>
      <c r="BG339" s="230">
        <f>IF(N339="zákl. přenesená",J339,0)</f>
        <v>0</v>
      </c>
      <c r="BH339" s="230">
        <f>IF(N339="sníž. přenesená",J339,0)</f>
        <v>0</v>
      </c>
      <c r="BI339" s="230">
        <f>IF(N339="nulová",J339,0)</f>
        <v>0</v>
      </c>
      <c r="BJ339" s="17" t="s">
        <v>87</v>
      </c>
      <c r="BK339" s="230">
        <f>ROUND(I339*H339,2)</f>
        <v>0</v>
      </c>
      <c r="BL339" s="17" t="s">
        <v>142</v>
      </c>
      <c r="BM339" s="229" t="s">
        <v>649</v>
      </c>
    </row>
    <row r="340" spans="1:65" s="2" customFormat="1" ht="16.5" customHeight="1">
      <c r="A340" s="38"/>
      <c r="B340" s="39"/>
      <c r="C340" s="254" t="s">
        <v>650</v>
      </c>
      <c r="D340" s="254" t="s">
        <v>245</v>
      </c>
      <c r="E340" s="255" t="s">
        <v>651</v>
      </c>
      <c r="F340" s="256" t="s">
        <v>652</v>
      </c>
      <c r="G340" s="257" t="s">
        <v>285</v>
      </c>
      <c r="H340" s="258">
        <v>2</v>
      </c>
      <c r="I340" s="259"/>
      <c r="J340" s="260">
        <f>ROUND(I340*H340,2)</f>
        <v>0</v>
      </c>
      <c r="K340" s="256" t="s">
        <v>141</v>
      </c>
      <c r="L340" s="261"/>
      <c r="M340" s="262" t="s">
        <v>1</v>
      </c>
      <c r="N340" s="263" t="s">
        <v>44</v>
      </c>
      <c r="O340" s="91"/>
      <c r="P340" s="227">
        <f>O340*H340</f>
        <v>0</v>
      </c>
      <c r="Q340" s="227">
        <v>0.0033</v>
      </c>
      <c r="R340" s="227">
        <f>Q340*H340</f>
        <v>0.0066</v>
      </c>
      <c r="S340" s="227">
        <v>0</v>
      </c>
      <c r="T340" s="228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29" t="s">
        <v>171</v>
      </c>
      <c r="AT340" s="229" t="s">
        <v>245</v>
      </c>
      <c r="AU340" s="229" t="s">
        <v>89</v>
      </c>
      <c r="AY340" s="17" t="s">
        <v>135</v>
      </c>
      <c r="BE340" s="230">
        <f>IF(N340="základní",J340,0)</f>
        <v>0</v>
      </c>
      <c r="BF340" s="230">
        <f>IF(N340="snížená",J340,0)</f>
        <v>0</v>
      </c>
      <c r="BG340" s="230">
        <f>IF(N340="zákl. přenesená",J340,0)</f>
        <v>0</v>
      </c>
      <c r="BH340" s="230">
        <f>IF(N340="sníž. přenesená",J340,0)</f>
        <v>0</v>
      </c>
      <c r="BI340" s="230">
        <f>IF(N340="nulová",J340,0)</f>
        <v>0</v>
      </c>
      <c r="BJ340" s="17" t="s">
        <v>87</v>
      </c>
      <c r="BK340" s="230">
        <f>ROUND(I340*H340,2)</f>
        <v>0</v>
      </c>
      <c r="BL340" s="17" t="s">
        <v>142</v>
      </c>
      <c r="BM340" s="229" t="s">
        <v>653</v>
      </c>
    </row>
    <row r="341" spans="1:65" s="2" customFormat="1" ht="16.5" customHeight="1">
      <c r="A341" s="38"/>
      <c r="B341" s="39"/>
      <c r="C341" s="254" t="s">
        <v>654</v>
      </c>
      <c r="D341" s="254" t="s">
        <v>245</v>
      </c>
      <c r="E341" s="255" t="s">
        <v>655</v>
      </c>
      <c r="F341" s="256" t="s">
        <v>656</v>
      </c>
      <c r="G341" s="257" t="s">
        <v>285</v>
      </c>
      <c r="H341" s="258">
        <v>2</v>
      </c>
      <c r="I341" s="259"/>
      <c r="J341" s="260">
        <f>ROUND(I341*H341,2)</f>
        <v>0</v>
      </c>
      <c r="K341" s="256" t="s">
        <v>141</v>
      </c>
      <c r="L341" s="261"/>
      <c r="M341" s="262" t="s">
        <v>1</v>
      </c>
      <c r="N341" s="263" t="s">
        <v>44</v>
      </c>
      <c r="O341" s="91"/>
      <c r="P341" s="227">
        <f>O341*H341</f>
        <v>0</v>
      </c>
      <c r="Q341" s="227">
        <v>0.00015</v>
      </c>
      <c r="R341" s="227">
        <f>Q341*H341</f>
        <v>0.0003</v>
      </c>
      <c r="S341" s="227">
        <v>0</v>
      </c>
      <c r="T341" s="228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9" t="s">
        <v>171</v>
      </c>
      <c r="AT341" s="229" t="s">
        <v>245</v>
      </c>
      <c r="AU341" s="229" t="s">
        <v>89</v>
      </c>
      <c r="AY341" s="17" t="s">
        <v>135</v>
      </c>
      <c r="BE341" s="230">
        <f>IF(N341="základní",J341,0)</f>
        <v>0</v>
      </c>
      <c r="BF341" s="230">
        <f>IF(N341="snížená",J341,0)</f>
        <v>0</v>
      </c>
      <c r="BG341" s="230">
        <f>IF(N341="zákl. přenesená",J341,0)</f>
        <v>0</v>
      </c>
      <c r="BH341" s="230">
        <f>IF(N341="sníž. přenesená",J341,0)</f>
        <v>0</v>
      </c>
      <c r="BI341" s="230">
        <f>IF(N341="nulová",J341,0)</f>
        <v>0</v>
      </c>
      <c r="BJ341" s="17" t="s">
        <v>87</v>
      </c>
      <c r="BK341" s="230">
        <f>ROUND(I341*H341,2)</f>
        <v>0</v>
      </c>
      <c r="BL341" s="17" t="s">
        <v>142</v>
      </c>
      <c r="BM341" s="229" t="s">
        <v>657</v>
      </c>
    </row>
    <row r="342" spans="1:65" s="2" customFormat="1" ht="33" customHeight="1">
      <c r="A342" s="38"/>
      <c r="B342" s="39"/>
      <c r="C342" s="218" t="s">
        <v>658</v>
      </c>
      <c r="D342" s="218" t="s">
        <v>137</v>
      </c>
      <c r="E342" s="219" t="s">
        <v>659</v>
      </c>
      <c r="F342" s="220" t="s">
        <v>660</v>
      </c>
      <c r="G342" s="221" t="s">
        <v>174</v>
      </c>
      <c r="H342" s="222">
        <v>655</v>
      </c>
      <c r="I342" s="223"/>
      <c r="J342" s="224">
        <f>ROUND(I342*H342,2)</f>
        <v>0</v>
      </c>
      <c r="K342" s="220" t="s">
        <v>141</v>
      </c>
      <c r="L342" s="44"/>
      <c r="M342" s="225" t="s">
        <v>1</v>
      </c>
      <c r="N342" s="226" t="s">
        <v>44</v>
      </c>
      <c r="O342" s="91"/>
      <c r="P342" s="227">
        <f>O342*H342</f>
        <v>0</v>
      </c>
      <c r="Q342" s="227">
        <v>0.1295</v>
      </c>
      <c r="R342" s="227">
        <f>Q342*H342</f>
        <v>84.8225</v>
      </c>
      <c r="S342" s="227">
        <v>0</v>
      </c>
      <c r="T342" s="228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9" t="s">
        <v>142</v>
      </c>
      <c r="AT342" s="229" t="s">
        <v>137</v>
      </c>
      <c r="AU342" s="229" t="s">
        <v>89</v>
      </c>
      <c r="AY342" s="17" t="s">
        <v>135</v>
      </c>
      <c r="BE342" s="230">
        <f>IF(N342="základní",J342,0)</f>
        <v>0</v>
      </c>
      <c r="BF342" s="230">
        <f>IF(N342="snížená",J342,0)</f>
        <v>0</v>
      </c>
      <c r="BG342" s="230">
        <f>IF(N342="zákl. přenesená",J342,0)</f>
        <v>0</v>
      </c>
      <c r="BH342" s="230">
        <f>IF(N342="sníž. přenesená",J342,0)</f>
        <v>0</v>
      </c>
      <c r="BI342" s="230">
        <f>IF(N342="nulová",J342,0)</f>
        <v>0</v>
      </c>
      <c r="BJ342" s="17" t="s">
        <v>87</v>
      </c>
      <c r="BK342" s="230">
        <f>ROUND(I342*H342,2)</f>
        <v>0</v>
      </c>
      <c r="BL342" s="17" t="s">
        <v>142</v>
      </c>
      <c r="BM342" s="229" t="s">
        <v>661</v>
      </c>
    </row>
    <row r="343" spans="1:65" s="2" customFormat="1" ht="16.5" customHeight="1">
      <c r="A343" s="38"/>
      <c r="B343" s="39"/>
      <c r="C343" s="254" t="s">
        <v>662</v>
      </c>
      <c r="D343" s="254" t="s">
        <v>245</v>
      </c>
      <c r="E343" s="255" t="s">
        <v>663</v>
      </c>
      <c r="F343" s="256" t="s">
        <v>664</v>
      </c>
      <c r="G343" s="257" t="s">
        <v>174</v>
      </c>
      <c r="H343" s="258">
        <v>647.7</v>
      </c>
      <c r="I343" s="259"/>
      <c r="J343" s="260">
        <f>ROUND(I343*H343,2)</f>
        <v>0</v>
      </c>
      <c r="K343" s="256" t="s">
        <v>141</v>
      </c>
      <c r="L343" s="261"/>
      <c r="M343" s="262" t="s">
        <v>1</v>
      </c>
      <c r="N343" s="263" t="s">
        <v>44</v>
      </c>
      <c r="O343" s="91"/>
      <c r="P343" s="227">
        <f>O343*H343</f>
        <v>0</v>
      </c>
      <c r="Q343" s="227">
        <v>0.05612</v>
      </c>
      <c r="R343" s="227">
        <f>Q343*H343</f>
        <v>36.348924000000004</v>
      </c>
      <c r="S343" s="227">
        <v>0</v>
      </c>
      <c r="T343" s="228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9" t="s">
        <v>171</v>
      </c>
      <c r="AT343" s="229" t="s">
        <v>245</v>
      </c>
      <c r="AU343" s="229" t="s">
        <v>89</v>
      </c>
      <c r="AY343" s="17" t="s">
        <v>135</v>
      </c>
      <c r="BE343" s="230">
        <f>IF(N343="základní",J343,0)</f>
        <v>0</v>
      </c>
      <c r="BF343" s="230">
        <f>IF(N343="snížená",J343,0)</f>
        <v>0</v>
      </c>
      <c r="BG343" s="230">
        <f>IF(N343="zákl. přenesená",J343,0)</f>
        <v>0</v>
      </c>
      <c r="BH343" s="230">
        <f>IF(N343="sníž. přenesená",J343,0)</f>
        <v>0</v>
      </c>
      <c r="BI343" s="230">
        <f>IF(N343="nulová",J343,0)</f>
        <v>0</v>
      </c>
      <c r="BJ343" s="17" t="s">
        <v>87</v>
      </c>
      <c r="BK343" s="230">
        <f>ROUND(I343*H343,2)</f>
        <v>0</v>
      </c>
      <c r="BL343" s="17" t="s">
        <v>142</v>
      </c>
      <c r="BM343" s="229" t="s">
        <v>665</v>
      </c>
    </row>
    <row r="344" spans="1:51" s="13" customFormat="1" ht="12">
      <c r="A344" s="13"/>
      <c r="B344" s="231"/>
      <c r="C344" s="232"/>
      <c r="D344" s="233" t="s">
        <v>147</v>
      </c>
      <c r="E344" s="232"/>
      <c r="F344" s="235" t="s">
        <v>666</v>
      </c>
      <c r="G344" s="232"/>
      <c r="H344" s="236">
        <v>647.7</v>
      </c>
      <c r="I344" s="237"/>
      <c r="J344" s="232"/>
      <c r="K344" s="232"/>
      <c r="L344" s="238"/>
      <c r="M344" s="239"/>
      <c r="N344" s="240"/>
      <c r="O344" s="240"/>
      <c r="P344" s="240"/>
      <c r="Q344" s="240"/>
      <c r="R344" s="240"/>
      <c r="S344" s="240"/>
      <c r="T344" s="24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2" t="s">
        <v>147</v>
      </c>
      <c r="AU344" s="242" t="s">
        <v>89</v>
      </c>
      <c r="AV344" s="13" t="s">
        <v>89</v>
      </c>
      <c r="AW344" s="13" t="s">
        <v>4</v>
      </c>
      <c r="AX344" s="13" t="s">
        <v>87</v>
      </c>
      <c r="AY344" s="242" t="s">
        <v>135</v>
      </c>
    </row>
    <row r="345" spans="1:65" s="2" customFormat="1" ht="16.5" customHeight="1">
      <c r="A345" s="38"/>
      <c r="B345" s="39"/>
      <c r="C345" s="254" t="s">
        <v>667</v>
      </c>
      <c r="D345" s="254" t="s">
        <v>245</v>
      </c>
      <c r="E345" s="255" t="s">
        <v>668</v>
      </c>
      <c r="F345" s="256" t="s">
        <v>669</v>
      </c>
      <c r="G345" s="257" t="s">
        <v>174</v>
      </c>
      <c r="H345" s="258">
        <v>20.4</v>
      </c>
      <c r="I345" s="259"/>
      <c r="J345" s="260">
        <f>ROUND(I345*H345,2)</f>
        <v>0</v>
      </c>
      <c r="K345" s="256" t="s">
        <v>141</v>
      </c>
      <c r="L345" s="261"/>
      <c r="M345" s="262" t="s">
        <v>1</v>
      </c>
      <c r="N345" s="263" t="s">
        <v>44</v>
      </c>
      <c r="O345" s="91"/>
      <c r="P345" s="227">
        <f>O345*H345</f>
        <v>0</v>
      </c>
      <c r="Q345" s="227">
        <v>0.0258</v>
      </c>
      <c r="R345" s="227">
        <f>Q345*H345</f>
        <v>0.52632</v>
      </c>
      <c r="S345" s="227">
        <v>0</v>
      </c>
      <c r="T345" s="228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29" t="s">
        <v>171</v>
      </c>
      <c r="AT345" s="229" t="s">
        <v>245</v>
      </c>
      <c r="AU345" s="229" t="s">
        <v>89</v>
      </c>
      <c r="AY345" s="17" t="s">
        <v>135</v>
      </c>
      <c r="BE345" s="230">
        <f>IF(N345="základní",J345,0)</f>
        <v>0</v>
      </c>
      <c r="BF345" s="230">
        <f>IF(N345="snížená",J345,0)</f>
        <v>0</v>
      </c>
      <c r="BG345" s="230">
        <f>IF(N345="zákl. přenesená",J345,0)</f>
        <v>0</v>
      </c>
      <c r="BH345" s="230">
        <f>IF(N345="sníž. přenesená",J345,0)</f>
        <v>0</v>
      </c>
      <c r="BI345" s="230">
        <f>IF(N345="nulová",J345,0)</f>
        <v>0</v>
      </c>
      <c r="BJ345" s="17" t="s">
        <v>87</v>
      </c>
      <c r="BK345" s="230">
        <f>ROUND(I345*H345,2)</f>
        <v>0</v>
      </c>
      <c r="BL345" s="17" t="s">
        <v>142</v>
      </c>
      <c r="BM345" s="229" t="s">
        <v>670</v>
      </c>
    </row>
    <row r="346" spans="1:51" s="13" customFormat="1" ht="12">
      <c r="A346" s="13"/>
      <c r="B346" s="231"/>
      <c r="C346" s="232"/>
      <c r="D346" s="233" t="s">
        <v>147</v>
      </c>
      <c r="E346" s="232"/>
      <c r="F346" s="235" t="s">
        <v>671</v>
      </c>
      <c r="G346" s="232"/>
      <c r="H346" s="236">
        <v>20.4</v>
      </c>
      <c r="I346" s="237"/>
      <c r="J346" s="232"/>
      <c r="K346" s="232"/>
      <c r="L346" s="238"/>
      <c r="M346" s="239"/>
      <c r="N346" s="240"/>
      <c r="O346" s="240"/>
      <c r="P346" s="240"/>
      <c r="Q346" s="240"/>
      <c r="R346" s="240"/>
      <c r="S346" s="240"/>
      <c r="T346" s="24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2" t="s">
        <v>147</v>
      </c>
      <c r="AU346" s="242" t="s">
        <v>89</v>
      </c>
      <c r="AV346" s="13" t="s">
        <v>89</v>
      </c>
      <c r="AW346" s="13" t="s">
        <v>4</v>
      </c>
      <c r="AX346" s="13" t="s">
        <v>87</v>
      </c>
      <c r="AY346" s="242" t="s">
        <v>135</v>
      </c>
    </row>
    <row r="347" spans="1:65" s="2" customFormat="1" ht="24.15" customHeight="1">
      <c r="A347" s="38"/>
      <c r="B347" s="39"/>
      <c r="C347" s="218" t="s">
        <v>672</v>
      </c>
      <c r="D347" s="218" t="s">
        <v>137</v>
      </c>
      <c r="E347" s="219" t="s">
        <v>673</v>
      </c>
      <c r="F347" s="220" t="s">
        <v>674</v>
      </c>
      <c r="G347" s="221" t="s">
        <v>174</v>
      </c>
      <c r="H347" s="222">
        <v>23</v>
      </c>
      <c r="I347" s="223"/>
      <c r="J347" s="224">
        <f>ROUND(I347*H347,2)</f>
        <v>0</v>
      </c>
      <c r="K347" s="220" t="s">
        <v>141</v>
      </c>
      <c r="L347" s="44"/>
      <c r="M347" s="225" t="s">
        <v>1</v>
      </c>
      <c r="N347" s="226" t="s">
        <v>44</v>
      </c>
      <c r="O347" s="91"/>
      <c r="P347" s="227">
        <f>O347*H347</f>
        <v>0</v>
      </c>
      <c r="Q347" s="227">
        <v>0.14067</v>
      </c>
      <c r="R347" s="227">
        <f>Q347*H347</f>
        <v>3.23541</v>
      </c>
      <c r="S347" s="227">
        <v>0</v>
      </c>
      <c r="T347" s="228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9" t="s">
        <v>142</v>
      </c>
      <c r="AT347" s="229" t="s">
        <v>137</v>
      </c>
      <c r="AU347" s="229" t="s">
        <v>89</v>
      </c>
      <c r="AY347" s="17" t="s">
        <v>135</v>
      </c>
      <c r="BE347" s="230">
        <f>IF(N347="základní",J347,0)</f>
        <v>0</v>
      </c>
      <c r="BF347" s="230">
        <f>IF(N347="snížená",J347,0)</f>
        <v>0</v>
      </c>
      <c r="BG347" s="230">
        <f>IF(N347="zákl. přenesená",J347,0)</f>
        <v>0</v>
      </c>
      <c r="BH347" s="230">
        <f>IF(N347="sníž. přenesená",J347,0)</f>
        <v>0</v>
      </c>
      <c r="BI347" s="230">
        <f>IF(N347="nulová",J347,0)</f>
        <v>0</v>
      </c>
      <c r="BJ347" s="17" t="s">
        <v>87</v>
      </c>
      <c r="BK347" s="230">
        <f>ROUND(I347*H347,2)</f>
        <v>0</v>
      </c>
      <c r="BL347" s="17" t="s">
        <v>142</v>
      </c>
      <c r="BM347" s="229" t="s">
        <v>675</v>
      </c>
    </row>
    <row r="348" spans="1:65" s="2" customFormat="1" ht="16.5" customHeight="1">
      <c r="A348" s="38"/>
      <c r="B348" s="39"/>
      <c r="C348" s="254" t="s">
        <v>676</v>
      </c>
      <c r="D348" s="254" t="s">
        <v>245</v>
      </c>
      <c r="E348" s="255" t="s">
        <v>677</v>
      </c>
      <c r="F348" s="256" t="s">
        <v>678</v>
      </c>
      <c r="G348" s="257" t="s">
        <v>174</v>
      </c>
      <c r="H348" s="258">
        <v>23.46</v>
      </c>
      <c r="I348" s="259"/>
      <c r="J348" s="260">
        <f>ROUND(I348*H348,2)</f>
        <v>0</v>
      </c>
      <c r="K348" s="256" t="s">
        <v>141</v>
      </c>
      <c r="L348" s="261"/>
      <c r="M348" s="262" t="s">
        <v>1</v>
      </c>
      <c r="N348" s="263" t="s">
        <v>44</v>
      </c>
      <c r="O348" s="91"/>
      <c r="P348" s="227">
        <f>O348*H348</f>
        <v>0</v>
      </c>
      <c r="Q348" s="227">
        <v>0.125</v>
      </c>
      <c r="R348" s="227">
        <f>Q348*H348</f>
        <v>2.9325</v>
      </c>
      <c r="S348" s="227">
        <v>0</v>
      </c>
      <c r="T348" s="228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9" t="s">
        <v>171</v>
      </c>
      <c r="AT348" s="229" t="s">
        <v>245</v>
      </c>
      <c r="AU348" s="229" t="s">
        <v>89</v>
      </c>
      <c r="AY348" s="17" t="s">
        <v>135</v>
      </c>
      <c r="BE348" s="230">
        <f>IF(N348="základní",J348,0)</f>
        <v>0</v>
      </c>
      <c r="BF348" s="230">
        <f>IF(N348="snížená",J348,0)</f>
        <v>0</v>
      </c>
      <c r="BG348" s="230">
        <f>IF(N348="zákl. přenesená",J348,0)</f>
        <v>0</v>
      </c>
      <c r="BH348" s="230">
        <f>IF(N348="sníž. přenesená",J348,0)</f>
        <v>0</v>
      </c>
      <c r="BI348" s="230">
        <f>IF(N348="nulová",J348,0)</f>
        <v>0</v>
      </c>
      <c r="BJ348" s="17" t="s">
        <v>87</v>
      </c>
      <c r="BK348" s="230">
        <f>ROUND(I348*H348,2)</f>
        <v>0</v>
      </c>
      <c r="BL348" s="17" t="s">
        <v>142</v>
      </c>
      <c r="BM348" s="229" t="s">
        <v>679</v>
      </c>
    </row>
    <row r="349" spans="1:47" s="2" customFormat="1" ht="12">
      <c r="A349" s="38"/>
      <c r="B349" s="39"/>
      <c r="C349" s="40"/>
      <c r="D349" s="233" t="s">
        <v>341</v>
      </c>
      <c r="E349" s="40"/>
      <c r="F349" s="264" t="s">
        <v>680</v>
      </c>
      <c r="G349" s="40"/>
      <c r="H349" s="40"/>
      <c r="I349" s="265"/>
      <c r="J349" s="40"/>
      <c r="K349" s="40"/>
      <c r="L349" s="44"/>
      <c r="M349" s="266"/>
      <c r="N349" s="267"/>
      <c r="O349" s="91"/>
      <c r="P349" s="91"/>
      <c r="Q349" s="91"/>
      <c r="R349" s="91"/>
      <c r="S349" s="91"/>
      <c r="T349" s="92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341</v>
      </c>
      <c r="AU349" s="17" t="s">
        <v>89</v>
      </c>
    </row>
    <row r="350" spans="1:51" s="13" customFormat="1" ht="12">
      <c r="A350" s="13"/>
      <c r="B350" s="231"/>
      <c r="C350" s="232"/>
      <c r="D350" s="233" t="s">
        <v>147</v>
      </c>
      <c r="E350" s="232"/>
      <c r="F350" s="235" t="s">
        <v>681</v>
      </c>
      <c r="G350" s="232"/>
      <c r="H350" s="236">
        <v>23.46</v>
      </c>
      <c r="I350" s="237"/>
      <c r="J350" s="232"/>
      <c r="K350" s="232"/>
      <c r="L350" s="238"/>
      <c r="M350" s="239"/>
      <c r="N350" s="240"/>
      <c r="O350" s="240"/>
      <c r="P350" s="240"/>
      <c r="Q350" s="240"/>
      <c r="R350" s="240"/>
      <c r="S350" s="240"/>
      <c r="T350" s="241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2" t="s">
        <v>147</v>
      </c>
      <c r="AU350" s="242" t="s">
        <v>89</v>
      </c>
      <c r="AV350" s="13" t="s">
        <v>89</v>
      </c>
      <c r="AW350" s="13" t="s">
        <v>4</v>
      </c>
      <c r="AX350" s="13" t="s">
        <v>87</v>
      </c>
      <c r="AY350" s="242" t="s">
        <v>135</v>
      </c>
    </row>
    <row r="351" spans="1:65" s="2" customFormat="1" ht="33" customHeight="1">
      <c r="A351" s="38"/>
      <c r="B351" s="39"/>
      <c r="C351" s="218" t="s">
        <v>682</v>
      </c>
      <c r="D351" s="218" t="s">
        <v>137</v>
      </c>
      <c r="E351" s="219" t="s">
        <v>683</v>
      </c>
      <c r="F351" s="220" t="s">
        <v>684</v>
      </c>
      <c r="G351" s="221" t="s">
        <v>174</v>
      </c>
      <c r="H351" s="222">
        <v>27</v>
      </c>
      <c r="I351" s="223"/>
      <c r="J351" s="224">
        <f>ROUND(I351*H351,2)</f>
        <v>0</v>
      </c>
      <c r="K351" s="220" t="s">
        <v>141</v>
      </c>
      <c r="L351" s="44"/>
      <c r="M351" s="225" t="s">
        <v>1</v>
      </c>
      <c r="N351" s="226" t="s">
        <v>44</v>
      </c>
      <c r="O351" s="91"/>
      <c r="P351" s="227">
        <f>O351*H351</f>
        <v>0</v>
      </c>
      <c r="Q351" s="227">
        <v>0.000605063</v>
      </c>
      <c r="R351" s="227">
        <f>Q351*H351</f>
        <v>0.016336701</v>
      </c>
      <c r="S351" s="227">
        <v>0</v>
      </c>
      <c r="T351" s="228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9" t="s">
        <v>142</v>
      </c>
      <c r="AT351" s="229" t="s">
        <v>137</v>
      </c>
      <c r="AU351" s="229" t="s">
        <v>89</v>
      </c>
      <c r="AY351" s="17" t="s">
        <v>135</v>
      </c>
      <c r="BE351" s="230">
        <f>IF(N351="základní",J351,0)</f>
        <v>0</v>
      </c>
      <c r="BF351" s="230">
        <f>IF(N351="snížená",J351,0)</f>
        <v>0</v>
      </c>
      <c r="BG351" s="230">
        <f>IF(N351="zákl. přenesená",J351,0)</f>
        <v>0</v>
      </c>
      <c r="BH351" s="230">
        <f>IF(N351="sníž. přenesená",J351,0)</f>
        <v>0</v>
      </c>
      <c r="BI351" s="230">
        <f>IF(N351="nulová",J351,0)</f>
        <v>0</v>
      </c>
      <c r="BJ351" s="17" t="s">
        <v>87</v>
      </c>
      <c r="BK351" s="230">
        <f>ROUND(I351*H351,2)</f>
        <v>0</v>
      </c>
      <c r="BL351" s="17" t="s">
        <v>142</v>
      </c>
      <c r="BM351" s="229" t="s">
        <v>685</v>
      </c>
    </row>
    <row r="352" spans="1:65" s="2" customFormat="1" ht="24.15" customHeight="1">
      <c r="A352" s="38"/>
      <c r="B352" s="39"/>
      <c r="C352" s="218" t="s">
        <v>686</v>
      </c>
      <c r="D352" s="218" t="s">
        <v>137</v>
      </c>
      <c r="E352" s="219" t="s">
        <v>687</v>
      </c>
      <c r="F352" s="220" t="s">
        <v>688</v>
      </c>
      <c r="G352" s="221" t="s">
        <v>174</v>
      </c>
      <c r="H352" s="222">
        <v>27</v>
      </c>
      <c r="I352" s="223"/>
      <c r="J352" s="224">
        <f>ROUND(I352*H352,2)</f>
        <v>0</v>
      </c>
      <c r="K352" s="220" t="s">
        <v>141</v>
      </c>
      <c r="L352" s="44"/>
      <c r="M352" s="225" t="s">
        <v>1</v>
      </c>
      <c r="N352" s="226" t="s">
        <v>44</v>
      </c>
      <c r="O352" s="91"/>
      <c r="P352" s="227">
        <f>O352*H352</f>
        <v>0</v>
      </c>
      <c r="Q352" s="227">
        <v>1.995E-06</v>
      </c>
      <c r="R352" s="227">
        <f>Q352*H352</f>
        <v>5.3865E-05</v>
      </c>
      <c r="S352" s="227">
        <v>0</v>
      </c>
      <c r="T352" s="228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9" t="s">
        <v>142</v>
      </c>
      <c r="AT352" s="229" t="s">
        <v>137</v>
      </c>
      <c r="AU352" s="229" t="s">
        <v>89</v>
      </c>
      <c r="AY352" s="17" t="s">
        <v>135</v>
      </c>
      <c r="BE352" s="230">
        <f>IF(N352="základní",J352,0)</f>
        <v>0</v>
      </c>
      <c r="BF352" s="230">
        <f>IF(N352="snížená",J352,0)</f>
        <v>0</v>
      </c>
      <c r="BG352" s="230">
        <f>IF(N352="zákl. přenesená",J352,0)</f>
        <v>0</v>
      </c>
      <c r="BH352" s="230">
        <f>IF(N352="sníž. přenesená",J352,0)</f>
        <v>0</v>
      </c>
      <c r="BI352" s="230">
        <f>IF(N352="nulová",J352,0)</f>
        <v>0</v>
      </c>
      <c r="BJ352" s="17" t="s">
        <v>87</v>
      </c>
      <c r="BK352" s="230">
        <f>ROUND(I352*H352,2)</f>
        <v>0</v>
      </c>
      <c r="BL352" s="17" t="s">
        <v>142</v>
      </c>
      <c r="BM352" s="229" t="s">
        <v>689</v>
      </c>
    </row>
    <row r="353" spans="1:65" s="2" customFormat="1" ht="24.15" customHeight="1">
      <c r="A353" s="38"/>
      <c r="B353" s="39"/>
      <c r="C353" s="218" t="s">
        <v>690</v>
      </c>
      <c r="D353" s="218" t="s">
        <v>137</v>
      </c>
      <c r="E353" s="219" t="s">
        <v>691</v>
      </c>
      <c r="F353" s="220" t="s">
        <v>692</v>
      </c>
      <c r="G353" s="221" t="s">
        <v>174</v>
      </c>
      <c r="H353" s="222">
        <v>15</v>
      </c>
      <c r="I353" s="223"/>
      <c r="J353" s="224">
        <f>ROUND(I353*H353,2)</f>
        <v>0</v>
      </c>
      <c r="K353" s="220" t="s">
        <v>141</v>
      </c>
      <c r="L353" s="44"/>
      <c r="M353" s="225" t="s">
        <v>1</v>
      </c>
      <c r="N353" s="226" t="s">
        <v>44</v>
      </c>
      <c r="O353" s="91"/>
      <c r="P353" s="227">
        <f>O353*H353</f>
        <v>0</v>
      </c>
      <c r="Q353" s="227">
        <v>0.11808</v>
      </c>
      <c r="R353" s="227">
        <f>Q353*H353</f>
        <v>1.7712</v>
      </c>
      <c r="S353" s="227">
        <v>0</v>
      </c>
      <c r="T353" s="228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9" t="s">
        <v>142</v>
      </c>
      <c r="AT353" s="229" t="s">
        <v>137</v>
      </c>
      <c r="AU353" s="229" t="s">
        <v>89</v>
      </c>
      <c r="AY353" s="17" t="s">
        <v>135</v>
      </c>
      <c r="BE353" s="230">
        <f>IF(N353="základní",J353,0)</f>
        <v>0</v>
      </c>
      <c r="BF353" s="230">
        <f>IF(N353="snížená",J353,0)</f>
        <v>0</v>
      </c>
      <c r="BG353" s="230">
        <f>IF(N353="zákl. přenesená",J353,0)</f>
        <v>0</v>
      </c>
      <c r="BH353" s="230">
        <f>IF(N353="sníž. přenesená",J353,0)</f>
        <v>0</v>
      </c>
      <c r="BI353" s="230">
        <f>IF(N353="nulová",J353,0)</f>
        <v>0</v>
      </c>
      <c r="BJ353" s="17" t="s">
        <v>87</v>
      </c>
      <c r="BK353" s="230">
        <f>ROUND(I353*H353,2)</f>
        <v>0</v>
      </c>
      <c r="BL353" s="17" t="s">
        <v>142</v>
      </c>
      <c r="BM353" s="229" t="s">
        <v>693</v>
      </c>
    </row>
    <row r="354" spans="1:65" s="2" customFormat="1" ht="24.15" customHeight="1">
      <c r="A354" s="38"/>
      <c r="B354" s="39"/>
      <c r="C354" s="254" t="s">
        <v>694</v>
      </c>
      <c r="D354" s="254" t="s">
        <v>245</v>
      </c>
      <c r="E354" s="255" t="s">
        <v>695</v>
      </c>
      <c r="F354" s="256" t="s">
        <v>696</v>
      </c>
      <c r="G354" s="257" t="s">
        <v>285</v>
      </c>
      <c r="H354" s="258">
        <v>54</v>
      </c>
      <c r="I354" s="259"/>
      <c r="J354" s="260">
        <f>ROUND(I354*H354,2)</f>
        <v>0</v>
      </c>
      <c r="K354" s="256" t="s">
        <v>141</v>
      </c>
      <c r="L354" s="261"/>
      <c r="M354" s="262" t="s">
        <v>1</v>
      </c>
      <c r="N354" s="263" t="s">
        <v>44</v>
      </c>
      <c r="O354" s="91"/>
      <c r="P354" s="227">
        <f>O354*H354</f>
        <v>0</v>
      </c>
      <c r="Q354" s="227">
        <v>0.0095</v>
      </c>
      <c r="R354" s="227">
        <f>Q354*H354</f>
        <v>0.513</v>
      </c>
      <c r="S354" s="227">
        <v>0</v>
      </c>
      <c r="T354" s="228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29" t="s">
        <v>171</v>
      </c>
      <c r="AT354" s="229" t="s">
        <v>245</v>
      </c>
      <c r="AU354" s="229" t="s">
        <v>89</v>
      </c>
      <c r="AY354" s="17" t="s">
        <v>135</v>
      </c>
      <c r="BE354" s="230">
        <f>IF(N354="základní",J354,0)</f>
        <v>0</v>
      </c>
      <c r="BF354" s="230">
        <f>IF(N354="snížená",J354,0)</f>
        <v>0</v>
      </c>
      <c r="BG354" s="230">
        <f>IF(N354="zákl. přenesená",J354,0)</f>
        <v>0</v>
      </c>
      <c r="BH354" s="230">
        <f>IF(N354="sníž. přenesená",J354,0)</f>
        <v>0</v>
      </c>
      <c r="BI354" s="230">
        <f>IF(N354="nulová",J354,0)</f>
        <v>0</v>
      </c>
      <c r="BJ354" s="17" t="s">
        <v>87</v>
      </c>
      <c r="BK354" s="230">
        <f>ROUND(I354*H354,2)</f>
        <v>0</v>
      </c>
      <c r="BL354" s="17" t="s">
        <v>142</v>
      </c>
      <c r="BM354" s="229" t="s">
        <v>697</v>
      </c>
    </row>
    <row r="355" spans="1:51" s="13" customFormat="1" ht="12">
      <c r="A355" s="13"/>
      <c r="B355" s="231"/>
      <c r="C355" s="232"/>
      <c r="D355" s="233" t="s">
        <v>147</v>
      </c>
      <c r="E355" s="232"/>
      <c r="F355" s="235" t="s">
        <v>698</v>
      </c>
      <c r="G355" s="232"/>
      <c r="H355" s="236">
        <v>54</v>
      </c>
      <c r="I355" s="237"/>
      <c r="J355" s="232"/>
      <c r="K355" s="232"/>
      <c r="L355" s="238"/>
      <c r="M355" s="239"/>
      <c r="N355" s="240"/>
      <c r="O355" s="240"/>
      <c r="P355" s="240"/>
      <c r="Q355" s="240"/>
      <c r="R355" s="240"/>
      <c r="S355" s="240"/>
      <c r="T355" s="241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2" t="s">
        <v>147</v>
      </c>
      <c r="AU355" s="242" t="s">
        <v>89</v>
      </c>
      <c r="AV355" s="13" t="s">
        <v>89</v>
      </c>
      <c r="AW355" s="13" t="s">
        <v>4</v>
      </c>
      <c r="AX355" s="13" t="s">
        <v>87</v>
      </c>
      <c r="AY355" s="242" t="s">
        <v>135</v>
      </c>
    </row>
    <row r="356" spans="1:65" s="2" customFormat="1" ht="24.15" customHeight="1">
      <c r="A356" s="38"/>
      <c r="B356" s="39"/>
      <c r="C356" s="218" t="s">
        <v>699</v>
      </c>
      <c r="D356" s="218" t="s">
        <v>137</v>
      </c>
      <c r="E356" s="219" t="s">
        <v>700</v>
      </c>
      <c r="F356" s="220" t="s">
        <v>701</v>
      </c>
      <c r="G356" s="221" t="s">
        <v>285</v>
      </c>
      <c r="H356" s="222">
        <v>1</v>
      </c>
      <c r="I356" s="223"/>
      <c r="J356" s="224">
        <f>ROUND(I356*H356,2)</f>
        <v>0</v>
      </c>
      <c r="K356" s="220" t="s">
        <v>141</v>
      </c>
      <c r="L356" s="44"/>
      <c r="M356" s="225" t="s">
        <v>1</v>
      </c>
      <c r="N356" s="226" t="s">
        <v>44</v>
      </c>
      <c r="O356" s="91"/>
      <c r="P356" s="227">
        <f>O356*H356</f>
        <v>0</v>
      </c>
      <c r="Q356" s="227">
        <v>0</v>
      </c>
      <c r="R356" s="227">
        <f>Q356*H356</f>
        <v>0</v>
      </c>
      <c r="S356" s="227">
        <v>0.03</v>
      </c>
      <c r="T356" s="228">
        <f>S356*H356</f>
        <v>0.03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9" t="s">
        <v>142</v>
      </c>
      <c r="AT356" s="229" t="s">
        <v>137</v>
      </c>
      <c r="AU356" s="229" t="s">
        <v>89</v>
      </c>
      <c r="AY356" s="17" t="s">
        <v>135</v>
      </c>
      <c r="BE356" s="230">
        <f>IF(N356="základní",J356,0)</f>
        <v>0</v>
      </c>
      <c r="BF356" s="230">
        <f>IF(N356="snížená",J356,0)</f>
        <v>0</v>
      </c>
      <c r="BG356" s="230">
        <f>IF(N356="zákl. přenesená",J356,0)</f>
        <v>0</v>
      </c>
      <c r="BH356" s="230">
        <f>IF(N356="sníž. přenesená",J356,0)</f>
        <v>0</v>
      </c>
      <c r="BI356" s="230">
        <f>IF(N356="nulová",J356,0)</f>
        <v>0</v>
      </c>
      <c r="BJ356" s="17" t="s">
        <v>87</v>
      </c>
      <c r="BK356" s="230">
        <f>ROUND(I356*H356,2)</f>
        <v>0</v>
      </c>
      <c r="BL356" s="17" t="s">
        <v>142</v>
      </c>
      <c r="BM356" s="229" t="s">
        <v>702</v>
      </c>
    </row>
    <row r="357" spans="1:47" s="2" customFormat="1" ht="12">
      <c r="A357" s="38"/>
      <c r="B357" s="39"/>
      <c r="C357" s="40"/>
      <c r="D357" s="233" t="s">
        <v>341</v>
      </c>
      <c r="E357" s="40"/>
      <c r="F357" s="264" t="s">
        <v>703</v>
      </c>
      <c r="G357" s="40"/>
      <c r="H357" s="40"/>
      <c r="I357" s="265"/>
      <c r="J357" s="40"/>
      <c r="K357" s="40"/>
      <c r="L357" s="44"/>
      <c r="M357" s="266"/>
      <c r="N357" s="267"/>
      <c r="O357" s="91"/>
      <c r="P357" s="91"/>
      <c r="Q357" s="91"/>
      <c r="R357" s="91"/>
      <c r="S357" s="91"/>
      <c r="T357" s="92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341</v>
      </c>
      <c r="AU357" s="17" t="s">
        <v>89</v>
      </c>
    </row>
    <row r="358" spans="1:65" s="2" customFormat="1" ht="24.15" customHeight="1">
      <c r="A358" s="38"/>
      <c r="B358" s="39"/>
      <c r="C358" s="218" t="s">
        <v>704</v>
      </c>
      <c r="D358" s="218" t="s">
        <v>137</v>
      </c>
      <c r="E358" s="219" t="s">
        <v>705</v>
      </c>
      <c r="F358" s="220" t="s">
        <v>706</v>
      </c>
      <c r="G358" s="221" t="s">
        <v>140</v>
      </c>
      <c r="H358" s="222">
        <v>20</v>
      </c>
      <c r="I358" s="223"/>
      <c r="J358" s="224">
        <f>ROUND(I358*H358,2)</f>
        <v>0</v>
      </c>
      <c r="K358" s="220" t="s">
        <v>141</v>
      </c>
      <c r="L358" s="44"/>
      <c r="M358" s="225" t="s">
        <v>1</v>
      </c>
      <c r="N358" s="226" t="s">
        <v>44</v>
      </c>
      <c r="O358" s="91"/>
      <c r="P358" s="227">
        <f>O358*H358</f>
        <v>0</v>
      </c>
      <c r="Q358" s="227">
        <v>0</v>
      </c>
      <c r="R358" s="227">
        <f>Q358*H358</f>
        <v>0</v>
      </c>
      <c r="S358" s="227">
        <v>0</v>
      </c>
      <c r="T358" s="228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9" t="s">
        <v>142</v>
      </c>
      <c r="AT358" s="229" t="s">
        <v>137</v>
      </c>
      <c r="AU358" s="229" t="s">
        <v>89</v>
      </c>
      <c r="AY358" s="17" t="s">
        <v>135</v>
      </c>
      <c r="BE358" s="230">
        <f>IF(N358="základní",J358,0)</f>
        <v>0</v>
      </c>
      <c r="BF358" s="230">
        <f>IF(N358="snížená",J358,0)</f>
        <v>0</v>
      </c>
      <c r="BG358" s="230">
        <f>IF(N358="zákl. přenesená",J358,0)</f>
        <v>0</v>
      </c>
      <c r="BH358" s="230">
        <f>IF(N358="sníž. přenesená",J358,0)</f>
        <v>0</v>
      </c>
      <c r="BI358" s="230">
        <f>IF(N358="nulová",J358,0)</f>
        <v>0</v>
      </c>
      <c r="BJ358" s="17" t="s">
        <v>87</v>
      </c>
      <c r="BK358" s="230">
        <f>ROUND(I358*H358,2)</f>
        <v>0</v>
      </c>
      <c r="BL358" s="17" t="s">
        <v>142</v>
      </c>
      <c r="BM358" s="229" t="s">
        <v>707</v>
      </c>
    </row>
    <row r="359" spans="1:63" s="12" customFormat="1" ht="22.8" customHeight="1">
      <c r="A359" s="12"/>
      <c r="B359" s="202"/>
      <c r="C359" s="203"/>
      <c r="D359" s="204" t="s">
        <v>78</v>
      </c>
      <c r="E359" s="216" t="s">
        <v>708</v>
      </c>
      <c r="F359" s="216" t="s">
        <v>709</v>
      </c>
      <c r="G359" s="203"/>
      <c r="H359" s="203"/>
      <c r="I359" s="206"/>
      <c r="J359" s="217">
        <f>BK359</f>
        <v>0</v>
      </c>
      <c r="K359" s="203"/>
      <c r="L359" s="208"/>
      <c r="M359" s="209"/>
      <c r="N359" s="210"/>
      <c r="O359" s="210"/>
      <c r="P359" s="211">
        <f>SUM(P360:P370)</f>
        <v>0</v>
      </c>
      <c r="Q359" s="210"/>
      <c r="R359" s="211">
        <f>SUM(R360:R370)</f>
        <v>0</v>
      </c>
      <c r="S359" s="210"/>
      <c r="T359" s="212">
        <f>SUM(T360:T370)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13" t="s">
        <v>87</v>
      </c>
      <c r="AT359" s="214" t="s">
        <v>78</v>
      </c>
      <c r="AU359" s="214" t="s">
        <v>87</v>
      </c>
      <c r="AY359" s="213" t="s">
        <v>135</v>
      </c>
      <c r="BK359" s="215">
        <f>SUM(BK360:BK370)</f>
        <v>0</v>
      </c>
    </row>
    <row r="360" spans="1:65" s="2" customFormat="1" ht="21.75" customHeight="1">
      <c r="A360" s="38"/>
      <c r="B360" s="39"/>
      <c r="C360" s="218" t="s">
        <v>710</v>
      </c>
      <c r="D360" s="218" t="s">
        <v>137</v>
      </c>
      <c r="E360" s="219" t="s">
        <v>711</v>
      </c>
      <c r="F360" s="220" t="s">
        <v>712</v>
      </c>
      <c r="G360" s="221" t="s">
        <v>226</v>
      </c>
      <c r="H360" s="222">
        <v>1511.095</v>
      </c>
      <c r="I360" s="223"/>
      <c r="J360" s="224">
        <f>ROUND(I360*H360,2)</f>
        <v>0</v>
      </c>
      <c r="K360" s="220" t="s">
        <v>141</v>
      </c>
      <c r="L360" s="44"/>
      <c r="M360" s="225" t="s">
        <v>1</v>
      </c>
      <c r="N360" s="226" t="s">
        <v>44</v>
      </c>
      <c r="O360" s="91"/>
      <c r="P360" s="227">
        <f>O360*H360</f>
        <v>0</v>
      </c>
      <c r="Q360" s="227">
        <v>0</v>
      </c>
      <c r="R360" s="227">
        <f>Q360*H360</f>
        <v>0</v>
      </c>
      <c r="S360" s="227">
        <v>0</v>
      </c>
      <c r="T360" s="228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9" t="s">
        <v>142</v>
      </c>
      <c r="AT360" s="229" t="s">
        <v>137</v>
      </c>
      <c r="AU360" s="229" t="s">
        <v>89</v>
      </c>
      <c r="AY360" s="17" t="s">
        <v>135</v>
      </c>
      <c r="BE360" s="230">
        <f>IF(N360="základní",J360,0)</f>
        <v>0</v>
      </c>
      <c r="BF360" s="230">
        <f>IF(N360="snížená",J360,0)</f>
        <v>0</v>
      </c>
      <c r="BG360" s="230">
        <f>IF(N360="zákl. přenesená",J360,0)</f>
        <v>0</v>
      </c>
      <c r="BH360" s="230">
        <f>IF(N360="sníž. přenesená",J360,0)</f>
        <v>0</v>
      </c>
      <c r="BI360" s="230">
        <f>IF(N360="nulová",J360,0)</f>
        <v>0</v>
      </c>
      <c r="BJ360" s="17" t="s">
        <v>87</v>
      </c>
      <c r="BK360" s="230">
        <f>ROUND(I360*H360,2)</f>
        <v>0</v>
      </c>
      <c r="BL360" s="17" t="s">
        <v>142</v>
      </c>
      <c r="BM360" s="229" t="s">
        <v>713</v>
      </c>
    </row>
    <row r="361" spans="1:65" s="2" customFormat="1" ht="24.15" customHeight="1">
      <c r="A361" s="38"/>
      <c r="B361" s="39"/>
      <c r="C361" s="218" t="s">
        <v>714</v>
      </c>
      <c r="D361" s="218" t="s">
        <v>137</v>
      </c>
      <c r="E361" s="219" t="s">
        <v>715</v>
      </c>
      <c r="F361" s="220" t="s">
        <v>716</v>
      </c>
      <c r="G361" s="221" t="s">
        <v>226</v>
      </c>
      <c r="H361" s="222">
        <v>19644.235</v>
      </c>
      <c r="I361" s="223"/>
      <c r="J361" s="224">
        <f>ROUND(I361*H361,2)</f>
        <v>0</v>
      </c>
      <c r="K361" s="220" t="s">
        <v>141</v>
      </c>
      <c r="L361" s="44"/>
      <c r="M361" s="225" t="s">
        <v>1</v>
      </c>
      <c r="N361" s="226" t="s">
        <v>44</v>
      </c>
      <c r="O361" s="91"/>
      <c r="P361" s="227">
        <f>O361*H361</f>
        <v>0</v>
      </c>
      <c r="Q361" s="227">
        <v>0</v>
      </c>
      <c r="R361" s="227">
        <f>Q361*H361</f>
        <v>0</v>
      </c>
      <c r="S361" s="227">
        <v>0</v>
      </c>
      <c r="T361" s="228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9" t="s">
        <v>142</v>
      </c>
      <c r="AT361" s="229" t="s">
        <v>137</v>
      </c>
      <c r="AU361" s="229" t="s">
        <v>89</v>
      </c>
      <c r="AY361" s="17" t="s">
        <v>135</v>
      </c>
      <c r="BE361" s="230">
        <f>IF(N361="základní",J361,0)</f>
        <v>0</v>
      </c>
      <c r="BF361" s="230">
        <f>IF(N361="snížená",J361,0)</f>
        <v>0</v>
      </c>
      <c r="BG361" s="230">
        <f>IF(N361="zákl. přenesená",J361,0)</f>
        <v>0</v>
      </c>
      <c r="BH361" s="230">
        <f>IF(N361="sníž. přenesená",J361,0)</f>
        <v>0</v>
      </c>
      <c r="BI361" s="230">
        <f>IF(N361="nulová",J361,0)</f>
        <v>0</v>
      </c>
      <c r="BJ361" s="17" t="s">
        <v>87</v>
      </c>
      <c r="BK361" s="230">
        <f>ROUND(I361*H361,2)</f>
        <v>0</v>
      </c>
      <c r="BL361" s="17" t="s">
        <v>142</v>
      </c>
      <c r="BM361" s="229" t="s">
        <v>717</v>
      </c>
    </row>
    <row r="362" spans="1:51" s="13" customFormat="1" ht="12">
      <c r="A362" s="13"/>
      <c r="B362" s="231"/>
      <c r="C362" s="232"/>
      <c r="D362" s="233" t="s">
        <v>147</v>
      </c>
      <c r="E362" s="232"/>
      <c r="F362" s="235" t="s">
        <v>718</v>
      </c>
      <c r="G362" s="232"/>
      <c r="H362" s="236">
        <v>19644.235</v>
      </c>
      <c r="I362" s="237"/>
      <c r="J362" s="232"/>
      <c r="K362" s="232"/>
      <c r="L362" s="238"/>
      <c r="M362" s="239"/>
      <c r="N362" s="240"/>
      <c r="O362" s="240"/>
      <c r="P362" s="240"/>
      <c r="Q362" s="240"/>
      <c r="R362" s="240"/>
      <c r="S362" s="240"/>
      <c r="T362" s="241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2" t="s">
        <v>147</v>
      </c>
      <c r="AU362" s="242" t="s">
        <v>89</v>
      </c>
      <c r="AV362" s="13" t="s">
        <v>89</v>
      </c>
      <c r="AW362" s="13" t="s">
        <v>4</v>
      </c>
      <c r="AX362" s="13" t="s">
        <v>87</v>
      </c>
      <c r="AY362" s="242" t="s">
        <v>135</v>
      </c>
    </row>
    <row r="363" spans="1:65" s="2" customFormat="1" ht="37.8" customHeight="1">
      <c r="A363" s="38"/>
      <c r="B363" s="39"/>
      <c r="C363" s="218" t="s">
        <v>719</v>
      </c>
      <c r="D363" s="218" t="s">
        <v>137</v>
      </c>
      <c r="E363" s="219" t="s">
        <v>720</v>
      </c>
      <c r="F363" s="220" t="s">
        <v>721</v>
      </c>
      <c r="G363" s="221" t="s">
        <v>226</v>
      </c>
      <c r="H363" s="222">
        <v>77.64</v>
      </c>
      <c r="I363" s="223"/>
      <c r="J363" s="224">
        <f>ROUND(I363*H363,2)</f>
        <v>0</v>
      </c>
      <c r="K363" s="220" t="s">
        <v>141</v>
      </c>
      <c r="L363" s="44"/>
      <c r="M363" s="225" t="s">
        <v>1</v>
      </c>
      <c r="N363" s="226" t="s">
        <v>44</v>
      </c>
      <c r="O363" s="91"/>
      <c r="P363" s="227">
        <f>O363*H363</f>
        <v>0</v>
      </c>
      <c r="Q363" s="227">
        <v>0</v>
      </c>
      <c r="R363" s="227">
        <f>Q363*H363</f>
        <v>0</v>
      </c>
      <c r="S363" s="227">
        <v>0</v>
      </c>
      <c r="T363" s="228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9" t="s">
        <v>142</v>
      </c>
      <c r="AT363" s="229" t="s">
        <v>137</v>
      </c>
      <c r="AU363" s="229" t="s">
        <v>89</v>
      </c>
      <c r="AY363" s="17" t="s">
        <v>135</v>
      </c>
      <c r="BE363" s="230">
        <f>IF(N363="základní",J363,0)</f>
        <v>0</v>
      </c>
      <c r="BF363" s="230">
        <f>IF(N363="snížená",J363,0)</f>
        <v>0</v>
      </c>
      <c r="BG363" s="230">
        <f>IF(N363="zákl. přenesená",J363,0)</f>
        <v>0</v>
      </c>
      <c r="BH363" s="230">
        <f>IF(N363="sníž. přenesená",J363,0)</f>
        <v>0</v>
      </c>
      <c r="BI363" s="230">
        <f>IF(N363="nulová",J363,0)</f>
        <v>0</v>
      </c>
      <c r="BJ363" s="17" t="s">
        <v>87</v>
      </c>
      <c r="BK363" s="230">
        <f>ROUND(I363*H363,2)</f>
        <v>0</v>
      </c>
      <c r="BL363" s="17" t="s">
        <v>142</v>
      </c>
      <c r="BM363" s="229" t="s">
        <v>722</v>
      </c>
    </row>
    <row r="364" spans="1:51" s="13" customFormat="1" ht="12">
      <c r="A364" s="13"/>
      <c r="B364" s="231"/>
      <c r="C364" s="232"/>
      <c r="D364" s="233" t="s">
        <v>147</v>
      </c>
      <c r="E364" s="234" t="s">
        <v>1</v>
      </c>
      <c r="F364" s="235" t="s">
        <v>723</v>
      </c>
      <c r="G364" s="232"/>
      <c r="H364" s="236">
        <v>77.64</v>
      </c>
      <c r="I364" s="237"/>
      <c r="J364" s="232"/>
      <c r="K364" s="232"/>
      <c r="L364" s="238"/>
      <c r="M364" s="239"/>
      <c r="N364" s="240"/>
      <c r="O364" s="240"/>
      <c r="P364" s="240"/>
      <c r="Q364" s="240"/>
      <c r="R364" s="240"/>
      <c r="S364" s="240"/>
      <c r="T364" s="241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2" t="s">
        <v>147</v>
      </c>
      <c r="AU364" s="242" t="s">
        <v>89</v>
      </c>
      <c r="AV364" s="13" t="s">
        <v>89</v>
      </c>
      <c r="AW364" s="13" t="s">
        <v>36</v>
      </c>
      <c r="AX364" s="13" t="s">
        <v>87</v>
      </c>
      <c r="AY364" s="242" t="s">
        <v>135</v>
      </c>
    </row>
    <row r="365" spans="1:65" s="2" customFormat="1" ht="44.25" customHeight="1">
      <c r="A365" s="38"/>
      <c r="B365" s="39"/>
      <c r="C365" s="218" t="s">
        <v>724</v>
      </c>
      <c r="D365" s="218" t="s">
        <v>137</v>
      </c>
      <c r="E365" s="219" t="s">
        <v>725</v>
      </c>
      <c r="F365" s="220" t="s">
        <v>726</v>
      </c>
      <c r="G365" s="221" t="s">
        <v>226</v>
      </c>
      <c r="H365" s="222">
        <v>748.94</v>
      </c>
      <c r="I365" s="223"/>
      <c r="J365" s="224">
        <f>ROUND(I365*H365,2)</f>
        <v>0</v>
      </c>
      <c r="K365" s="220" t="s">
        <v>141</v>
      </c>
      <c r="L365" s="44"/>
      <c r="M365" s="225" t="s">
        <v>1</v>
      </c>
      <c r="N365" s="226" t="s">
        <v>44</v>
      </c>
      <c r="O365" s="91"/>
      <c r="P365" s="227">
        <f>O365*H365</f>
        <v>0</v>
      </c>
      <c r="Q365" s="227">
        <v>0</v>
      </c>
      <c r="R365" s="227">
        <f>Q365*H365</f>
        <v>0</v>
      </c>
      <c r="S365" s="227">
        <v>0</v>
      </c>
      <c r="T365" s="228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9" t="s">
        <v>142</v>
      </c>
      <c r="AT365" s="229" t="s">
        <v>137</v>
      </c>
      <c r="AU365" s="229" t="s">
        <v>89</v>
      </c>
      <c r="AY365" s="17" t="s">
        <v>135</v>
      </c>
      <c r="BE365" s="230">
        <f>IF(N365="základní",J365,0)</f>
        <v>0</v>
      </c>
      <c r="BF365" s="230">
        <f>IF(N365="snížená",J365,0)</f>
        <v>0</v>
      </c>
      <c r="BG365" s="230">
        <f>IF(N365="zákl. přenesená",J365,0)</f>
        <v>0</v>
      </c>
      <c r="BH365" s="230">
        <f>IF(N365="sníž. přenesená",J365,0)</f>
        <v>0</v>
      </c>
      <c r="BI365" s="230">
        <f>IF(N365="nulová",J365,0)</f>
        <v>0</v>
      </c>
      <c r="BJ365" s="17" t="s">
        <v>87</v>
      </c>
      <c r="BK365" s="230">
        <f>ROUND(I365*H365,2)</f>
        <v>0</v>
      </c>
      <c r="BL365" s="17" t="s">
        <v>142</v>
      </c>
      <c r="BM365" s="229" t="s">
        <v>727</v>
      </c>
    </row>
    <row r="366" spans="1:51" s="13" customFormat="1" ht="12">
      <c r="A366" s="13"/>
      <c r="B366" s="231"/>
      <c r="C366" s="232"/>
      <c r="D366" s="233" t="s">
        <v>147</v>
      </c>
      <c r="E366" s="234" t="s">
        <v>1</v>
      </c>
      <c r="F366" s="235" t="s">
        <v>728</v>
      </c>
      <c r="G366" s="232"/>
      <c r="H366" s="236">
        <v>848.76</v>
      </c>
      <c r="I366" s="237"/>
      <c r="J366" s="232"/>
      <c r="K366" s="232"/>
      <c r="L366" s="238"/>
      <c r="M366" s="239"/>
      <c r="N366" s="240"/>
      <c r="O366" s="240"/>
      <c r="P366" s="240"/>
      <c r="Q366" s="240"/>
      <c r="R366" s="240"/>
      <c r="S366" s="240"/>
      <c r="T366" s="241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2" t="s">
        <v>147</v>
      </c>
      <c r="AU366" s="242" t="s">
        <v>89</v>
      </c>
      <c r="AV366" s="13" t="s">
        <v>89</v>
      </c>
      <c r="AW366" s="13" t="s">
        <v>36</v>
      </c>
      <c r="AX366" s="13" t="s">
        <v>79</v>
      </c>
      <c r="AY366" s="242" t="s">
        <v>135</v>
      </c>
    </row>
    <row r="367" spans="1:51" s="13" customFormat="1" ht="12">
      <c r="A367" s="13"/>
      <c r="B367" s="231"/>
      <c r="C367" s="232"/>
      <c r="D367" s="233" t="s">
        <v>147</v>
      </c>
      <c r="E367" s="234" t="s">
        <v>1</v>
      </c>
      <c r="F367" s="235" t="s">
        <v>729</v>
      </c>
      <c r="G367" s="232"/>
      <c r="H367" s="236">
        <v>-99.82</v>
      </c>
      <c r="I367" s="237"/>
      <c r="J367" s="232"/>
      <c r="K367" s="232"/>
      <c r="L367" s="238"/>
      <c r="M367" s="239"/>
      <c r="N367" s="240"/>
      <c r="O367" s="240"/>
      <c r="P367" s="240"/>
      <c r="Q367" s="240"/>
      <c r="R367" s="240"/>
      <c r="S367" s="240"/>
      <c r="T367" s="241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2" t="s">
        <v>147</v>
      </c>
      <c r="AU367" s="242" t="s">
        <v>89</v>
      </c>
      <c r="AV367" s="13" t="s">
        <v>89</v>
      </c>
      <c r="AW367" s="13" t="s">
        <v>36</v>
      </c>
      <c r="AX367" s="13" t="s">
        <v>79</v>
      </c>
      <c r="AY367" s="242" t="s">
        <v>135</v>
      </c>
    </row>
    <row r="368" spans="1:51" s="14" customFormat="1" ht="12">
      <c r="A368" s="14"/>
      <c r="B368" s="243"/>
      <c r="C368" s="244"/>
      <c r="D368" s="233" t="s">
        <v>147</v>
      </c>
      <c r="E368" s="245" t="s">
        <v>1</v>
      </c>
      <c r="F368" s="246" t="s">
        <v>151</v>
      </c>
      <c r="G368" s="244"/>
      <c r="H368" s="247">
        <v>748.94</v>
      </c>
      <c r="I368" s="248"/>
      <c r="J368" s="244"/>
      <c r="K368" s="244"/>
      <c r="L368" s="249"/>
      <c r="M368" s="250"/>
      <c r="N368" s="251"/>
      <c r="O368" s="251"/>
      <c r="P368" s="251"/>
      <c r="Q368" s="251"/>
      <c r="R368" s="251"/>
      <c r="S368" s="251"/>
      <c r="T368" s="252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3" t="s">
        <v>147</v>
      </c>
      <c r="AU368" s="253" t="s">
        <v>89</v>
      </c>
      <c r="AV368" s="14" t="s">
        <v>142</v>
      </c>
      <c r="AW368" s="14" t="s">
        <v>36</v>
      </c>
      <c r="AX368" s="14" t="s">
        <v>87</v>
      </c>
      <c r="AY368" s="253" t="s">
        <v>135</v>
      </c>
    </row>
    <row r="369" spans="1:65" s="2" customFormat="1" ht="44.25" customHeight="1">
      <c r="A369" s="38"/>
      <c r="B369" s="39"/>
      <c r="C369" s="218" t="s">
        <v>730</v>
      </c>
      <c r="D369" s="218" t="s">
        <v>137</v>
      </c>
      <c r="E369" s="219" t="s">
        <v>731</v>
      </c>
      <c r="F369" s="220" t="s">
        <v>732</v>
      </c>
      <c r="G369" s="221" t="s">
        <v>226</v>
      </c>
      <c r="H369" s="222">
        <v>574.13</v>
      </c>
      <c r="I369" s="223"/>
      <c r="J369" s="224">
        <f>ROUND(I369*H369,2)</f>
        <v>0</v>
      </c>
      <c r="K369" s="220" t="s">
        <v>141</v>
      </c>
      <c r="L369" s="44"/>
      <c r="M369" s="225" t="s">
        <v>1</v>
      </c>
      <c r="N369" s="226" t="s">
        <v>44</v>
      </c>
      <c r="O369" s="91"/>
      <c r="P369" s="227">
        <f>O369*H369</f>
        <v>0</v>
      </c>
      <c r="Q369" s="227">
        <v>0</v>
      </c>
      <c r="R369" s="227">
        <f>Q369*H369</f>
        <v>0</v>
      </c>
      <c r="S369" s="227">
        <v>0</v>
      </c>
      <c r="T369" s="228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9" t="s">
        <v>142</v>
      </c>
      <c r="AT369" s="229" t="s">
        <v>137</v>
      </c>
      <c r="AU369" s="229" t="s">
        <v>89</v>
      </c>
      <c r="AY369" s="17" t="s">
        <v>135</v>
      </c>
      <c r="BE369" s="230">
        <f>IF(N369="základní",J369,0)</f>
        <v>0</v>
      </c>
      <c r="BF369" s="230">
        <f>IF(N369="snížená",J369,0)</f>
        <v>0</v>
      </c>
      <c r="BG369" s="230">
        <f>IF(N369="zákl. přenesená",J369,0)</f>
        <v>0</v>
      </c>
      <c r="BH369" s="230">
        <f>IF(N369="sníž. přenesená",J369,0)</f>
        <v>0</v>
      </c>
      <c r="BI369" s="230">
        <f>IF(N369="nulová",J369,0)</f>
        <v>0</v>
      </c>
      <c r="BJ369" s="17" t="s">
        <v>87</v>
      </c>
      <c r="BK369" s="230">
        <f>ROUND(I369*H369,2)</f>
        <v>0</v>
      </c>
      <c r="BL369" s="17" t="s">
        <v>142</v>
      </c>
      <c r="BM369" s="229" t="s">
        <v>733</v>
      </c>
    </row>
    <row r="370" spans="1:51" s="13" customFormat="1" ht="12">
      <c r="A370" s="13"/>
      <c r="B370" s="231"/>
      <c r="C370" s="232"/>
      <c r="D370" s="233" t="s">
        <v>147</v>
      </c>
      <c r="E370" s="234" t="s">
        <v>1</v>
      </c>
      <c r="F370" s="235" t="s">
        <v>734</v>
      </c>
      <c r="G370" s="232"/>
      <c r="H370" s="236">
        <v>574.13</v>
      </c>
      <c r="I370" s="237"/>
      <c r="J370" s="232"/>
      <c r="K370" s="232"/>
      <c r="L370" s="238"/>
      <c r="M370" s="239"/>
      <c r="N370" s="240"/>
      <c r="O370" s="240"/>
      <c r="P370" s="240"/>
      <c r="Q370" s="240"/>
      <c r="R370" s="240"/>
      <c r="S370" s="240"/>
      <c r="T370" s="241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2" t="s">
        <v>147</v>
      </c>
      <c r="AU370" s="242" t="s">
        <v>89</v>
      </c>
      <c r="AV370" s="13" t="s">
        <v>89</v>
      </c>
      <c r="AW370" s="13" t="s">
        <v>36</v>
      </c>
      <c r="AX370" s="13" t="s">
        <v>87</v>
      </c>
      <c r="AY370" s="242" t="s">
        <v>135</v>
      </c>
    </row>
    <row r="371" spans="1:63" s="12" customFormat="1" ht="22.8" customHeight="1">
      <c r="A371" s="12"/>
      <c r="B371" s="202"/>
      <c r="C371" s="203"/>
      <c r="D371" s="204" t="s">
        <v>78</v>
      </c>
      <c r="E371" s="216" t="s">
        <v>735</v>
      </c>
      <c r="F371" s="216" t="s">
        <v>736</v>
      </c>
      <c r="G371" s="203"/>
      <c r="H371" s="203"/>
      <c r="I371" s="206"/>
      <c r="J371" s="217">
        <f>BK371</f>
        <v>0</v>
      </c>
      <c r="K371" s="203"/>
      <c r="L371" s="208"/>
      <c r="M371" s="209"/>
      <c r="N371" s="210"/>
      <c r="O371" s="210"/>
      <c r="P371" s="211">
        <f>P372</f>
        <v>0</v>
      </c>
      <c r="Q371" s="210"/>
      <c r="R371" s="211">
        <f>R372</f>
        <v>0</v>
      </c>
      <c r="S371" s="210"/>
      <c r="T371" s="212">
        <f>T372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13" t="s">
        <v>87</v>
      </c>
      <c r="AT371" s="214" t="s">
        <v>78</v>
      </c>
      <c r="AU371" s="214" t="s">
        <v>87</v>
      </c>
      <c r="AY371" s="213" t="s">
        <v>135</v>
      </c>
      <c r="BK371" s="215">
        <f>BK372</f>
        <v>0</v>
      </c>
    </row>
    <row r="372" spans="1:65" s="2" customFormat="1" ht="24.15" customHeight="1">
      <c r="A372" s="38"/>
      <c r="B372" s="39"/>
      <c r="C372" s="218" t="s">
        <v>737</v>
      </c>
      <c r="D372" s="218" t="s">
        <v>137</v>
      </c>
      <c r="E372" s="219" t="s">
        <v>738</v>
      </c>
      <c r="F372" s="220" t="s">
        <v>739</v>
      </c>
      <c r="G372" s="221" t="s">
        <v>226</v>
      </c>
      <c r="H372" s="222">
        <v>1837.095</v>
      </c>
      <c r="I372" s="223"/>
      <c r="J372" s="224">
        <f>ROUND(I372*H372,2)</f>
        <v>0</v>
      </c>
      <c r="K372" s="220" t="s">
        <v>141</v>
      </c>
      <c r="L372" s="44"/>
      <c r="M372" s="278" t="s">
        <v>1</v>
      </c>
      <c r="N372" s="279" t="s">
        <v>44</v>
      </c>
      <c r="O372" s="280"/>
      <c r="P372" s="281">
        <f>O372*H372</f>
        <v>0</v>
      </c>
      <c r="Q372" s="281">
        <v>0</v>
      </c>
      <c r="R372" s="281">
        <f>Q372*H372</f>
        <v>0</v>
      </c>
      <c r="S372" s="281">
        <v>0</v>
      </c>
      <c r="T372" s="282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9" t="s">
        <v>142</v>
      </c>
      <c r="AT372" s="229" t="s">
        <v>137</v>
      </c>
      <c r="AU372" s="229" t="s">
        <v>89</v>
      </c>
      <c r="AY372" s="17" t="s">
        <v>135</v>
      </c>
      <c r="BE372" s="230">
        <f>IF(N372="základní",J372,0)</f>
        <v>0</v>
      </c>
      <c r="BF372" s="230">
        <f>IF(N372="snížená",J372,0)</f>
        <v>0</v>
      </c>
      <c r="BG372" s="230">
        <f>IF(N372="zákl. přenesená",J372,0)</f>
        <v>0</v>
      </c>
      <c r="BH372" s="230">
        <f>IF(N372="sníž. přenesená",J372,0)</f>
        <v>0</v>
      </c>
      <c r="BI372" s="230">
        <f>IF(N372="nulová",J372,0)</f>
        <v>0</v>
      </c>
      <c r="BJ372" s="17" t="s">
        <v>87</v>
      </c>
      <c r="BK372" s="230">
        <f>ROUND(I372*H372,2)</f>
        <v>0</v>
      </c>
      <c r="BL372" s="17" t="s">
        <v>142</v>
      </c>
      <c r="BM372" s="229" t="s">
        <v>740</v>
      </c>
    </row>
    <row r="373" spans="1:31" s="2" customFormat="1" ht="6.95" customHeight="1">
      <c r="A373" s="38"/>
      <c r="B373" s="66"/>
      <c r="C373" s="67"/>
      <c r="D373" s="67"/>
      <c r="E373" s="67"/>
      <c r="F373" s="67"/>
      <c r="G373" s="67"/>
      <c r="H373" s="67"/>
      <c r="I373" s="67"/>
      <c r="J373" s="67"/>
      <c r="K373" s="67"/>
      <c r="L373" s="44"/>
      <c r="M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</row>
  </sheetData>
  <sheetProtection password="CC35" sheet="1" objects="1" scenarios="1" formatColumns="0" formatRows="0" autoFilter="0"/>
  <autoFilter ref="C134:K372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89</v>
      </c>
    </row>
    <row r="4" spans="2:46" s="1" customFormat="1" ht="24.95" customHeight="1">
      <c r="B4" s="20"/>
      <c r="D4" s="138" t="s">
        <v>93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Karlovy Vary oprava komunikace ul. Sokolská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741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29. 4. 2024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28</v>
      </c>
      <c r="J24" s="143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39</v>
      </c>
      <c r="E30" s="38"/>
      <c r="F30" s="38"/>
      <c r="G30" s="38"/>
      <c r="H30" s="38"/>
      <c r="I30" s="38"/>
      <c r="J30" s="151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41</v>
      </c>
      <c r="G32" s="38"/>
      <c r="H32" s="38"/>
      <c r="I32" s="152" t="s">
        <v>40</v>
      </c>
      <c r="J32" s="152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43</v>
      </c>
      <c r="E33" s="140" t="s">
        <v>44</v>
      </c>
      <c r="F33" s="154">
        <f>ROUND((SUM(BE120:BE130)),2)</f>
        <v>0</v>
      </c>
      <c r="G33" s="38"/>
      <c r="H33" s="38"/>
      <c r="I33" s="155">
        <v>0.21</v>
      </c>
      <c r="J33" s="154">
        <f>ROUND(((SUM(BE120:BE130))*I33),2)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45</v>
      </c>
      <c r="F34" s="154">
        <f>ROUND((SUM(BF120:BF130)),2)</f>
        <v>0</v>
      </c>
      <c r="G34" s="38"/>
      <c r="H34" s="38"/>
      <c r="I34" s="155">
        <v>0.12</v>
      </c>
      <c r="J34" s="154">
        <f>ROUND(((SUM(BF120:BF130))*I34),2)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46</v>
      </c>
      <c r="F35" s="154">
        <f>ROUND((SUM(BG120:BG130)),2)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47</v>
      </c>
      <c r="F36" s="154">
        <f>ROUND((SUM(BH120:BH130)),2)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48</v>
      </c>
      <c r="F37" s="154">
        <f>ROUND((SUM(BI120:BI130)),2)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Karlovy Vary oprava komunikace ul. Sokolská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VRN - Vedlejší rozpočtové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29. 4. 2024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Statutární město Karlovy Vary</v>
      </c>
      <c r="G91" s="40"/>
      <c r="H91" s="40"/>
      <c r="I91" s="32" t="s">
        <v>32</v>
      </c>
      <c r="J91" s="36" t="str">
        <f>E21</f>
        <v>GEOprojectKV,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GEOprojectKV,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97</v>
      </c>
      <c r="D94" s="176"/>
      <c r="E94" s="176"/>
      <c r="F94" s="176"/>
      <c r="G94" s="176"/>
      <c r="H94" s="176"/>
      <c r="I94" s="176"/>
      <c r="J94" s="177" t="s">
        <v>98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99</v>
      </c>
      <c r="D96" s="40"/>
      <c r="E96" s="40"/>
      <c r="F96" s="40"/>
      <c r="G96" s="40"/>
      <c r="H96" s="40"/>
      <c r="I96" s="40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100</v>
      </c>
    </row>
    <row r="97" spans="1:31" s="9" customFormat="1" ht="24.95" customHeight="1">
      <c r="A97" s="9"/>
      <c r="B97" s="179"/>
      <c r="C97" s="180"/>
      <c r="D97" s="181" t="s">
        <v>741</v>
      </c>
      <c r="E97" s="182"/>
      <c r="F97" s="182"/>
      <c r="G97" s="182"/>
      <c r="H97" s="182"/>
      <c r="I97" s="182"/>
      <c r="J97" s="183">
        <f>J121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742</v>
      </c>
      <c r="E98" s="188"/>
      <c r="F98" s="188"/>
      <c r="G98" s="188"/>
      <c r="H98" s="188"/>
      <c r="I98" s="188"/>
      <c r="J98" s="189">
        <f>J122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743</v>
      </c>
      <c r="E99" s="188"/>
      <c r="F99" s="188"/>
      <c r="G99" s="188"/>
      <c r="H99" s="188"/>
      <c r="I99" s="188"/>
      <c r="J99" s="189">
        <f>J125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744</v>
      </c>
      <c r="E100" s="188"/>
      <c r="F100" s="188"/>
      <c r="G100" s="188"/>
      <c r="H100" s="188"/>
      <c r="I100" s="188"/>
      <c r="J100" s="189">
        <f>J128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120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74" t="str">
        <f>E7</f>
        <v>Karlovy Vary oprava komunikace ul. Sokolská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94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VRN - Vedlejší rozpočtové náklady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 xml:space="preserve"> </v>
      </c>
      <c r="G114" s="40"/>
      <c r="H114" s="40"/>
      <c r="I114" s="32" t="s">
        <v>22</v>
      </c>
      <c r="J114" s="79" t="str">
        <f>IF(J12="","",J12)</f>
        <v>29. 4. 2024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E15</f>
        <v>Statutární město Karlovy Vary</v>
      </c>
      <c r="G116" s="40"/>
      <c r="H116" s="40"/>
      <c r="I116" s="32" t="s">
        <v>32</v>
      </c>
      <c r="J116" s="36" t="str">
        <f>E21</f>
        <v>GEOprojectKV, s.r.o.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30</v>
      </c>
      <c r="D117" s="40"/>
      <c r="E117" s="40"/>
      <c r="F117" s="27" t="str">
        <f>IF(E18="","",E18)</f>
        <v>Vyplň údaj</v>
      </c>
      <c r="G117" s="40"/>
      <c r="H117" s="40"/>
      <c r="I117" s="32" t="s">
        <v>37</v>
      </c>
      <c r="J117" s="36" t="str">
        <f>E24</f>
        <v>GEOprojectKV,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91"/>
      <c r="B119" s="192"/>
      <c r="C119" s="193" t="s">
        <v>121</v>
      </c>
      <c r="D119" s="194" t="s">
        <v>64</v>
      </c>
      <c r="E119" s="194" t="s">
        <v>60</v>
      </c>
      <c r="F119" s="194" t="s">
        <v>61</v>
      </c>
      <c r="G119" s="194" t="s">
        <v>122</v>
      </c>
      <c r="H119" s="194" t="s">
        <v>123</v>
      </c>
      <c r="I119" s="194" t="s">
        <v>124</v>
      </c>
      <c r="J119" s="194" t="s">
        <v>98</v>
      </c>
      <c r="K119" s="195" t="s">
        <v>125</v>
      </c>
      <c r="L119" s="196"/>
      <c r="M119" s="100" t="s">
        <v>1</v>
      </c>
      <c r="N119" s="101" t="s">
        <v>43</v>
      </c>
      <c r="O119" s="101" t="s">
        <v>126</v>
      </c>
      <c r="P119" s="101" t="s">
        <v>127</v>
      </c>
      <c r="Q119" s="101" t="s">
        <v>128</v>
      </c>
      <c r="R119" s="101" t="s">
        <v>129</v>
      </c>
      <c r="S119" s="101" t="s">
        <v>130</v>
      </c>
      <c r="T119" s="102" t="s">
        <v>131</v>
      </c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</row>
    <row r="120" spans="1:63" s="2" customFormat="1" ht="22.8" customHeight="1">
      <c r="A120" s="38"/>
      <c r="B120" s="39"/>
      <c r="C120" s="107" t="s">
        <v>132</v>
      </c>
      <c r="D120" s="40"/>
      <c r="E120" s="40"/>
      <c r="F120" s="40"/>
      <c r="G120" s="40"/>
      <c r="H120" s="40"/>
      <c r="I120" s="40"/>
      <c r="J120" s="197">
        <f>BK120</f>
        <v>0</v>
      </c>
      <c r="K120" s="40"/>
      <c r="L120" s="44"/>
      <c r="M120" s="103"/>
      <c r="N120" s="198"/>
      <c r="O120" s="104"/>
      <c r="P120" s="199">
        <f>P121</f>
        <v>0</v>
      </c>
      <c r="Q120" s="104"/>
      <c r="R120" s="199">
        <f>R121</f>
        <v>0</v>
      </c>
      <c r="S120" s="104"/>
      <c r="T120" s="200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78</v>
      </c>
      <c r="AU120" s="17" t="s">
        <v>100</v>
      </c>
      <c r="BK120" s="201">
        <f>BK121</f>
        <v>0</v>
      </c>
    </row>
    <row r="121" spans="1:63" s="12" customFormat="1" ht="25.9" customHeight="1">
      <c r="A121" s="12"/>
      <c r="B121" s="202"/>
      <c r="C121" s="203"/>
      <c r="D121" s="204" t="s">
        <v>78</v>
      </c>
      <c r="E121" s="205" t="s">
        <v>90</v>
      </c>
      <c r="F121" s="205" t="s">
        <v>91</v>
      </c>
      <c r="G121" s="203"/>
      <c r="H121" s="203"/>
      <c r="I121" s="206"/>
      <c r="J121" s="207">
        <f>BK121</f>
        <v>0</v>
      </c>
      <c r="K121" s="203"/>
      <c r="L121" s="208"/>
      <c r="M121" s="209"/>
      <c r="N121" s="210"/>
      <c r="O121" s="210"/>
      <c r="P121" s="211">
        <f>P122+P125+P128</f>
        <v>0</v>
      </c>
      <c r="Q121" s="210"/>
      <c r="R121" s="211">
        <f>R122+R125+R128</f>
        <v>0</v>
      </c>
      <c r="S121" s="210"/>
      <c r="T121" s="212">
        <f>T122+T125+T128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159</v>
      </c>
      <c r="AT121" s="214" t="s">
        <v>78</v>
      </c>
      <c r="AU121" s="214" t="s">
        <v>79</v>
      </c>
      <c r="AY121" s="213" t="s">
        <v>135</v>
      </c>
      <c r="BK121" s="215">
        <f>BK122+BK125+BK128</f>
        <v>0</v>
      </c>
    </row>
    <row r="122" spans="1:63" s="12" customFormat="1" ht="22.8" customHeight="1">
      <c r="A122" s="12"/>
      <c r="B122" s="202"/>
      <c r="C122" s="203"/>
      <c r="D122" s="204" t="s">
        <v>78</v>
      </c>
      <c r="E122" s="216" t="s">
        <v>745</v>
      </c>
      <c r="F122" s="216" t="s">
        <v>746</v>
      </c>
      <c r="G122" s="203"/>
      <c r="H122" s="203"/>
      <c r="I122" s="206"/>
      <c r="J122" s="217">
        <f>BK122</f>
        <v>0</v>
      </c>
      <c r="K122" s="203"/>
      <c r="L122" s="208"/>
      <c r="M122" s="209"/>
      <c r="N122" s="210"/>
      <c r="O122" s="210"/>
      <c r="P122" s="211">
        <f>SUM(P123:P124)</f>
        <v>0</v>
      </c>
      <c r="Q122" s="210"/>
      <c r="R122" s="211">
        <f>SUM(R123:R124)</f>
        <v>0</v>
      </c>
      <c r="S122" s="210"/>
      <c r="T122" s="212">
        <f>SUM(T123:T124)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159</v>
      </c>
      <c r="AT122" s="214" t="s">
        <v>78</v>
      </c>
      <c r="AU122" s="214" t="s">
        <v>87</v>
      </c>
      <c r="AY122" s="213" t="s">
        <v>135</v>
      </c>
      <c r="BK122" s="215">
        <f>SUM(BK123:BK124)</f>
        <v>0</v>
      </c>
    </row>
    <row r="123" spans="1:65" s="2" customFormat="1" ht="16.5" customHeight="1">
      <c r="A123" s="38"/>
      <c r="B123" s="39"/>
      <c r="C123" s="218" t="s">
        <v>87</v>
      </c>
      <c r="D123" s="218" t="s">
        <v>137</v>
      </c>
      <c r="E123" s="219" t="s">
        <v>747</v>
      </c>
      <c r="F123" s="220" t="s">
        <v>746</v>
      </c>
      <c r="G123" s="221" t="s">
        <v>748</v>
      </c>
      <c r="H123" s="222">
        <v>1</v>
      </c>
      <c r="I123" s="223"/>
      <c r="J123" s="224">
        <f>ROUND(I123*H123,2)</f>
        <v>0</v>
      </c>
      <c r="K123" s="220" t="s">
        <v>141</v>
      </c>
      <c r="L123" s="44"/>
      <c r="M123" s="225" t="s">
        <v>1</v>
      </c>
      <c r="N123" s="226" t="s">
        <v>44</v>
      </c>
      <c r="O123" s="91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9" t="s">
        <v>749</v>
      </c>
      <c r="AT123" s="229" t="s">
        <v>137</v>
      </c>
      <c r="AU123" s="229" t="s">
        <v>89</v>
      </c>
      <c r="AY123" s="17" t="s">
        <v>135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7" t="s">
        <v>87</v>
      </c>
      <c r="BK123" s="230">
        <f>ROUND(I123*H123,2)</f>
        <v>0</v>
      </c>
      <c r="BL123" s="17" t="s">
        <v>749</v>
      </c>
      <c r="BM123" s="229" t="s">
        <v>750</v>
      </c>
    </row>
    <row r="124" spans="1:47" s="2" customFormat="1" ht="12">
      <c r="A124" s="38"/>
      <c r="B124" s="39"/>
      <c r="C124" s="40"/>
      <c r="D124" s="233" t="s">
        <v>341</v>
      </c>
      <c r="E124" s="40"/>
      <c r="F124" s="264" t="s">
        <v>751</v>
      </c>
      <c r="G124" s="40"/>
      <c r="H124" s="40"/>
      <c r="I124" s="265"/>
      <c r="J124" s="40"/>
      <c r="K124" s="40"/>
      <c r="L124" s="44"/>
      <c r="M124" s="266"/>
      <c r="N124" s="267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341</v>
      </c>
      <c r="AU124" s="17" t="s">
        <v>89</v>
      </c>
    </row>
    <row r="125" spans="1:63" s="12" customFormat="1" ht="22.8" customHeight="1">
      <c r="A125" s="12"/>
      <c r="B125" s="202"/>
      <c r="C125" s="203"/>
      <c r="D125" s="204" t="s">
        <v>78</v>
      </c>
      <c r="E125" s="216" t="s">
        <v>752</v>
      </c>
      <c r="F125" s="216" t="s">
        <v>753</v>
      </c>
      <c r="G125" s="203"/>
      <c r="H125" s="203"/>
      <c r="I125" s="206"/>
      <c r="J125" s="217">
        <f>BK125</f>
        <v>0</v>
      </c>
      <c r="K125" s="203"/>
      <c r="L125" s="208"/>
      <c r="M125" s="209"/>
      <c r="N125" s="210"/>
      <c r="O125" s="210"/>
      <c r="P125" s="211">
        <f>SUM(P126:P127)</f>
        <v>0</v>
      </c>
      <c r="Q125" s="210"/>
      <c r="R125" s="211">
        <f>SUM(R126:R127)</f>
        <v>0</v>
      </c>
      <c r="S125" s="210"/>
      <c r="T125" s="212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159</v>
      </c>
      <c r="AT125" s="214" t="s">
        <v>78</v>
      </c>
      <c r="AU125" s="214" t="s">
        <v>87</v>
      </c>
      <c r="AY125" s="213" t="s">
        <v>135</v>
      </c>
      <c r="BK125" s="215">
        <f>SUM(BK126:BK127)</f>
        <v>0</v>
      </c>
    </row>
    <row r="126" spans="1:65" s="2" customFormat="1" ht="16.5" customHeight="1">
      <c r="A126" s="38"/>
      <c r="B126" s="39"/>
      <c r="C126" s="218" t="s">
        <v>89</v>
      </c>
      <c r="D126" s="218" t="s">
        <v>137</v>
      </c>
      <c r="E126" s="219" t="s">
        <v>754</v>
      </c>
      <c r="F126" s="220" t="s">
        <v>753</v>
      </c>
      <c r="G126" s="221" t="s">
        <v>748</v>
      </c>
      <c r="H126" s="222">
        <v>1</v>
      </c>
      <c r="I126" s="223"/>
      <c r="J126" s="224">
        <f>ROUND(I126*H126,2)</f>
        <v>0</v>
      </c>
      <c r="K126" s="220" t="s">
        <v>141</v>
      </c>
      <c r="L126" s="44"/>
      <c r="M126" s="225" t="s">
        <v>1</v>
      </c>
      <c r="N126" s="226" t="s">
        <v>44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749</v>
      </c>
      <c r="AT126" s="229" t="s">
        <v>137</v>
      </c>
      <c r="AU126" s="229" t="s">
        <v>89</v>
      </c>
      <c r="AY126" s="17" t="s">
        <v>135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87</v>
      </c>
      <c r="BK126" s="230">
        <f>ROUND(I126*H126,2)</f>
        <v>0</v>
      </c>
      <c r="BL126" s="17" t="s">
        <v>749</v>
      </c>
      <c r="BM126" s="229" t="s">
        <v>755</v>
      </c>
    </row>
    <row r="127" spans="1:47" s="2" customFormat="1" ht="12">
      <c r="A127" s="38"/>
      <c r="B127" s="39"/>
      <c r="C127" s="40"/>
      <c r="D127" s="233" t="s">
        <v>341</v>
      </c>
      <c r="E127" s="40"/>
      <c r="F127" s="264" t="s">
        <v>756</v>
      </c>
      <c r="G127" s="40"/>
      <c r="H127" s="40"/>
      <c r="I127" s="265"/>
      <c r="J127" s="40"/>
      <c r="K127" s="40"/>
      <c r="L127" s="44"/>
      <c r="M127" s="266"/>
      <c r="N127" s="267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341</v>
      </c>
      <c r="AU127" s="17" t="s">
        <v>89</v>
      </c>
    </row>
    <row r="128" spans="1:63" s="12" customFormat="1" ht="22.8" customHeight="1">
      <c r="A128" s="12"/>
      <c r="B128" s="202"/>
      <c r="C128" s="203"/>
      <c r="D128" s="204" t="s">
        <v>78</v>
      </c>
      <c r="E128" s="216" t="s">
        <v>757</v>
      </c>
      <c r="F128" s="216" t="s">
        <v>758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SUM(P129:P130)</f>
        <v>0</v>
      </c>
      <c r="Q128" s="210"/>
      <c r="R128" s="211">
        <f>SUM(R129:R130)</f>
        <v>0</v>
      </c>
      <c r="S128" s="210"/>
      <c r="T128" s="212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159</v>
      </c>
      <c r="AT128" s="214" t="s">
        <v>78</v>
      </c>
      <c r="AU128" s="214" t="s">
        <v>87</v>
      </c>
      <c r="AY128" s="213" t="s">
        <v>135</v>
      </c>
      <c r="BK128" s="215">
        <f>SUM(BK129:BK130)</f>
        <v>0</v>
      </c>
    </row>
    <row r="129" spans="1:65" s="2" customFormat="1" ht="16.5" customHeight="1">
      <c r="A129" s="38"/>
      <c r="B129" s="39"/>
      <c r="C129" s="218" t="s">
        <v>152</v>
      </c>
      <c r="D129" s="218" t="s">
        <v>137</v>
      </c>
      <c r="E129" s="219" t="s">
        <v>759</v>
      </c>
      <c r="F129" s="220" t="s">
        <v>758</v>
      </c>
      <c r="G129" s="221" t="s">
        <v>748</v>
      </c>
      <c r="H129" s="222">
        <v>1</v>
      </c>
      <c r="I129" s="223"/>
      <c r="J129" s="224">
        <f>ROUND(I129*H129,2)</f>
        <v>0</v>
      </c>
      <c r="K129" s="220" t="s">
        <v>141</v>
      </c>
      <c r="L129" s="44"/>
      <c r="M129" s="225" t="s">
        <v>1</v>
      </c>
      <c r="N129" s="226" t="s">
        <v>44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749</v>
      </c>
      <c r="AT129" s="229" t="s">
        <v>137</v>
      </c>
      <c r="AU129" s="229" t="s">
        <v>89</v>
      </c>
      <c r="AY129" s="17" t="s">
        <v>135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87</v>
      </c>
      <c r="BK129" s="230">
        <f>ROUND(I129*H129,2)</f>
        <v>0</v>
      </c>
      <c r="BL129" s="17" t="s">
        <v>749</v>
      </c>
      <c r="BM129" s="229" t="s">
        <v>760</v>
      </c>
    </row>
    <row r="130" spans="1:47" s="2" customFormat="1" ht="12">
      <c r="A130" s="38"/>
      <c r="B130" s="39"/>
      <c r="C130" s="40"/>
      <c r="D130" s="233" t="s">
        <v>341</v>
      </c>
      <c r="E130" s="40"/>
      <c r="F130" s="264" t="s">
        <v>761</v>
      </c>
      <c r="G130" s="40"/>
      <c r="H130" s="40"/>
      <c r="I130" s="265"/>
      <c r="J130" s="40"/>
      <c r="K130" s="40"/>
      <c r="L130" s="44"/>
      <c r="M130" s="283"/>
      <c r="N130" s="284"/>
      <c r="O130" s="280"/>
      <c r="P130" s="280"/>
      <c r="Q130" s="280"/>
      <c r="R130" s="280"/>
      <c r="S130" s="280"/>
      <c r="T130" s="2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341</v>
      </c>
      <c r="AU130" s="17" t="s">
        <v>89</v>
      </c>
    </row>
    <row r="131" spans="1:31" s="2" customFormat="1" ht="6.95" customHeight="1">
      <c r="A131" s="38"/>
      <c r="B131" s="66"/>
      <c r="C131" s="67"/>
      <c r="D131" s="67"/>
      <c r="E131" s="67"/>
      <c r="F131" s="67"/>
      <c r="G131" s="67"/>
      <c r="H131" s="67"/>
      <c r="I131" s="67"/>
      <c r="J131" s="67"/>
      <c r="K131" s="67"/>
      <c r="L131" s="44"/>
      <c r="M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</sheetData>
  <sheetProtection password="CC35" sheet="1" objects="1" scenarios="1" formatColumns="0" formatRows="0" autoFilter="0"/>
  <autoFilter ref="C119:K130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Švorba</dc:creator>
  <cp:keywords/>
  <dc:description/>
  <cp:lastModifiedBy>Petr Švorba</cp:lastModifiedBy>
  <dcterms:created xsi:type="dcterms:W3CDTF">2024-05-27T13:01:25Z</dcterms:created>
  <dcterms:modified xsi:type="dcterms:W3CDTF">2024-05-27T13:01:30Z</dcterms:modified>
  <cp:category/>
  <cp:version/>
  <cp:contentType/>
  <cp:contentStatus/>
</cp:coreProperties>
</file>