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vorb\firma\Akce\2023\P03_K.Vary,parkoviště Úvalská\4_Prováděcí PD\ROZPOČET a VÝKAZ\"/>
    </mc:Choice>
  </mc:AlternateContent>
  <xr:revisionPtr revIDLastSave="0" documentId="13_ncr:1_{59BFBD78-FF02-4B08-8096-EF4919A6D8B0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Titulní list " sheetId="5" r:id="rId1"/>
    <sheet name="Rekapitulace stavby" sheetId="1" r:id="rId2"/>
    <sheet name="SO 101 - Komunikace a zpe..." sheetId="2" r:id="rId3"/>
    <sheet name="VRN - Vedlejší rozpočtové..." sheetId="3" r:id="rId4"/>
    <sheet name="Seznam figur" sheetId="4" r:id="rId5"/>
  </sheets>
  <externalReferences>
    <externalReference r:id="rId6"/>
  </externalReferences>
  <definedNames>
    <definedName name="_xlnm._FilterDatabase" localSheetId="2" hidden="1">'SO 101 - Komunikace a zpe...'!$C$130:$K$548</definedName>
    <definedName name="_xlnm._FilterDatabase" localSheetId="3" hidden="1">'VRN - Vedlejší rozpočtové...'!$C$120:$K$149</definedName>
    <definedName name="_xlnm.Print_Titles" localSheetId="1">'Rekapitulace stavby'!$92:$92</definedName>
    <definedName name="_xlnm.Print_Titles" localSheetId="4">'Seznam figur'!$9:$9</definedName>
    <definedName name="_xlnm.Print_Titles" localSheetId="2">'SO 101 - Komunikace a zpe...'!$130:$130</definedName>
    <definedName name="_xlnm.Print_Titles" localSheetId="3">'VRN - Vedlejší rozpočtové...'!$120:$120</definedName>
    <definedName name="_xlnm.Print_Area" localSheetId="1">'Rekapitulace stavby'!$D$4:$AO$76,'Rekapitulace stavby'!$C$82:$AQ$97</definedName>
    <definedName name="_xlnm.Print_Area" localSheetId="4">'Seznam figur'!$C$4:$G$77</definedName>
    <definedName name="_xlnm.Print_Area" localSheetId="2">'SO 101 - Komunikace a zpe...'!$C$4:$J$76,'SO 101 - Komunikace a zpe...'!$C$82:$J$112,'SO 101 - Komunikace a zpe...'!$C$118:$K$548</definedName>
    <definedName name="_xlnm.Print_Area" localSheetId="3">'VRN - Vedlejší rozpočtové...'!$C$4:$J$76,'VRN - Vedlejší rozpočtové...'!$C$82:$J$102,'VRN - Vedlejší rozpočtové...'!$C$108:$K$149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5" l="1"/>
  <c r="D7" i="4"/>
  <c r="J37" i="3"/>
  <c r="J36" i="3"/>
  <c r="AY96" i="1"/>
  <c r="J35" i="3"/>
  <c r="AX96" i="1" s="1"/>
  <c r="BI148" i="3"/>
  <c r="BH148" i="3"/>
  <c r="BG148" i="3"/>
  <c r="BF148" i="3"/>
  <c r="T148" i="3"/>
  <c r="T147" i="3"/>
  <c r="R148" i="3"/>
  <c r="R147" i="3"/>
  <c r="P148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T137" i="3"/>
  <c r="R138" i="3"/>
  <c r="R137" i="3"/>
  <c r="P138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J118" i="3"/>
  <c r="J117" i="3"/>
  <c r="F117" i="3"/>
  <c r="F115" i="3"/>
  <c r="E113" i="3"/>
  <c r="J92" i="3"/>
  <c r="J91" i="3"/>
  <c r="F91" i="3"/>
  <c r="F89" i="3"/>
  <c r="E87" i="3"/>
  <c r="J18" i="3"/>
  <c r="E18" i="3"/>
  <c r="F118" i="3" s="1"/>
  <c r="J17" i="3"/>
  <c r="J12" i="3"/>
  <c r="J115" i="3"/>
  <c r="E7" i="3"/>
  <c r="E111" i="3"/>
  <c r="J37" i="2"/>
  <c r="J36" i="2"/>
  <c r="AY95" i="1"/>
  <c r="J35" i="2"/>
  <c r="AX95" i="1"/>
  <c r="BI546" i="2"/>
  <c r="BH546" i="2"/>
  <c r="BG546" i="2"/>
  <c r="BF546" i="2"/>
  <c r="T546" i="2"/>
  <c r="T545" i="2"/>
  <c r="T544" i="2"/>
  <c r="R546" i="2"/>
  <c r="R545" i="2"/>
  <c r="R544" i="2" s="1"/>
  <c r="P546" i="2"/>
  <c r="P545" i="2" s="1"/>
  <c r="P544" i="2" s="1"/>
  <c r="BI541" i="2"/>
  <c r="BH541" i="2"/>
  <c r="BG541" i="2"/>
  <c r="BF541" i="2"/>
  <c r="T541" i="2"/>
  <c r="T540" i="2"/>
  <c r="R541" i="2"/>
  <c r="R540" i="2"/>
  <c r="P541" i="2"/>
  <c r="P540" i="2" s="1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7" i="2"/>
  <c r="BH507" i="2"/>
  <c r="BG507" i="2"/>
  <c r="BF507" i="2"/>
  <c r="T507" i="2"/>
  <c r="R507" i="2"/>
  <c r="P507" i="2"/>
  <c r="BI498" i="2"/>
  <c r="BH498" i="2"/>
  <c r="BG498" i="2"/>
  <c r="BF498" i="2"/>
  <c r="T498" i="2"/>
  <c r="R498" i="2"/>
  <c r="P498" i="2"/>
  <c r="BI491" i="2"/>
  <c r="BH491" i="2"/>
  <c r="BG491" i="2"/>
  <c r="BF491" i="2"/>
  <c r="T491" i="2"/>
  <c r="R491" i="2"/>
  <c r="P491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19" i="2"/>
  <c r="BH419" i="2"/>
  <c r="BG419" i="2"/>
  <c r="BF419" i="2"/>
  <c r="T419" i="2"/>
  <c r="R419" i="2"/>
  <c r="P419" i="2"/>
  <c r="BI410" i="2"/>
  <c r="BH410" i="2"/>
  <c r="BG410" i="2"/>
  <c r="BF410" i="2"/>
  <c r="T410" i="2"/>
  <c r="R410" i="2"/>
  <c r="P410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02" i="2"/>
  <c r="BH302" i="2"/>
  <c r="BG302" i="2"/>
  <c r="BF302" i="2"/>
  <c r="T302" i="2"/>
  <c r="R302" i="2"/>
  <c r="P302" i="2"/>
  <c r="BI292" i="2"/>
  <c r="BH292" i="2"/>
  <c r="BG292" i="2"/>
  <c r="BF292" i="2"/>
  <c r="T292" i="2"/>
  <c r="R292" i="2"/>
  <c r="P292" i="2"/>
  <c r="BI282" i="2"/>
  <c r="BH282" i="2"/>
  <c r="BG282" i="2"/>
  <c r="BF282" i="2"/>
  <c r="T282" i="2"/>
  <c r="R282" i="2"/>
  <c r="P282" i="2"/>
  <c r="BI272" i="2"/>
  <c r="BH272" i="2"/>
  <c r="BG272" i="2"/>
  <c r="BF272" i="2"/>
  <c r="T272" i="2"/>
  <c r="R272" i="2"/>
  <c r="P272" i="2"/>
  <c r="BI263" i="2"/>
  <c r="BH263" i="2"/>
  <c r="BG263" i="2"/>
  <c r="BF263" i="2"/>
  <c r="T263" i="2"/>
  <c r="R263" i="2"/>
  <c r="P263" i="2"/>
  <c r="BI254" i="2"/>
  <c r="BH254" i="2"/>
  <c r="BG254" i="2"/>
  <c r="BF254" i="2"/>
  <c r="T254" i="2"/>
  <c r="R254" i="2"/>
  <c r="P254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T224" i="2" s="1"/>
  <c r="R225" i="2"/>
  <c r="R224" i="2"/>
  <c r="P225" i="2"/>
  <c r="P224" i="2"/>
  <c r="BI218" i="2"/>
  <c r="BH218" i="2"/>
  <c r="BG218" i="2"/>
  <c r="BF218" i="2"/>
  <c r="T218" i="2"/>
  <c r="R218" i="2"/>
  <c r="P218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4" i="2"/>
  <c r="BH184" i="2"/>
  <c r="BG184" i="2"/>
  <c r="BF184" i="2"/>
  <c r="T184" i="2"/>
  <c r="R184" i="2"/>
  <c r="P184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128" i="2" s="1"/>
  <c r="J17" i="2"/>
  <c r="J12" i="2"/>
  <c r="J125" i="2"/>
  <c r="E7" i="2"/>
  <c r="E85" i="2"/>
  <c r="L90" i="1"/>
  <c r="AM90" i="1"/>
  <c r="AM89" i="1"/>
  <c r="L89" i="1"/>
  <c r="AM87" i="1"/>
  <c r="L87" i="1"/>
  <c r="L85" i="1"/>
  <c r="L84" i="1"/>
  <c r="J536" i="2"/>
  <c r="J527" i="2"/>
  <c r="BK520" i="2"/>
  <c r="BK514" i="2"/>
  <c r="J471" i="2"/>
  <c r="J465" i="2"/>
  <c r="BK447" i="2"/>
  <c r="BK387" i="2"/>
  <c r="J343" i="2"/>
  <c r="BK322" i="2"/>
  <c r="J254" i="2"/>
  <c r="J233" i="2"/>
  <c r="BK192" i="2"/>
  <c r="J136" i="2"/>
  <c r="BK459" i="2"/>
  <c r="J514" i="2"/>
  <c r="BK510" i="2"/>
  <c r="J484" i="2"/>
  <c r="BK475" i="2"/>
  <c r="BK471" i="2"/>
  <c r="BK461" i="2"/>
  <c r="BK441" i="2"/>
  <c r="J419" i="2"/>
  <c r="J358" i="2"/>
  <c r="J302" i="2"/>
  <c r="J235" i="2"/>
  <c r="J192" i="2"/>
  <c r="J140" i="2"/>
  <c r="J263" i="2"/>
  <c r="J150" i="2"/>
  <c r="BK546" i="2"/>
  <c r="BK434" i="2"/>
  <c r="BK410" i="2"/>
  <c r="BK358" i="2"/>
  <c r="BK302" i="2"/>
  <c r="J231" i="2"/>
  <c r="BK138" i="2"/>
  <c r="J374" i="2"/>
  <c r="BK225" i="2"/>
  <c r="J132" i="3"/>
  <c r="BK138" i="3"/>
  <c r="BK127" i="3"/>
  <c r="BK237" i="2"/>
  <c r="J174" i="2"/>
  <c r="J138" i="2"/>
  <c r="BK460" i="2"/>
  <c r="J445" i="2"/>
  <c r="J491" i="2"/>
  <c r="BK481" i="2"/>
  <c r="J475" i="2"/>
  <c r="J466" i="2"/>
  <c r="J462" i="2"/>
  <c r="J437" i="2"/>
  <c r="J430" i="2"/>
  <c r="J387" i="2"/>
  <c r="J322" i="2"/>
  <c r="J241" i="2"/>
  <c r="J212" i="2"/>
  <c r="J134" i="2"/>
  <c r="BK218" i="2"/>
  <c r="AS94" i="1"/>
  <c r="BK384" i="2"/>
  <c r="BK245" i="2"/>
  <c r="BK207" i="2"/>
  <c r="BK155" i="2"/>
  <c r="BK491" i="2"/>
  <c r="J312" i="2"/>
  <c r="J127" i="3"/>
  <c r="J144" i="3"/>
  <c r="BK536" i="2"/>
  <c r="BK527" i="2"/>
  <c r="BK522" i="2"/>
  <c r="BK517" i="2"/>
  <c r="J512" i="2"/>
  <c r="BK466" i="2"/>
  <c r="J460" i="2"/>
  <c r="BK391" i="2"/>
  <c r="J372" i="2"/>
  <c r="BK337" i="2"/>
  <c r="J317" i="2"/>
  <c r="BK282" i="2"/>
  <c r="J218" i="2"/>
  <c r="J162" i="2"/>
  <c r="BK538" i="2"/>
  <c r="J447" i="2"/>
  <c r="BK512" i="2"/>
  <c r="BK489" i="2"/>
  <c r="J481" i="2"/>
  <c r="J473" i="2"/>
  <c r="BK464" i="2"/>
  <c r="BK456" i="2"/>
  <c r="J432" i="2"/>
  <c r="J401" i="2"/>
  <c r="J384" i="2"/>
  <c r="BK312" i="2"/>
  <c r="BK231" i="2"/>
  <c r="BK176" i="2"/>
  <c r="BK317" i="2"/>
  <c r="BK212" i="2"/>
  <c r="BK140" i="2"/>
  <c r="BK530" i="2"/>
  <c r="BK432" i="2"/>
  <c r="BK419" i="2"/>
  <c r="J365" i="2"/>
  <c r="BK332" i="2"/>
  <c r="BK242" i="2"/>
  <c r="J184" i="2"/>
  <c r="BK498" i="2"/>
  <c r="BK372" i="2"/>
  <c r="J142" i="2"/>
  <c r="J142" i="3"/>
  <c r="BK132" i="3"/>
  <c r="J489" i="2"/>
  <c r="BK465" i="2"/>
  <c r="BK445" i="2"/>
  <c r="BK435" i="2"/>
  <c r="J410" i="2"/>
  <c r="J386" i="2"/>
  <c r="J348" i="2"/>
  <c r="BK239" i="2"/>
  <c r="J202" i="2"/>
  <c r="BK162" i="2"/>
  <c r="J245" i="2"/>
  <c r="BK136" i="2"/>
  <c r="J439" i="2"/>
  <c r="BK428" i="2"/>
  <c r="J391" i="2"/>
  <c r="BK327" i="2"/>
  <c r="J237" i="2"/>
  <c r="BK174" i="2"/>
  <c r="J507" i="2"/>
  <c r="BK365" i="2"/>
  <c r="BK184" i="2"/>
  <c r="BK124" i="3"/>
  <c r="J124" i="3"/>
  <c r="J134" i="3"/>
  <c r="BK134" i="3"/>
  <c r="J538" i="2"/>
  <c r="BK533" i="2"/>
  <c r="BK525" i="2"/>
  <c r="J522" i="2"/>
  <c r="J517" i="2"/>
  <c r="BK469" i="2"/>
  <c r="BK462" i="2"/>
  <c r="BK399" i="2"/>
  <c r="BK374" i="2"/>
  <c r="BK348" i="2"/>
  <c r="J327" i="2"/>
  <c r="J292" i="2"/>
  <c r="BK235" i="2"/>
  <c r="BK202" i="2"/>
  <c r="BK150" i="2"/>
  <c r="J541" i="2"/>
  <c r="J456" i="2"/>
  <c r="J441" i="2"/>
  <c r="BK507" i="2"/>
  <c r="BK484" i="2"/>
  <c r="J477" i="2"/>
  <c r="J470" i="2"/>
  <c r="J459" i="2"/>
  <c r="J434" i="2"/>
  <c r="BK389" i="2"/>
  <c r="BK353" i="2"/>
  <c r="J242" i="2"/>
  <c r="J225" i="2"/>
  <c r="J197" i="2"/>
  <c r="J282" i="2"/>
  <c r="J207" i="2"/>
  <c r="BK145" i="2"/>
  <c r="J546" i="2"/>
  <c r="J435" i="2"/>
  <c r="J428" i="2"/>
  <c r="BK386" i="2"/>
  <c r="BK343" i="2"/>
  <c r="J239" i="2"/>
  <c r="BK197" i="2"/>
  <c r="J145" i="2"/>
  <c r="BK487" i="2"/>
  <c r="BK263" i="2"/>
  <c r="J148" i="3"/>
  <c r="J138" i="3"/>
  <c r="J129" i="3"/>
  <c r="BK541" i="2"/>
  <c r="J533" i="2"/>
  <c r="J525" i="2"/>
  <c r="J520" i="2"/>
  <c r="BK470" i="2"/>
  <c r="J464" i="2"/>
  <c r="J443" i="2"/>
  <c r="J389" i="2"/>
  <c r="BK370" i="2"/>
  <c r="J332" i="2"/>
  <c r="BK272" i="2"/>
  <c r="J229" i="2"/>
  <c r="J176" i="2"/>
  <c r="BK142" i="2"/>
  <c r="J530" i="2"/>
  <c r="BK443" i="2"/>
  <c r="J510" i="2"/>
  <c r="J487" i="2"/>
  <c r="BK477" i="2"/>
  <c r="BK473" i="2"/>
  <c r="J469" i="2"/>
  <c r="J461" i="2"/>
  <c r="BK439" i="2"/>
  <c r="J399" i="2"/>
  <c r="J370" i="2"/>
  <c r="J337" i="2"/>
  <c r="BK241" i="2"/>
  <c r="BK229" i="2"/>
  <c r="BK169" i="2"/>
  <c r="BK292" i="2"/>
  <c r="J155" i="2"/>
  <c r="BK134" i="2"/>
  <c r="BK437" i="2"/>
  <c r="BK430" i="2"/>
  <c r="BK401" i="2"/>
  <c r="J353" i="2"/>
  <c r="BK254" i="2"/>
  <c r="BK233" i="2"/>
  <c r="J169" i="2"/>
  <c r="J498" i="2"/>
  <c r="J272" i="2"/>
  <c r="BK129" i="3"/>
  <c r="BK142" i="3"/>
  <c r="BK148" i="3"/>
  <c r="BK144" i="3"/>
  <c r="BK244" i="2" l="1"/>
  <c r="J244" i="2"/>
  <c r="J102" i="2" s="1"/>
  <c r="R311" i="2"/>
  <c r="T342" i="2"/>
  <c r="T455" i="2"/>
  <c r="BK191" i="2"/>
  <c r="J191" i="2"/>
  <c r="J99" i="2"/>
  <c r="T244" i="2"/>
  <c r="BK342" i="2"/>
  <c r="J342" i="2"/>
  <c r="J104" i="2"/>
  <c r="P390" i="2"/>
  <c r="P383" i="2"/>
  <c r="P455" i="2"/>
  <c r="T524" i="2"/>
  <c r="BK123" i="3"/>
  <c r="T191" i="2"/>
  <c r="T133" i="2" s="1"/>
  <c r="BK311" i="2"/>
  <c r="J311" i="2" s="1"/>
  <c r="J103" i="2" s="1"/>
  <c r="P342" i="2"/>
  <c r="R390" i="2"/>
  <c r="R383" i="2" s="1"/>
  <c r="T390" i="2"/>
  <c r="T383" i="2"/>
  <c r="BK524" i="2"/>
  <c r="J524" i="2"/>
  <c r="J108" i="2"/>
  <c r="R123" i="3"/>
  <c r="P191" i="2"/>
  <c r="P133" i="2"/>
  <c r="P244" i="2"/>
  <c r="P311" i="2"/>
  <c r="P228" i="2" s="1"/>
  <c r="BK390" i="2"/>
  <c r="BK383" i="2" s="1"/>
  <c r="J383" i="2" s="1"/>
  <c r="J105" i="2" s="1"/>
  <c r="J390" i="2"/>
  <c r="J106" i="2" s="1"/>
  <c r="R455" i="2"/>
  <c r="R524" i="2"/>
  <c r="T123" i="3"/>
  <c r="BK141" i="3"/>
  <c r="J141" i="3"/>
  <c r="J100" i="3" s="1"/>
  <c r="R141" i="3"/>
  <c r="R191" i="2"/>
  <c r="R133" i="2" s="1"/>
  <c r="R244" i="2"/>
  <c r="T311" i="2"/>
  <c r="T228" i="2" s="1"/>
  <c r="R342" i="2"/>
  <c r="R228" i="2" s="1"/>
  <c r="BK455" i="2"/>
  <c r="J455" i="2"/>
  <c r="J107" i="2"/>
  <c r="P524" i="2"/>
  <c r="P123" i="3"/>
  <c r="P122" i="3"/>
  <c r="P121" i="3" s="1"/>
  <c r="AU96" i="1" s="1"/>
  <c r="P141" i="3"/>
  <c r="T141" i="3"/>
  <c r="BK133" i="2"/>
  <c r="J133" i="2"/>
  <c r="J98" i="2" s="1"/>
  <c r="BK540" i="2"/>
  <c r="J540" i="2"/>
  <c r="J109" i="2"/>
  <c r="BK545" i="2"/>
  <c r="J545" i="2"/>
  <c r="J111" i="2"/>
  <c r="BK224" i="2"/>
  <c r="J224" i="2"/>
  <c r="J100" i="2" s="1"/>
  <c r="BK228" i="2"/>
  <c r="J228" i="2" s="1"/>
  <c r="J101" i="2" s="1"/>
  <c r="BK137" i="3"/>
  <c r="J137" i="3"/>
  <c r="J99" i="3"/>
  <c r="BK147" i="3"/>
  <c r="J147" i="3" s="1"/>
  <c r="J101" i="3" s="1"/>
  <c r="BE142" i="3"/>
  <c r="J89" i="3"/>
  <c r="BE127" i="3"/>
  <c r="BE132" i="3"/>
  <c r="BE148" i="3"/>
  <c r="F92" i="3"/>
  <c r="BE124" i="3"/>
  <c r="BE129" i="3"/>
  <c r="BE134" i="3"/>
  <c r="E85" i="3"/>
  <c r="BE138" i="3"/>
  <c r="BE144" i="3"/>
  <c r="BE134" i="2"/>
  <c r="BE136" i="2"/>
  <c r="BE169" i="2"/>
  <c r="BE174" i="2"/>
  <c r="BE192" i="2"/>
  <c r="BE212" i="2"/>
  <c r="BE233" i="2"/>
  <c r="BE292" i="2"/>
  <c r="BE302" i="2"/>
  <c r="BE514" i="2"/>
  <c r="E121" i="2"/>
  <c r="BE140" i="2"/>
  <c r="BE142" i="2"/>
  <c r="BE150" i="2"/>
  <c r="BE162" i="2"/>
  <c r="BE176" i="2"/>
  <c r="BE218" i="2"/>
  <c r="BE272" i="2"/>
  <c r="BE282" i="2"/>
  <c r="BE312" i="2"/>
  <c r="BE322" i="2"/>
  <c r="BE365" i="2"/>
  <c r="BE370" i="2"/>
  <c r="BE372" i="2"/>
  <c r="BE374" i="2"/>
  <c r="BE428" i="2"/>
  <c r="BE430" i="2"/>
  <c r="BE432" i="2"/>
  <c r="BE434" i="2"/>
  <c r="J89" i="2"/>
  <c r="F92" i="2"/>
  <c r="BE145" i="2"/>
  <c r="BE184" i="2"/>
  <c r="BE197" i="2"/>
  <c r="BE202" i="2"/>
  <c r="BE225" i="2"/>
  <c r="BE546" i="2"/>
  <c r="BE138" i="2"/>
  <c r="BE207" i="2"/>
  <c r="BE239" i="2"/>
  <c r="BE245" i="2"/>
  <c r="BE254" i="2"/>
  <c r="BE263" i="2"/>
  <c r="BE317" i="2"/>
  <c r="BE337" i="2"/>
  <c r="BE343" i="2"/>
  <c r="BE348" i="2"/>
  <c r="BE353" i="2"/>
  <c r="BE384" i="2"/>
  <c r="BE387" i="2"/>
  <c r="BE391" i="2"/>
  <c r="BE401" i="2"/>
  <c r="BE419" i="2"/>
  <c r="BE435" i="2"/>
  <c r="BE437" i="2"/>
  <c r="BE439" i="2"/>
  <c r="BE443" i="2"/>
  <c r="BE447" i="2"/>
  <c r="BE456" i="2"/>
  <c r="BE460" i="2"/>
  <c r="BE464" i="2"/>
  <c r="BE465" i="2"/>
  <c r="BE466" i="2"/>
  <c r="BE469" i="2"/>
  <c r="BE470" i="2"/>
  <c r="BE471" i="2"/>
  <c r="BE473" i="2"/>
  <c r="BE475" i="2"/>
  <c r="BE477" i="2"/>
  <c r="BE481" i="2"/>
  <c r="BE484" i="2"/>
  <c r="BE487" i="2"/>
  <c r="BE489" i="2"/>
  <c r="BE491" i="2"/>
  <c r="BE510" i="2"/>
  <c r="BE512" i="2"/>
  <c r="BE441" i="2"/>
  <c r="BE461" i="2"/>
  <c r="BE462" i="2"/>
  <c r="BE527" i="2"/>
  <c r="BE536" i="2"/>
  <c r="BE155" i="2"/>
  <c r="BE229" i="2"/>
  <c r="BE231" i="2"/>
  <c r="BE235" i="2"/>
  <c r="BE237" i="2"/>
  <c r="BE241" i="2"/>
  <c r="BE242" i="2"/>
  <c r="BE327" i="2"/>
  <c r="BE332" i="2"/>
  <c r="BE358" i="2"/>
  <c r="BE386" i="2"/>
  <c r="BE389" i="2"/>
  <c r="BE399" i="2"/>
  <c r="BE410" i="2"/>
  <c r="BE445" i="2"/>
  <c r="BE459" i="2"/>
  <c r="BE498" i="2"/>
  <c r="BE507" i="2"/>
  <c r="BE517" i="2"/>
  <c r="BE520" i="2"/>
  <c r="BE522" i="2"/>
  <c r="BE525" i="2"/>
  <c r="BE530" i="2"/>
  <c r="BE533" i="2"/>
  <c r="BE538" i="2"/>
  <c r="BE541" i="2"/>
  <c r="F37" i="2"/>
  <c r="BD95" i="1"/>
  <c r="F34" i="3"/>
  <c r="BA96" i="1"/>
  <c r="F35" i="3"/>
  <c r="BB96" i="1"/>
  <c r="J34" i="3"/>
  <c r="AW96" i="1"/>
  <c r="F36" i="3"/>
  <c r="BC96" i="1"/>
  <c r="F37" i="3"/>
  <c r="BD96" i="1" s="1"/>
  <c r="J34" i="2"/>
  <c r="AW95" i="1" s="1"/>
  <c r="F35" i="2"/>
  <c r="BB95" i="1" s="1"/>
  <c r="F36" i="2"/>
  <c r="BC95" i="1"/>
  <c r="F34" i="2"/>
  <c r="BA95" i="1" s="1"/>
  <c r="T132" i="2" l="1"/>
  <c r="T131" i="2"/>
  <c r="R132" i="2"/>
  <c r="R131" i="2"/>
  <c r="P132" i="2"/>
  <c r="P131" i="2"/>
  <c r="AU95" i="1" s="1"/>
  <c r="AU94" i="1" s="1"/>
  <c r="T122" i="3"/>
  <c r="T121" i="3"/>
  <c r="R122" i="3"/>
  <c r="R121" i="3"/>
  <c r="BK122" i="3"/>
  <c r="J122" i="3"/>
  <c r="J97" i="3" s="1"/>
  <c r="BK132" i="2"/>
  <c r="BK131" i="2" s="1"/>
  <c r="J131" i="2" s="1"/>
  <c r="J96" i="2" s="1"/>
  <c r="BK544" i="2"/>
  <c r="J544" i="2"/>
  <c r="J110" i="2"/>
  <c r="J123" i="3"/>
  <c r="J98" i="3"/>
  <c r="BA94" i="1"/>
  <c r="AW94" i="1"/>
  <c r="AK30" i="1"/>
  <c r="BB94" i="1"/>
  <c r="W31" i="1"/>
  <c r="BD94" i="1"/>
  <c r="W33" i="1"/>
  <c r="J33" i="3"/>
  <c r="AV96" i="1"/>
  <c r="AT96" i="1"/>
  <c r="F33" i="2"/>
  <c r="AZ95" i="1" s="1"/>
  <c r="J33" i="2"/>
  <c r="AV95" i="1" s="1"/>
  <c r="AT95" i="1" s="1"/>
  <c r="BC94" i="1"/>
  <c r="W32" i="1"/>
  <c r="F33" i="3"/>
  <c r="AZ96" i="1"/>
  <c r="J132" i="2" l="1"/>
  <c r="J97" i="2" s="1"/>
  <c r="BK121" i="3"/>
  <c r="J121" i="3"/>
  <c r="J96" i="3" s="1"/>
  <c r="AZ94" i="1"/>
  <c r="W29" i="1" s="1"/>
  <c r="AY94" i="1"/>
  <c r="W30" i="1"/>
  <c r="AX94" i="1"/>
  <c r="J30" i="2"/>
  <c r="AG95" i="1"/>
  <c r="J39" i="2" l="1"/>
  <c r="AN95" i="1"/>
  <c r="J30" i="3"/>
  <c r="AG96" i="1"/>
  <c r="AV94" i="1"/>
  <c r="AK29" i="1"/>
  <c r="J39" i="3" l="1"/>
  <c r="AN96" i="1"/>
  <c r="AG94" i="1"/>
  <c r="AK26" i="1" s="1"/>
  <c r="AK35" i="1" s="1"/>
  <c r="AT94" i="1"/>
  <c r="AN94" i="1"/>
</calcChain>
</file>

<file path=xl/sharedStrings.xml><?xml version="1.0" encoding="utf-8"?>
<sst xmlns="http://schemas.openxmlformats.org/spreadsheetml/2006/main" count="4019" uniqueCount="820">
  <si>
    <t>Export Komplet</t>
  </si>
  <si>
    <t/>
  </si>
  <si>
    <t>2.0</t>
  </si>
  <si>
    <t>ZAMOK</t>
  </si>
  <si>
    <t>False</t>
  </si>
  <si>
    <t>{f06da79c-e8d5-4153-9af2-a6a0ef059439}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</si>
  <si>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</si>
  <si>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</si>
  <si>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</si>
  <si>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</si>
  <si>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</si>
  <si>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</si>
  <si>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</si>
  <si>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</si>
  <si>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P032023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</si>
  <si>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</si>
  <si>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</si>
  <si>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Karlovy Vary, ulice Úvalská - parkoviště</t>
  </si>
  <si>
    <t>KSO:</t>
  </si>
  <si>
    <t>CC-CZ:</t>
  </si>
  <si>
    <t>Místo:</t>
  </si>
  <si>
    <t xml:space="preserve"> </t>
  </si>
  <si>
    <t>Datum:</t>
  </si>
  <si>
    <t>17. 3. 2025</t>
  </si>
  <si>
    <t>Zadavatel:</t>
  </si>
  <si>
    <t>IČ:</t>
  </si>
  <si>
    <t>00254657</t>
  </si>
  <si>
    <t>Statutární město Karlovy Vary</t>
  </si>
  <si>
    <t>DIČ:</t>
  </si>
  <si>
    <t>CZ00254657</t>
  </si>
  <si>
    <t>Uchazeč:</t>
  </si>
  <si>
    <t>Vyplň údaj</t>
  </si>
  <si>
    <t>Projektant:</t>
  </si>
  <si>
    <t>06032354</t>
  </si>
  <si>
    <t>GEOprojectKV, s.r.o.</t>
  </si>
  <si>
    <t>CZ06032354</t>
  </si>
  <si>
    <t>True</t>
  </si>
  <si>
    <t>Zpracovatel:</t>
  </si>
  <si>
    <t>GEOprojectKV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</si>
  <si>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</si>
  <si>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</si>
  <si>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</si>
  <si>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</si>
  <si>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</si>
  <si>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</si>
  <si>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</si>
  <si>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</si>
  <si>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</si>
  <si>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</si>
  <si>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</si>
  <si>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</si>
  <si>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</si>
  <si>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</si>
  <si>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</si>
  <si>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</si>
  <si>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</si>
  <si>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</si>
  <si>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</si>
  <si>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</si>
  <si>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</si>
  <si>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</si>
  <si>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</si>
  <si>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</si>
  <si>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</si>
  <si>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</si>
  <si>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</si>
  <si>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</si>
  <si>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</si>
  <si>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</si>
  <si>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</si>
  <si>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</si>
  <si>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</si>
  <si>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</si>
  <si>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</si>
  <si>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</si>
  <si>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</si>
  <si>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</si>
  <si>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</si>
  <si>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</si>
  <si>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</si>
  <si>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</si>
  <si>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</si>
  <si>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</si>
  <si>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</si>
  <si>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</si>
  <si>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</si>
  <si>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</si>
  <si>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</si>
  <si>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</si>
  <si>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{9a90b95b-812e-4630-bba3-ae7137956d2d}</t>
  </si>
  <si>
    <t>2</t>
  </si>
  <si>
    <t>VRN</t>
  </si>
  <si>
    <t>Vedlejší rozpočtové náklady</t>
  </si>
  <si>
    <t>{9d14eb44-b590-4e34-a48f-f501f2b2030d}</t>
  </si>
  <si>
    <t>SL10</t>
  </si>
  <si>
    <t>Strom listnatý průměr přes 100 do 300 mm</t>
  </si>
  <si>
    <t>30</t>
  </si>
  <si>
    <t>3</t>
  </si>
  <si>
    <t>SL30</t>
  </si>
  <si>
    <t>Strom listnatý průměr přes 300 do 500 mm</t>
  </si>
  <si>
    <t>KRYCÍ LIST SOUPISU PRACÍ</t>
  </si>
  <si>
    <t>SO</t>
  </si>
  <si>
    <t>Sejmutí ornice</t>
  </si>
  <si>
    <t>270</t>
  </si>
  <si>
    <t>V</t>
  </si>
  <si>
    <t>Výkop</t>
  </si>
  <si>
    <t>643</t>
  </si>
  <si>
    <t>N</t>
  </si>
  <si>
    <t>Násyp</t>
  </si>
  <si>
    <t>7</t>
  </si>
  <si>
    <t>D1_A_1</t>
  </si>
  <si>
    <t>Skladba D1-A-1-V-PIII</t>
  </si>
  <si>
    <t>770</t>
  </si>
  <si>
    <t>Objekt:</t>
  </si>
  <si>
    <t>D1_D_3</t>
  </si>
  <si>
    <t>Skladba D1-D-3-VI-PIII</t>
  </si>
  <si>
    <t>850</t>
  </si>
  <si>
    <t>SO 101 - Komunikace a zpevněné plochy</t>
  </si>
  <si>
    <t>D1_D_3_B</t>
  </si>
  <si>
    <t>Dlažba barevná</t>
  </si>
  <si>
    <t>54</t>
  </si>
  <si>
    <t>SA</t>
  </si>
  <si>
    <t>Sanace</t>
  </si>
  <si>
    <t>1620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</si>
  <si>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</si>
  <si>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</si>
  <si>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</si>
  <si>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</si>
  <si>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</si>
  <si>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</si>
  <si>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</si>
  <si>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1.1 - Odstranění pařezů</t>
  </si>
  <si>
    <t xml:space="preserve">    2 - Zakládání</t>
  </si>
  <si>
    <t xml:space="preserve">    5 - Komunikace pozemní</t>
  </si>
  <si>
    <t xml:space="preserve">      SA05 - Sanace tl. 0,5 m</t>
  </si>
  <si>
    <t xml:space="preserve">      D1-A-1 - Skladba D1-A-1-V-PIII</t>
  </si>
  <si>
    <t xml:space="preserve">      D1-D-3 - Skladba D1-D-3-VI-PIII</t>
  </si>
  <si>
    <t xml:space="preserve">    8 - Trubní vedení</t>
  </si>
  <si>
    <t xml:space="preserve">      8.1 - Vsakovací objekty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</si>
  <si>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</si>
  <si>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</si>
  <si>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</si>
  <si>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</si>
  <si>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</si>
  <si>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</si>
  <si>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</si>
  <si>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</si>
  <si>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</si>
  <si>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</si>
  <si>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</si>
  <si>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</si>
  <si>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</si>
  <si>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</si>
  <si>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</si>
  <si>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</si>
  <si>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</si>
  <si>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</si>
  <si>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</si>
  <si>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</si>
  <si>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</si>
  <si>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</si>
  <si>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</si>
  <si>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</si>
  <si>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</si>
  <si>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m2</t>
  </si>
  <si>
    <t>CS ÚRS 2025 01</t>
  </si>
  <si>
    <t>4</t>
  </si>
  <si>
    <t>2073796392</t>
  </si>
  <si>
    <t>Online PSC</t>
  </si>
  <si>
    <t>https://podminky.urs.cz/item/CS_URS_2025_01/113107222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</si>
  <si>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</si>
  <si>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</si>
  <si>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2105656156</t>
  </si>
  <si>
    <t>https://podminky.urs.cz/item/CS_URS_2025_01/113107243</t>
  </si>
  <si>
    <t>113154548</t>
  </si>
  <si>
    <t>Frézování živičného podkladu nebo krytu s naložením hmot na dopravní prostředek plochy přes 500 do 2 000 m2 pruhu šířky přes 1 m, tloušťky vrstvy 100 mm</t>
  </si>
  <si>
    <t>356858300</t>
  </si>
  <si>
    <t>https://podminky.urs.cz/item/CS_URS_2025_01/113154548</t>
  </si>
  <si>
    <t>113154590</t>
  </si>
  <si>
    <t>Frézování živičného podkladu nebo krytu s naložením hmot na dopravní prostředek Příplatek za každých dalších 10 mm</t>
  </si>
  <si>
    <t>-828760478</t>
  </si>
  <si>
    <t>https://podminky.urs.cz/item/CS_URS_2025_01/113154590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</si>
  <si>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</si>
  <si>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</si>
  <si>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</si>
  <si>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</si>
  <si>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1099604492</t>
  </si>
  <si>
    <t>https://podminky.urs.cz/item/CS_URS_2025_01/113202111</t>
  </si>
  <si>
    <t>PSC</t>
  </si>
  <si>
    <t xml:space="preserve">Poznámka k souboru cen:_x000D_
1. Ceny jsou určeny: a) pro vytrhání obrub, obrubníků nebo krajníků jakéhokoliv druhu a velikosti uložených v jakémkoliv loži popř. i s opěrami a vyspárovaných jakýmkoliv materiálem, b) pro obruby z dlažebních kostek uložených v jedné řadě. 2. V cenách nejsou započteny náklady na popř. nutné očištění: a) vytrhaných obrubníků nebo krajníků, které se oceňuje cenami souboru cen 979 0 . - . . Očištění vybouraných obrubníků, krajníků, desek nebo dílců části C 01 tohoto ceníku, b) vytrhaných dlažebních kostek, které se oceňují cenami souboru cen 979 07-11 Očištění vybouraných dlažebních kostek části C 01 tohoto ceníku. 3. Vytrhání obrub ze dvou řad kostek se oceňuje jako dvojnásobné množství vytrhání obrub z jedné řady kostek. 4. Přemístění vybouraných obrub, krajníků nebo dlažebních kostek včetně materiálu z lože a spár na vzdálenost přes 3 m se oceňuje cenami souborů cen 997 22-1 Vodorovná doprava suti a vybouraných hmot. </t>
  </si>
  <si>
    <t>6</t>
  </si>
  <si>
    <t>121151123</t>
  </si>
  <si>
    <t>Sejmutí ornice strojně při souvislé ploše přes 500 m2, tl. vrstvy do 200 mm</t>
  </si>
  <si>
    <t>587081811</t>
  </si>
  <si>
    <t>https://podminky.urs.cz/item/CS_URS_2025_01/121151123</t>
  </si>
  <si>
    <t>VV</t>
  </si>
  <si>
    <t>FIG</t>
  </si>
  <si>
    <t>Rozpad figury: SO</t>
  </si>
  <si>
    <t>122252205</t>
  </si>
  <si>
    <t>Odkopávky a prokopávky nezapažené pro silnice a dálnice strojně v hornině třídy těžitelnosti I přes 500 do 1 000 m3</t>
  </si>
  <si>
    <t>m3</t>
  </si>
  <si>
    <t>2057947907</t>
  </si>
  <si>
    <t>https://podminky.urs.cz/item/CS_URS_2025_01/122252205</t>
  </si>
  <si>
    <t>Rozpad figury: V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</si>
  <si>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</si>
  <si>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</si>
  <si>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</si>
  <si>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1935334314</t>
  </si>
  <si>
    <t>https://podminky.urs.cz/item/CS_URS_2025_01/162751117</t>
  </si>
  <si>
    <t>SO*0,1+V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</si>
  <si>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</si>
  <si>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</si>
  <si>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</si>
  <si>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-1146010907</t>
  </si>
  <si>
    <t>https://podminky.urs.cz/item/CS_URS_2025_01/162751119</t>
  </si>
  <si>
    <t>10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</si>
  <si>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</si>
  <si>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</si>
  <si>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-1647990598</t>
  </si>
  <si>
    <t>https://podminky.urs.cz/item/CS_URS_2025_01/171152101</t>
  </si>
  <si>
    <t>Rozpad figury: N</t>
  </si>
  <si>
    <t>11</t>
  </si>
  <si>
    <t>M</t>
  </si>
  <si>
    <t>10364100</t>
  </si>
  <si>
    <t>zemina pro terénní úpravy - tříděná</t>
  </si>
  <si>
    <t>t</t>
  </si>
  <si>
    <t>-122165583</t>
  </si>
  <si>
    <t>7*2 'Přepočtené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</si>
  <si>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</si>
  <si>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</si>
  <si>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916274499</t>
  </si>
  <si>
    <t>https://podminky.urs.cz/item/CS_URS_2025_01/171201231</t>
  </si>
  <si>
    <t>670*2 'Přepočtené koeficientem množství</t>
  </si>
  <si>
    <t>13</t>
  </si>
  <si>
    <t>181152302</t>
  </si>
  <si>
    <t>Úprava pláně na stavbách silnic a dálnic strojně v zářezech mimo skalních se zhutněním</t>
  </si>
  <si>
    <t>-1458894274</t>
  </si>
  <si>
    <t>https://podminky.urs.cz/item/CS_URS_2025_01/181152302</t>
  </si>
  <si>
    <t>D1_A_1+D1_D_3</t>
  </si>
  <si>
    <t>Rozpad figury: D1_A_1</t>
  </si>
  <si>
    <t>Rozpad figury: D1_D_3</t>
  </si>
  <si>
    <t>1.1</t>
  </si>
  <si>
    <t>Odstranění pařezů</t>
  </si>
  <si>
    <t>14</t>
  </si>
  <si>
    <t>112251101</t>
  </si>
  <si>
    <t>Odstranění pařezů strojně s jejich vykopáním nebo vytrháním průměru přes 100 do 300 mm</t>
  </si>
  <si>
    <t>kus</t>
  </si>
  <si>
    <t>740134760</t>
  </si>
  <si>
    <t>https://podminky.urs.cz/item/CS_URS_2025_01/112251101</t>
  </si>
  <si>
    <t>Rozpad figury: SL10</t>
  </si>
  <si>
    <t>15</t>
  </si>
  <si>
    <t>112251102</t>
  </si>
  <si>
    <t>Odstranění pařezů strojně s jejich vykopáním nebo vytrháním průměru přes 300 do 500 mm</t>
  </si>
  <si>
    <t>1986262797</t>
  </si>
  <si>
    <t>https://podminky.urs.cz/item/CS_URS_2025_01/112251102</t>
  </si>
  <si>
    <t>Rozpad figury: SL30</t>
  </si>
  <si>
    <t>16</t>
  </si>
  <si>
    <t>162201421</t>
  </si>
  <si>
    <t>Vodorovné přemístění větví, kmenů nebo pařezů s naložením, složením a dopravou do 1000 m pařezů kmenů, průměru přes 100 do 300 mm</t>
  </si>
  <si>
    <t>-1542328143</t>
  </si>
  <si>
    <t>https://podminky.urs.cz/item/CS_URS_2025_01/162201421</t>
  </si>
  <si>
    <t>17</t>
  </si>
  <si>
    <t>162201422</t>
  </si>
  <si>
    <t>Vodorovné přemístění větví, kmenů nebo pařezů s naložením, složením a dopravou do 1000 m pařezů kmenů, průměru přes 300 do 500 mm</t>
  </si>
  <si>
    <t>342801993</t>
  </si>
  <si>
    <t>https://podminky.urs.cz/item/CS_URS_2025_01/162201422</t>
  </si>
  <si>
    <t>18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</si>
  <si>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</si>
  <si>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</si>
  <si>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199810736</t>
  </si>
  <si>
    <t>https://podminky.urs.cz/item/CS_URS_2025_01/162301971</t>
  </si>
  <si>
    <t>30*7 'Přepočtené koeficientem množství</t>
  </si>
  <si>
    <t>19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</si>
  <si>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</si>
  <si>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</si>
  <si>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-1238584263</t>
  </si>
  <si>
    <t>https://podminky.urs.cz/item/CS_URS_2025_01/162301972</t>
  </si>
  <si>
    <t>12*7 'Přepočtené koeficientem množství</t>
  </si>
  <si>
    <t>Zakládání</t>
  </si>
  <si>
    <t>20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</si>
  <si>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</si>
  <si>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</si>
  <si>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650537725</t>
  </si>
  <si>
    <t>https://podminky.urs.cz/item/CS_URS_2025_01/212752402</t>
  </si>
  <si>
    <t>34+24+36</t>
  </si>
  <si>
    <t>Komunikace pozemní</t>
  </si>
  <si>
    <t>571908111</t>
  </si>
  <si>
    <t>Kryt vymývaným dekoračním kamenivem (kačírkem) tl. 200 mm</t>
  </si>
  <si>
    <t>1082300063</t>
  </si>
  <si>
    <t>https://podminky.urs.cz/item/CS_URS_2025_01/571908111</t>
  </si>
  <si>
    <t>22</t>
  </si>
  <si>
    <t>573111111</t>
  </si>
  <si>
    <t>Postřik infiltrační PI z asfaltu silničního s posypem kamenivem, v množství 0,60 kg/m2</t>
  </si>
  <si>
    <t>2127133693</t>
  </si>
  <si>
    <t>https://podminky.urs.cz/item/CS_URS_2025_01/573111111</t>
  </si>
  <si>
    <t>23</t>
  </si>
  <si>
    <t>565155111</t>
  </si>
  <si>
    <t>Asfaltový beton vrstva podkladní ACP 16 (obalované kamenivo střednězrnné - OKS) s rozprostřením a zhutněním v pruhu šířky přes 1,5 do 3 m, po zhutnění tl. 70 mm</t>
  </si>
  <si>
    <t>1502702883</t>
  </si>
  <si>
    <t>https://podminky.urs.cz/item/CS_URS_2025_01/565155111</t>
  </si>
  <si>
    <t>24</t>
  </si>
  <si>
    <t>573211111</t>
  </si>
  <si>
    <t>Postřik spojovací PS bez posypu kamenivem z asfaltu silničního, v množství 0,60 kg/m2</t>
  </si>
  <si>
    <t>1575713596</t>
  </si>
  <si>
    <t>https://podminky.urs.cz/item/CS_URS_2025_01/573211111</t>
  </si>
  <si>
    <t>25</t>
  </si>
  <si>
    <t>577134111</t>
  </si>
  <si>
    <t>Asfaltový beton vrstva obrusná ACO 11 (ABS) s rozprostřením a se zhutněním z nemodifikovaného asfaltu v pruhu šířky do 3 m tř. I (ACO 11+), po zhutnění tl. 40 mm</t>
  </si>
  <si>
    <t>-1213082697</t>
  </si>
  <si>
    <t>https://podminky.urs.cz/item/CS_URS_2025_01/577134111</t>
  </si>
  <si>
    <t>26</t>
  </si>
  <si>
    <t>596911111</t>
  </si>
  <si>
    <t>Kladení šlapáků z jednotlivých kusů do lože ze štěrkopísku nebo z prohozené zeminy v rovině nebo na svahu do 1:5</t>
  </si>
  <si>
    <t>868639658</t>
  </si>
  <si>
    <t>https://podminky.urs.cz/item/CS_URS_2025_01/596911111</t>
  </si>
  <si>
    <t>27</t>
  </si>
  <si>
    <t>59246018</t>
  </si>
  <si>
    <t>dlažba velkoformátová betonová plochy do 0,5m2 tl 80mm tryskaný povrch</t>
  </si>
  <si>
    <t>-834015284</t>
  </si>
  <si>
    <t>28</t>
  </si>
  <si>
    <t>58337303</t>
  </si>
  <si>
    <t>štěrkopísek frakce 0/8</t>
  </si>
  <si>
    <t>986258930</t>
  </si>
  <si>
    <t>20*0,06 'Přepočtené koeficientem množství</t>
  </si>
  <si>
    <t>SA05</t>
  </si>
  <si>
    <t>Sanace tl. 0,5 m</t>
  </si>
  <si>
    <t>29</t>
  </si>
  <si>
    <t>122252203</t>
  </si>
  <si>
    <t>Odkopávky a prokopávky nezapažené pro silnice a dálnice strojně v hornině třídy těžitelnosti I do 100 m3</t>
  </si>
  <si>
    <t>1331746519</t>
  </si>
  <si>
    <t>https://podminky.urs.cz/item/CS_URS_2025_01/122252203</t>
  </si>
  <si>
    <t>SA*0,5</t>
  </si>
  <si>
    <t>Rozpad figury: SA</t>
  </si>
  <si>
    <t>360709033</t>
  </si>
  <si>
    <t>31</t>
  </si>
  <si>
    <t>1433203211</t>
  </si>
  <si>
    <t>32</t>
  </si>
  <si>
    <t>-1994014960</t>
  </si>
  <si>
    <t>810*2 'Přepočtené koeficientem množství</t>
  </si>
  <si>
    <t>33</t>
  </si>
  <si>
    <t>564871111</t>
  </si>
  <si>
    <t>Podklad ze štěrkodrti ŠD s rozprostřením a zhutněním plochy přes 100 m2, po zhutnění tl. 250 mm</t>
  </si>
  <si>
    <t>282455990</t>
  </si>
  <si>
    <t>https://podminky.urs.cz/item/CS_URS_2025_01/564871111</t>
  </si>
  <si>
    <t>P</t>
  </si>
  <si>
    <t>Poznámka k položce:_x000D_
vel. 0-125 mm</t>
  </si>
  <si>
    <t>34</t>
  </si>
  <si>
    <t>-1670080084</t>
  </si>
  <si>
    <t>Poznámka k položce:_x000D_
vel. 0-63 mm</t>
  </si>
  <si>
    <t>35</t>
  </si>
  <si>
    <t>919726203</t>
  </si>
  <si>
    <t>Geotextilie tkaná pro vyztužení, separaci nebo filtraci z polypropylenu, podélná pevnost v tahu přes 50 do 80 kN/m</t>
  </si>
  <si>
    <t>1798037432</t>
  </si>
  <si>
    <t>https://podminky.urs.cz/item/CS_URS_2025_01/919726203</t>
  </si>
  <si>
    <t>D1-A-1</t>
  </si>
  <si>
    <t>36</t>
  </si>
  <si>
    <t>564861111</t>
  </si>
  <si>
    <t>Podklad ze štěrkodrti ŠD s rozprostřením a zhutněním plochy přes 100 m2, po zhutnění tl. 200 mm</t>
  </si>
  <si>
    <t>2010063392</t>
  </si>
  <si>
    <t>https://podminky.urs.cz/item/CS_URS_2025_01/564861111</t>
  </si>
  <si>
    <t>37</t>
  </si>
  <si>
    <t>564952111</t>
  </si>
  <si>
    <t>Podklad z mechanicky zpevněného kameniva MZK (minerální beton) s rozprostřením a s hutněním, po zhutnění tl. 150 mm</t>
  </si>
  <si>
    <t>976820446</t>
  </si>
  <si>
    <t>https://podminky.urs.cz/item/CS_URS_2025_01/564952111</t>
  </si>
  <si>
    <t>38</t>
  </si>
  <si>
    <t>-1956033709</t>
  </si>
  <si>
    <t>39</t>
  </si>
  <si>
    <t>-360938663</t>
  </si>
  <si>
    <t>40</t>
  </si>
  <si>
    <t>-929263121</t>
  </si>
  <si>
    <t>41</t>
  </si>
  <si>
    <t>-447430274</t>
  </si>
  <si>
    <t>D1-D-3</t>
  </si>
  <si>
    <t>42</t>
  </si>
  <si>
    <t>564861011</t>
  </si>
  <si>
    <t>Podklad ze štěrkodrti ŠD s rozprostřením a zhutněním plochy jednotlivě do 100 m2, po zhutnění tl. 200 mm</t>
  </si>
  <si>
    <t>1604208835</t>
  </si>
  <si>
    <t>https://podminky.urs.cz/item/CS_URS_2025_01/564861011</t>
  </si>
  <si>
    <t>43</t>
  </si>
  <si>
    <t>564952112</t>
  </si>
  <si>
    <t>Podklad z mechanicky zpevněného kameniva MZK (minerální beton) s rozprostřením a s hutněním, po zhutnění tl. 160 mm</t>
  </si>
  <si>
    <t>-810620460</t>
  </si>
  <si>
    <t>https://podminky.urs.cz/item/CS_URS_2025_01/564952112</t>
  </si>
  <si>
    <t>44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</si>
  <si>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</si>
  <si>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</si>
  <si>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801017677</t>
  </si>
  <si>
    <t>https://podminky.urs.cz/item/CS_URS_2025_01/596412115</t>
  </si>
  <si>
    <t>45</t>
  </si>
  <si>
    <t>59245035</t>
  </si>
  <si>
    <t>dlažba plošná vegetační betonová 200x200mm tl 80mm přírodní</t>
  </si>
  <si>
    <t>-1119807422</t>
  </si>
  <si>
    <t>D1_D_3-D1_D_3_B-11</t>
  </si>
  <si>
    <t>Rozpad figury: D1_D_3_B</t>
  </si>
  <si>
    <t>785*1,05 'Přepočtené koeficientem množství</t>
  </si>
  <si>
    <t>46</t>
  </si>
  <si>
    <t>59245036</t>
  </si>
  <si>
    <t>dlažba plošná vegetační betonová 200x200mm tl 80mm barevná</t>
  </si>
  <si>
    <t>1934775443</t>
  </si>
  <si>
    <t>54*1,05 'Přepočtené koeficientem množství</t>
  </si>
  <si>
    <t>47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</si>
  <si>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</si>
  <si>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</si>
  <si>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-787491745</t>
  </si>
  <si>
    <t>https://podminky.urs.cz/item/CS_URS_2025_01/596212210</t>
  </si>
  <si>
    <t>48</t>
  </si>
  <si>
    <t>59245004</t>
  </si>
  <si>
    <t>dlažba skladebná betonová 200x200mm tl 80mm barevná</t>
  </si>
  <si>
    <t>-516327592</t>
  </si>
  <si>
    <t>11*1,03 'Přepočtené koeficientem množství</t>
  </si>
  <si>
    <t>49</t>
  </si>
  <si>
    <t>919726123</t>
  </si>
  <si>
    <t>Geotextilie netkaná pro ochranu, separaci nebo filtraci měrná hmotnost přes 300 do 500 g/m2</t>
  </si>
  <si>
    <t>-250672657</t>
  </si>
  <si>
    <t>https://podminky.urs.cz/item/CS_URS_2025_01/919726123</t>
  </si>
  <si>
    <t>"pro zachycení ropných látek netkaná 400 g/m2" D1_D_3</t>
  </si>
  <si>
    <t>Rozpad figury: K</t>
  </si>
  <si>
    <t>1140</t>
  </si>
  <si>
    <t>Trubní vedení</t>
  </si>
  <si>
    <t>50</t>
  </si>
  <si>
    <t>899132111</t>
  </si>
  <si>
    <t>Výměna (výšková úprava) poklopu kanalizačního s rámem samonivelačním s ošetřením podkladních vrstev hloubky do 25 cm</t>
  </si>
  <si>
    <t>-857252931</t>
  </si>
  <si>
    <t>https://podminky.urs.cz/item/CS_URS_2025_01/899132111</t>
  </si>
  <si>
    <t>51</t>
  </si>
  <si>
    <t>55241033</t>
  </si>
  <si>
    <t>poklop šachtový litinový kruhový DN 600 bez ventilace tř D400 v samonivelačním rámu pro intenzivní provoz</t>
  </si>
  <si>
    <t>-1460812729</t>
  </si>
  <si>
    <t>52</t>
  </si>
  <si>
    <t>899133211</t>
  </si>
  <si>
    <t>Výměna (výšková úprava) vtokové mříže uliční vpusti na betonové skruži s použitím betonových vyrovnávacích prvků</t>
  </si>
  <si>
    <t>-2141753869</t>
  </si>
  <si>
    <t>https://podminky.urs.cz/item/CS_URS_2025_01/899133211</t>
  </si>
  <si>
    <t>53</t>
  </si>
  <si>
    <t>59224481</t>
  </si>
  <si>
    <t>mříž vtoková s rámem pro uliční vpusť 500x500, zatížení 40 tun</t>
  </si>
  <si>
    <t>2010647420</t>
  </si>
  <si>
    <t>8.1</t>
  </si>
  <si>
    <t>Vsakovací objekty</t>
  </si>
  <si>
    <t>132154204</t>
  </si>
  <si>
    <t>Hloubení zapažených rýh šířky přes 800 do 2 000 mm strojně s urovnáním dna do předepsaného profilu a spádu v hornině třídy těžitelnosti I skupiny 1 a 2 přes 100 do 500 m3</t>
  </si>
  <si>
    <t>-1278382712</t>
  </si>
  <si>
    <t>https://podminky.urs.cz/item/CS_URS_2025_01/132154204</t>
  </si>
  <si>
    <t>"u UV1" (1,5*1,5*1,5)+(((0,6*3)+1,8)*((1,2*5)+1,8)*1,5)</t>
  </si>
  <si>
    <t>"u UV2" (1,5*1,5*1,5)+(((0,6*3)+1,8)*((1,2*5)+1,8)*1,5)</t>
  </si>
  <si>
    <t>"u UV3" (1,5*1,5*1,5)+(((0,6*3)+1,8)*((1,2*5)+1,8)*1,5)</t>
  </si>
  <si>
    <t>Součet</t>
  </si>
  <si>
    <t>55</t>
  </si>
  <si>
    <t>174151101</t>
  </si>
  <si>
    <t>Zásyp sypaninou z jakékoliv horniny strojně s uložením výkopku ve vrstvách se zhutněním jam, šachet, rýh nebo kolem objektů v těchto vykopávkách</t>
  </si>
  <si>
    <t>-209665174</t>
  </si>
  <si>
    <t>https://podminky.urs.cz/item/CS_URS_2025_01/174151101</t>
  </si>
  <si>
    <t>56</t>
  </si>
  <si>
    <t>58343810</t>
  </si>
  <si>
    <t>kamenivo drcené hrubé frakce 4/8</t>
  </si>
  <si>
    <t>1046325658</t>
  </si>
  <si>
    <t>"spodní obsyp"</t>
  </si>
  <si>
    <t>"u UV1" (1,5*1,5*0,2)+(((0,6*3)+1,0)*((1,2*5)+1,0)*0,2)</t>
  </si>
  <si>
    <t>"u UV2" (1,5*1,5*0,2)+(((0,6*3)+1,0)*((1,2*5)+1,0)*0,2)</t>
  </si>
  <si>
    <t>"u UV3" (1,5*1,5*0,2)+(((0,6*3)+1,0)*((1,2*5)+1,0)*0,2)</t>
  </si>
  <si>
    <t>13,11*2 'Přepočtené koeficientem množství</t>
  </si>
  <si>
    <t>57</t>
  </si>
  <si>
    <t>58343872</t>
  </si>
  <si>
    <t>kamenivo drcené hrubé frakce 8/16</t>
  </si>
  <si>
    <t>804302141</t>
  </si>
  <si>
    <t>"boční a horní obsyp"</t>
  </si>
  <si>
    <t>"u UV1" ((1,5*1,5)-(0,5*0,5))*0,8+(((0,6*3)+1,8)*((1,2*5)+1,8)*0,8)-((0,6*3)*(1,2*5)*0,6)</t>
  </si>
  <si>
    <t>"u UV2" ((1,5*1,5)-(0,5*0,5))*0,8+(((0,6*3)+1,8)*((1,2*5)+1,8)*0,8)-((0,6*3)*(1,2*5)*0,6)</t>
  </si>
  <si>
    <t>"u UV3" ((1,5*1,5)-(0,5*0,5))*0,8+(((0,6*3)+1,8)*((1,2*5)+1,8)*0,8)-((0,6*3)*(1,2*5)*0,6)</t>
  </si>
  <si>
    <t>52,752*2 'Přepočtené koeficientem množství</t>
  </si>
  <si>
    <t>58</t>
  </si>
  <si>
    <t>58344171</t>
  </si>
  <si>
    <t>štěrkodrť frakce 0/32</t>
  </si>
  <si>
    <t>1446727573</t>
  </si>
  <si>
    <t>"násyp"</t>
  </si>
  <si>
    <t>"u UV1" ((1,5*1,5)-(0,5*0,5))*0,5+(((0,6*3)+1,8)*((1,2*5)+1,8)*0,5)</t>
  </si>
  <si>
    <t>"u UV2" ((1,5*1,5)-(0,5*0,5))*0,5+(((0,6*3)+1,8)*((1,2*5)+1,8)*0,5)</t>
  </si>
  <si>
    <t>"u UV3" ((1,5*1,5)-(0,5*0,5))*0,5+(((0,6*3)+1,8)*((1,2*5)+1,8)*0,5)</t>
  </si>
  <si>
    <t>45,12*2 'Přepočtené koeficientem množství</t>
  </si>
  <si>
    <t>59</t>
  </si>
  <si>
    <t>871353123</t>
  </si>
  <si>
    <t>Montáž kanalizačního potrubí z tvrdého PVC-U hladkého plnostěnného tuhost SN 12 DN 200</t>
  </si>
  <si>
    <t>-1401334653</t>
  </si>
  <si>
    <t>https://podminky.urs.cz/item/CS_URS_2025_01/871353123</t>
  </si>
  <si>
    <t>60</t>
  </si>
  <si>
    <t>28611107</t>
  </si>
  <si>
    <t>trubka kanalizační PVC-U plnostěnná jednovrstvá s rázovou odolností DN 200x6000mm SN12</t>
  </si>
  <si>
    <t>-2005592963</t>
  </si>
  <si>
    <t>3*1,03 'Přepočtené koeficientem množství</t>
  </si>
  <si>
    <t>61</t>
  </si>
  <si>
    <t>877350310</t>
  </si>
  <si>
    <t>Montáž tvarovek na kanalizačním plastovém potrubí z PP nebo PVC-U hladkého plnostěnného kolen, víček nebo hrdlových uzávěrů DN 200</t>
  </si>
  <si>
    <t>-1828813776</t>
  </si>
  <si>
    <t>https://podminky.urs.cz/item/CS_URS_2025_01/877350310</t>
  </si>
  <si>
    <t>62</t>
  </si>
  <si>
    <t>28651015</t>
  </si>
  <si>
    <t>koleno kanalizační PVC-U plnostěnné s rázovou odolností 200x45°</t>
  </si>
  <si>
    <t>1972703586</t>
  </si>
  <si>
    <t>63</t>
  </si>
  <si>
    <t>894812231</t>
  </si>
  <si>
    <t>Revizní a čistící šachta z polypropylenu PP pro hladké trouby DN 425 roura šachtová korugovaná bez hrdla, světlé hloubky 1500 mm</t>
  </si>
  <si>
    <t>-142755712</t>
  </si>
  <si>
    <t>https://podminky.urs.cz/item/CS_URS_2025_01/894812231</t>
  </si>
  <si>
    <t>64</t>
  </si>
  <si>
    <t>WVN.RP000415W</t>
  </si>
  <si>
    <t>ŠACHT.ROURA BEZ HRDLA 425/1500</t>
  </si>
  <si>
    <t>-770876206</t>
  </si>
  <si>
    <t>Poznámka k položce:_x000D_
Systém plastových kanalizačních šachet - ŠACHT.ROURA BEZ HRDLA 425/1500</t>
  </si>
  <si>
    <t>65</t>
  </si>
  <si>
    <t>WVN.IF000910W</t>
  </si>
  <si>
    <t>ULIČNÍ VPUSŤ 425/200 S FILTREM</t>
  </si>
  <si>
    <t>-2081865463</t>
  </si>
  <si>
    <t>Poznámka k položce:_x000D_
Systém plastových kanalizačních šachet - ULIČNÍ VPUSŤ 425/200 S FILTREM</t>
  </si>
  <si>
    <t>66</t>
  </si>
  <si>
    <t>894812241</t>
  </si>
  <si>
    <t>Revizní a čistící šachta z polypropylenu PP pro hladké trouby DN 425 roura šachtová korugovaná teleskopická (včetně těsnění) 375 mm</t>
  </si>
  <si>
    <t>142384938</t>
  </si>
  <si>
    <t>https://podminky.urs.cz/item/CS_URS_2025_01/894812241</t>
  </si>
  <si>
    <t>67</t>
  </si>
  <si>
    <t>894812249</t>
  </si>
  <si>
    <t>Revizní a čistící šachta z polypropylenu PP pro hladké trouby DN 425 roura šachtová korugovaná Příplatek k cenám 2231 - 2242 za uříznutí šachtové roury</t>
  </si>
  <si>
    <t>895398281</t>
  </si>
  <si>
    <t>https://podminky.urs.cz/item/CS_URS_2025_01/894812249</t>
  </si>
  <si>
    <t>68</t>
  </si>
  <si>
    <t>894812267</t>
  </si>
  <si>
    <t>Revizní a čistící šachta z polypropylenu PP pro hladké trouby DN 425 mříž do teleskopu (pro třídu zatížení) čtvercová (D400)</t>
  </si>
  <si>
    <t>899594089</t>
  </si>
  <si>
    <t>https://podminky.urs.cz/item/CS_URS_2025_01/894812267</t>
  </si>
  <si>
    <t>69</t>
  </si>
  <si>
    <t>897171112</t>
  </si>
  <si>
    <t>Akumulační boxy z polypropylenu PP pro vsakování dešťových vod pro pochozí a pod plochy zatížené osobními automobily o celkovém akumulačním objemu přes 10 do 30 m3</t>
  </si>
  <si>
    <t>-1616613331</t>
  </si>
  <si>
    <t>https://podminky.urs.cz/item/CS_URS_2025_01/897171112</t>
  </si>
  <si>
    <t>"u UV1" (0,6*0,6*1,2)*15</t>
  </si>
  <si>
    <t>"u UV2" (0,6*0,6*1,2)*15</t>
  </si>
  <si>
    <t>"u UV3" (0,6*0,6*1,2)*15</t>
  </si>
  <si>
    <t>Ostatní konstrukce a práce, bourání</t>
  </si>
  <si>
    <t>70</t>
  </si>
  <si>
    <t>914111111</t>
  </si>
  <si>
    <t>Montáž svislé dopravní značky základní velikosti do 1 m2 objímkami na sloupky nebo konzoly</t>
  </si>
  <si>
    <t>-1481107957</t>
  </si>
  <si>
    <t>https://podminky.urs.cz/item/CS_URS_2025_01/914111111</t>
  </si>
  <si>
    <t xml:space="preserve">Poznámka k souboru cen:_x000D_
1. V cenách jsou započteny i náklady na montáž značek včetně upevňovacího materiálu na předem připravenou nosnou konstrukci (sloupek, konzolu, sloup). 2. V cenách nejsou započteny náklady na: a) dodání značek, tyto se oceňují ve specifikaci, b) na montáž a dodávku ocelových nosných konstrukcí – sloupků, konzol, tyto se oceňují cenami souboru cen 914 51 Montáž sloupku a 914 53 Montáž konzol a nástavců, c) nátěry, tyto se oceňují jako práce PSV příslušnými cenami katalogu 800-783 Nátěry, d) naložení a odklizení výkopku, tyto se oceňují cenami části A 01 katalogu 800-1 Zemní práce. 3. Ceny nelze použít pro osazení a montáž svislých dopravních značek: a) světelných, tyto se oceňují cenami katalogu 800-741 Elektroinstalace - silnoproud, b) upevněných na lanech nebo speciálních konstrukcích nesoucích více značek, tyto se oceňují individuálně. </t>
  </si>
  <si>
    <t>71</t>
  </si>
  <si>
    <t>40445612</t>
  </si>
  <si>
    <t>značky upravující přednost P2, P3, P8 750mm</t>
  </si>
  <si>
    <t>940375421</t>
  </si>
  <si>
    <t>72</t>
  </si>
  <si>
    <t>40445625</t>
  </si>
  <si>
    <t>informativní značky provozní IP8, IP9, IP11-IP13 500x700mm</t>
  </si>
  <si>
    <t>533340695</t>
  </si>
  <si>
    <t>73</t>
  </si>
  <si>
    <t>40445649</t>
  </si>
  <si>
    <t>dodatkové tabulky E3-E5, E8, E14-E16 500x150mm</t>
  </si>
  <si>
    <t>-282175693</t>
  </si>
  <si>
    <t>74</t>
  </si>
  <si>
    <t>914111112</t>
  </si>
  <si>
    <t>Montáž svislé dopravní značky základní velikosti do 1 m2 páskováním na sloupy</t>
  </si>
  <si>
    <t>931364222</t>
  </si>
  <si>
    <t>https://podminky.urs.cz/item/CS_URS_2025_01/914111112</t>
  </si>
  <si>
    <t>75</t>
  </si>
  <si>
    <t>40445609</t>
  </si>
  <si>
    <t>značky upravující přednost P1, P4 900mm</t>
  </si>
  <si>
    <t>1125659331</t>
  </si>
  <si>
    <t>76</t>
  </si>
  <si>
    <t>40445620</t>
  </si>
  <si>
    <t>zákazové, příkazové dopravní značky B1-B34, C1-15 700mm</t>
  </si>
  <si>
    <t>-1667687340</t>
  </si>
  <si>
    <t>77</t>
  </si>
  <si>
    <t>914511111</t>
  </si>
  <si>
    <t>Montáž sloupku dopravních značek délky do 3,5 m do betonového základu</t>
  </si>
  <si>
    <t>1741767566</t>
  </si>
  <si>
    <t>https://podminky.urs.cz/item/CS_URS_2025_01/914511111</t>
  </si>
  <si>
    <t xml:space="preserve">Poznámka k souboru cen:_x000D_
1. V cenách jsou započteny i náklady na: a) vykopání jamek s odhozem výkopku na vzdálenost do 3 m, b) osazení sloupku včetně montáže a dodávky plastového víčka, 2. V cenách -1111 jsou započteny i náklady na betonový základ. 3. V cenách -1112 jsou započteny i náklady na hliníkovou patku s betonovým základem. 4. V cenách nejsou započteny náklady na: a) dodání sloupku, tyto se oceňují ve specifikaci b) naložení a odklizení výkopku, tyto se oceňují cenami části A01 katalogu 800-1 Zemní práce. </t>
  </si>
  <si>
    <t>78</t>
  </si>
  <si>
    <t>40445230</t>
  </si>
  <si>
    <t>sloupek pro dopravní značku Zn D 70mm v 3,5m</t>
  </si>
  <si>
    <t>1181799871</t>
  </si>
  <si>
    <t>79</t>
  </si>
  <si>
    <t>40445254</t>
  </si>
  <si>
    <t>víčko plastové na sloupek D 70mm</t>
  </si>
  <si>
    <t>791193729</t>
  </si>
  <si>
    <t>80</t>
  </si>
  <si>
    <t>915111111</t>
  </si>
  <si>
    <t>Vodorovné dopravní značení stříkané barvou dělící čára šířky 125 mm souvislá bílá základní</t>
  </si>
  <si>
    <t>1232088856</t>
  </si>
  <si>
    <t>https://podminky.urs.cz/item/CS_URS_2025_01/915111111</t>
  </si>
  <si>
    <t>81</t>
  </si>
  <si>
    <t>915121111</t>
  </si>
  <si>
    <t>Vodorovné dopravní značení stříkané barvou vodící čára bílá šířky 250 mm souvislá základní</t>
  </si>
  <si>
    <t>-91845256</t>
  </si>
  <si>
    <t>https://podminky.urs.cz/item/CS_URS_2025_01/915121111</t>
  </si>
  <si>
    <t>82</t>
  </si>
  <si>
    <t>915131111</t>
  </si>
  <si>
    <t>Vodorovné dopravní značení stříkané barvou přechody pro chodce, šipky, symboly bílé základní</t>
  </si>
  <si>
    <t>-292863177</t>
  </si>
  <si>
    <t>https://podminky.urs.cz/item/CS_URS_2025_01/915131111</t>
  </si>
  <si>
    <t>83</t>
  </si>
  <si>
    <t>915611111</t>
  </si>
  <si>
    <t>Předznačení pro vodorovné značení stříkané barvou nebo prováděné z nátěrových hmot liniové dělicí čáry, vodicí proužky</t>
  </si>
  <si>
    <t>404413021</t>
  </si>
  <si>
    <t>https://podminky.urs.cz/item/CS_URS_2025_01/915611111</t>
  </si>
  <si>
    <t xml:space="preserve">Poznámka k souboru cen:_x000D_
1. Množství měrných jednotek se určuje: a) pro cenu -61 1111 v m délky dělicí čáry nebo vodícího proužku (včetně mezer), b) pro cenu -62 1111 v m2 natírané nebo stříkané plochy. </t>
  </si>
  <si>
    <t>50+8,5</t>
  </si>
  <si>
    <t>84</t>
  </si>
  <si>
    <t>915621111</t>
  </si>
  <si>
    <t>Předznačení pro vodorovné značení stříkané barvou nebo prováděné z nátěrových hmot plošné šipky, symboly, nápisy</t>
  </si>
  <si>
    <t>-832276231</t>
  </si>
  <si>
    <t>https://podminky.urs.cz/item/CS_URS_2025_01/915621111</t>
  </si>
  <si>
    <t>85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</si>
  <si>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</si>
  <si>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</si>
  <si>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1862188386</t>
  </si>
  <si>
    <t>https://podminky.urs.cz/item/CS_URS_2025_01/916131213</t>
  </si>
  <si>
    <t xml:space="preserve">Poznámka k souboru cen:_x000D_
1. V cenách silničních obrubníků ležatých i stojatých jsou započteny: a) pro osazení do lože z kameniva těženého i náklady na dodání hmot pro lože tl. 80 až 100 mm, b) pro osazení do lože z betonu prostého i náklady na dodání hmot pro lože tl. 80 až 100 mm; v cenách -1113 a -1213 též náklady na zřízení bočních opěr. 2. Část lože z betonu prostého přesahující tl. 100 mm se oceňuje cenou 916 99-1121 Lože pod obrubníky, krajníky nebo obruby z dlažebních kostek. 3. V cenách nejsou započteny náklady na dodání obrubníků, tyto se oceňují ve specifikaci. </t>
  </si>
  <si>
    <t>86</t>
  </si>
  <si>
    <t>59217031</t>
  </si>
  <si>
    <t>obrubník silniční betonový 1000x150x250mm</t>
  </si>
  <si>
    <t>-1797199156</t>
  </si>
  <si>
    <t>302*1,02 'Přepočtené koeficientem množství</t>
  </si>
  <si>
    <t>87</t>
  </si>
  <si>
    <t>59217026</t>
  </si>
  <si>
    <t>obrubník silniční betonový 500x150x250mm</t>
  </si>
  <si>
    <t>1656418644</t>
  </si>
  <si>
    <t>17*1,02 'Přepočtené koeficientem množství</t>
  </si>
  <si>
    <t>88</t>
  </si>
  <si>
    <t>59217035</t>
  </si>
  <si>
    <t>obrubník betonový obloukový vnější 780x150x250mm</t>
  </si>
  <si>
    <t>1221452191</t>
  </si>
  <si>
    <t xml:space="preserve">Poznámka k položce:_x000D_
R0,5 - _x000D_
R1 - </t>
  </si>
  <si>
    <t>"R 0,5" 2,5</t>
  </si>
  <si>
    <t>"R 1,0" 6</t>
  </si>
  <si>
    <t>"R 2,0" 3</t>
  </si>
  <si>
    <t>11,5*1,02 'Přepočtené koeficientem množství</t>
  </si>
  <si>
    <t>89</t>
  </si>
  <si>
    <t>59217077</t>
  </si>
  <si>
    <t>obrubník silniční rohový betonový 250x250x250mm</t>
  </si>
  <si>
    <t>-578183970</t>
  </si>
  <si>
    <t>"vnější" 13</t>
  </si>
  <si>
    <t>"vnitřní" 18</t>
  </si>
  <si>
    <t>31*1,02 'Přepočtené koeficientem množství</t>
  </si>
  <si>
    <t>90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</si>
  <si>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</si>
  <si>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</si>
  <si>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-1287396639</t>
  </si>
  <si>
    <t>https://podminky.urs.cz/item/CS_URS_2025_01/916231213</t>
  </si>
  <si>
    <t xml:space="preserve">Poznámka k souboru cen:_x000D_
1. V cenách chodníkových obrubníků ležatých i stojatých jsou započteny pro osazení a) do lože z kameniva těženého i náklady na dodání hmot pro lože tl. 80 až 100 mm, b) do lože z betonu prostého i náklady na dodání hmot pro lože tl. 80 až 100 mm; v cenách -1113 a -1213 též náklady na zřízení bočních opěr. 2. Část lože z betonu prostého přesahující tl. 100 mm se oceňuje cenou 916 99-1121 Lože pod obrubníky, krajníky nebo obruby z dlažebních kostek. 3. V cenách nejsou započteny náklady na dodání obrubníků, tyto se oceňují ve specifikaci. 4. Měrná jednotka u příplatků je m délky obrubníku. </t>
  </si>
  <si>
    <t>91</t>
  </si>
  <si>
    <t>59217016</t>
  </si>
  <si>
    <t>obrubník betonový chodníkový 1000x80x250mm</t>
  </si>
  <si>
    <t>-660240958</t>
  </si>
  <si>
    <t>192*1,02 'Přepočtené koeficientem množství</t>
  </si>
  <si>
    <t>92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</si>
  <si>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</si>
  <si>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</si>
  <si>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-1094165735</t>
  </si>
  <si>
    <t>https://podminky.urs.cz/item/CS_URS_2025_01/919732211</t>
  </si>
  <si>
    <t>93</t>
  </si>
  <si>
    <t>919735113</t>
  </si>
  <si>
    <t>Řezání stávajícího živičného krytu nebo podkladu hloubky přes 100 do 150 mm</t>
  </si>
  <si>
    <t>-217793648</t>
  </si>
  <si>
    <t>https://podminky.urs.cz/item/CS_URS_2025_01/919735113</t>
  </si>
  <si>
    <t xml:space="preserve">Poznámka k souboru cen:_x000D_
1. V cenách jsou započteny i náklady na spotřebu vody. </t>
  </si>
  <si>
    <t>94</t>
  </si>
  <si>
    <t>961055111</t>
  </si>
  <si>
    <t>Bourání základů z betonu železového</t>
  </si>
  <si>
    <t>-830160857</t>
  </si>
  <si>
    <t>https://podminky.urs.cz/item/CS_URS_2025_01/961055111</t>
  </si>
  <si>
    <t>4*0,5*1*1</t>
  </si>
  <si>
    <t>95</t>
  </si>
  <si>
    <t>966052121</t>
  </si>
  <si>
    <t>Bourání plotových sloupků a vzpěr železobetonových výšky do 2,5 m s betonovou patkou</t>
  </si>
  <si>
    <t>-951604664</t>
  </si>
  <si>
    <t>https://podminky.urs.cz/item/CS_URS_2025_01/966052121</t>
  </si>
  <si>
    <t>96</t>
  </si>
  <si>
    <t>966071822</t>
  </si>
  <si>
    <t>Rozebrání oplocení z pletiva drátěného se čtvercovými oky, výšky přes 1,6 do 2,0 m</t>
  </si>
  <si>
    <t>950187855</t>
  </si>
  <si>
    <t>https://podminky.urs.cz/item/CS_URS_2025_01/966071822</t>
  </si>
  <si>
    <t>997</t>
  </si>
  <si>
    <t>Přesun sutě</t>
  </si>
  <si>
    <t>97</t>
  </si>
  <si>
    <t>997221561</t>
  </si>
  <si>
    <t>Vodorovná doprava suti bez naložení, ale se složením a s hrubým urovnáním z kusových materiálů, na vzdálenost do 1 km</t>
  </si>
  <si>
    <t>362302303</t>
  </si>
  <si>
    <t>https://podminky.urs.cz/item/CS_URS_2025_01/997221561</t>
  </si>
  <si>
    <t>98</t>
  </si>
  <si>
    <t>997221569</t>
  </si>
  <si>
    <t>Vodorovná doprava suti bez naložení, ale se složením a s hrubým urovnáním Příplatek k ceně za každý další započatý 1 km přes 1 km</t>
  </si>
  <si>
    <t>148024305</t>
  </si>
  <si>
    <t>https://podminky.urs.cz/item/CS_URS_2025_01/997221569</t>
  </si>
  <si>
    <t>606,977*5 'Přepočtené koeficientem množství</t>
  </si>
  <si>
    <t>99</t>
  </si>
  <si>
    <t>997221861</t>
  </si>
  <si>
    <t>Poplatek za uložení stavebního odpadu na recyklační skládce (skládkovné) z prostého betonu zatříděného do Katalogu odpadů pod kódem 17 01 01</t>
  </si>
  <si>
    <t>497861534</t>
  </si>
  <si>
    <t>https://podminky.urs.cz/item/CS_URS_2025_01/997221861</t>
  </si>
  <si>
    <t>2,255+2,48</t>
  </si>
  <si>
    <t>100</t>
  </si>
  <si>
    <t>997221862</t>
  </si>
  <si>
    <t>Poplatek za uložení stavebního odpadu na recyklační skládce (skládkovné) z armovaného betonu zatříděného do Katalogu odpadů pod kódem 17 01 01</t>
  </si>
  <si>
    <t>-908890096</t>
  </si>
  <si>
    <t>https://podminky.urs.cz/item/CS_URS_2025_01/997221862</t>
  </si>
  <si>
    <t>4,8+6,384</t>
  </si>
  <si>
    <t>101</t>
  </si>
  <si>
    <t>997221873</t>
  </si>
  <si>
    <t>-996021820</t>
  </si>
  <si>
    <t>https://podminky.urs.cz/item/CS_URS_2025_01/997221873</t>
  </si>
  <si>
    <t>102</t>
  </si>
  <si>
    <t>997221875</t>
  </si>
  <si>
    <t>Poplatek za uložení stavebního odpadu na recyklační skládce (skládkovné) asfaltového bez obsahu dehtu zatříděného do Katalogu odpadů pod kódem 17 03 02</t>
  </si>
  <si>
    <t>2080668200</t>
  </si>
  <si>
    <t>https://podminky.urs.cz/item/CS_URS_2025_01/997221875</t>
  </si>
  <si>
    <t>998</t>
  </si>
  <si>
    <t>Přesun hmot</t>
  </si>
  <si>
    <t>103</t>
  </si>
  <si>
    <t>998225111</t>
  </si>
  <si>
    <t>Přesun hmot pro komunikace s krytem z kameniva, monolitickým betonovým nebo živičným dopravní vzdálenost do 200 m jakékoliv délky objektu</t>
  </si>
  <si>
    <t>521308650</t>
  </si>
  <si>
    <t>https://podminky.urs.cz/item/CS_URS_2025_01/998225111</t>
  </si>
  <si>
    <t xml:space="preserve">Poznámka k souboru cen:_x000D_
1. Ceny lze použít i pro plochy letišť s krytem monolitickým betonovým nebo živičným. </t>
  </si>
  <si>
    <t>PSV</t>
  </si>
  <si>
    <t>Práce a dodávky PSV</t>
  </si>
  <si>
    <t>767</t>
  </si>
  <si>
    <t>Konstrukce zámečnické</t>
  </si>
  <si>
    <t>104</t>
  </si>
  <si>
    <t>767996702</t>
  </si>
  <si>
    <t>Demontáž ostatních zámečnických konstrukcí řezáním o hmotnosti jednotlivých dílů přes 50 do 100 kg</t>
  </si>
  <si>
    <t>kg</t>
  </si>
  <si>
    <t>1142360353</t>
  </si>
  <si>
    <t>https://podminky.urs.cz/item/CS_URS_2025_01/767996702</t>
  </si>
  <si>
    <t>8*60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</si>
  <si>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</si>
  <si>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</si>
  <si>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</si>
  <si>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</si>
  <si>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</si>
  <si>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</si>
  <si>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</si>
  <si>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011002000</t>
  </si>
  <si>
    <t>Průzkumné práce</t>
  </si>
  <si>
    <t>kpl</t>
  </si>
  <si>
    <t>1024</t>
  </si>
  <si>
    <t>1105816299</t>
  </si>
  <si>
    <t>https://podminky.urs.cz/item/CS_URS_2025_01/011002000</t>
  </si>
  <si>
    <t>"vytyčení stávající inženýrských sítí" 1</t>
  </si>
  <si>
    <t>012344000</t>
  </si>
  <si>
    <t>Vytyčovací práce</t>
  </si>
  <si>
    <t>1970877645</t>
  </si>
  <si>
    <t>https://podminky.urs.cz/item/CS_URS_2025_01/012344000</t>
  </si>
  <si>
    <t>012444000</t>
  </si>
  <si>
    <t>Geodetické měření skutečného provedení stavby</t>
  </si>
  <si>
    <t>535199694</t>
  </si>
  <si>
    <t>https://podminky.urs.cz/item/CS_URS_2025_01/012444000</t>
  </si>
  <si>
    <t>Poznámka k položce:_x000D_
Vyhotovení geodetické části dokumentace skutečného provedení stavby nebo _x000D_
geodetického podkladu pro potřeby vedení Digitální technické mapy Statutárního _x000D_
města Karlovy Vary a Digitální technické mapy Karlovarského kraje, obsahující _x000D_
geometrické, polohové a výškové určení dokončené stavby nebo technologického _x000D_
zařízení, zpracované a předané v souladu s §5 a ve struktuře dle příloh č. 3 a 4 vyhlášky _x000D_
č. 393/2020 Sb., o digitální technické mapě (vyhláška DTM), v platném znění, v _x000D_
aktuálně platné verzi Jednotného výměnného formátu digitální technické mapy (JVF _x000D_
DTM)dle §6 vyhlášky DTM. _x000D_
 _x000D_
Geodetický podklad se vyhotovuje s využitím stávajících údajů digitální technické _x000D_
mapy. Součástí geodetického podkladu je posouzení návaznosti výsledku zaměření _x000D_
nového stavu na stav dosavadní. _x000D_
Součástí odevzdané dokumentace bude i protokol o úspěšné validaci datového _x000D_
souboru JVF DTM prostřednictvím validátoru ČUZK.</t>
  </si>
  <si>
    <t>013254000</t>
  </si>
  <si>
    <t>Dokumentace skutečného provedení stavby</t>
  </si>
  <si>
    <t>-1994054706</t>
  </si>
  <si>
    <t>https://podminky.urs.cz/item/CS_URS_2025_01/013254000</t>
  </si>
  <si>
    <t>013294000</t>
  </si>
  <si>
    <t>Ostatní dokumentace stavby</t>
  </si>
  <si>
    <t>-2068571604</t>
  </si>
  <si>
    <t>https://podminky.urs.cz/item/CS_URS_2025_01/013294000</t>
  </si>
  <si>
    <t>"projektová dokumentace pro realizaci stavby" 1</t>
  </si>
  <si>
    <t>VRN3</t>
  </si>
  <si>
    <t>Zařízení staveniště</t>
  </si>
  <si>
    <t>030001000</t>
  </si>
  <si>
    <t>578352670</t>
  </si>
  <si>
    <t>https://podminky.urs.cz/item/CS_URS_2025_01/030001000</t>
  </si>
  <si>
    <t>Poznámka k položce:_x000D_
skladáka materiálů, oplocení staveniště, zázemí, atd.</t>
  </si>
  <si>
    <t>VRN4</t>
  </si>
  <si>
    <t>Inženýrská činnost</t>
  </si>
  <si>
    <t>034503000</t>
  </si>
  <si>
    <t>Informační tabule na staveništi</t>
  </si>
  <si>
    <t>ks</t>
  </si>
  <si>
    <t>393145341</t>
  </si>
  <si>
    <t>https://podminky.urs.cz/item/CS_URS_2025_01/034503000</t>
  </si>
  <si>
    <t>043134000</t>
  </si>
  <si>
    <t>Zkoušky zatěžovací</t>
  </si>
  <si>
    <t>266958679</t>
  </si>
  <si>
    <t>https://podminky.urs.cz/item/CS_URS_2025_01/043134000</t>
  </si>
  <si>
    <t>"statické zatěžovací zkoušky pláně a jednotlivých vrstev" 1</t>
  </si>
  <si>
    <t>VRN7</t>
  </si>
  <si>
    <t>Provozní vlivy</t>
  </si>
  <si>
    <t>072203000</t>
  </si>
  <si>
    <t>Silniční provoz - zajištění DIO (dopravní značení)</t>
  </si>
  <si>
    <t>293251323</t>
  </si>
  <si>
    <t>https://podminky.urs.cz/item/CS_URS_2025_01/072203000</t>
  </si>
  <si>
    <t>SEZNAM FIGUR</t>
  </si>
  <si>
    <t>Výměra</t>
  </si>
  <si>
    <t>Použití figury:</t>
  </si>
  <si>
    <t>Úprava pláně pro silnice a dálnice v zářezech se zhutněním</t>
  </si>
  <si>
    <t>Podklad ze štěrkodrtě ŠD plochy přes 100 m2 tl 200 mm</t>
  </si>
  <si>
    <t>Podklad z mechanicky zpevněného kameniva MZK tl 150 mm</t>
  </si>
  <si>
    <t>Asfaltový beton vrstva podkladní ACP 16 (obalované kamenivo OKS) tl 70 mm š do 3 m</t>
  </si>
  <si>
    <t>Postřik živičný infiltrační s posypem z asfaltu množství 0,60 kg/m2</t>
  </si>
  <si>
    <t>Postřik živičný spojovací z asfaltu v množství 0,60 kg/m2</t>
  </si>
  <si>
    <t>Asfaltový beton vrstva obrusná ACO 11+ (ABS) tř. I tl 40 mm š do 3 m z nemodifikovaného asfaltu</t>
  </si>
  <si>
    <t>Podklad ze štěrkodrtě ŠD plochy do 100 m2 tl 200 mm</t>
  </si>
  <si>
    <t>Podklad z mechanicky zpevněného kameniva MZK tl 160 mm</t>
  </si>
  <si>
    <t>Kladení dlažby z vegetačních tvárnic pozemních komunikací velikosti dlaždic do 0,09 m2 tl 80 mm pl přes 300 m2</t>
  </si>
  <si>
    <t>Geotextilie pro ochranu, separaci a filtraci netkaná měrná hm přes 300 do 500 g/m2</t>
  </si>
  <si>
    <t>Keře a stromy do 100 mm</t>
  </si>
  <si>
    <t>Uložení sypaniny z hornin soudržných do násypů zhutněných silnic a dálnic</t>
  </si>
  <si>
    <t>Odkopávky a prokopávky nezapažené pro silnice a dálnice v hornině třídy těžitelnosti I objem do 100 m3 strojně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</si>
  <si>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</si>
  <si>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</si>
  <si>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zeminy a kamení na recyklační skládce (skládkovné) kód odpadu 17 05 04</t>
  </si>
  <si>
    <t>Podklad ze štěrkodrtě ŠD plochy přes 100 m2 tl 250 mm</t>
  </si>
  <si>
    <t>Geotextilie pro vyztužení, separaci a filtraci tkaná z PP podélná pevnost v tahu přes 50 do 80 kN/m</t>
  </si>
  <si>
    <t>Odstranění pařezů průměru přes 100 do 300 mm</t>
  </si>
  <si>
    <t>Vodorovné přemístění pařezů do 1 km D přes 100 do 300 mm</t>
  </si>
  <si>
    <t>Příplatek k vodorovnému přemístění pařezů D přes 100 do 300 mm ZKD 1 km</t>
  </si>
  <si>
    <t>Odstranění pařezů průměru přes 300 do 500 mm</t>
  </si>
  <si>
    <t>Vodorovné přemístění pařezů do 1 km D přes 300 do 500 mm</t>
  </si>
  <si>
    <t>Příplatek k vodorovnému přemístění pařezů D přes 300 do 500 mm ZKD 1 km</t>
  </si>
  <si>
    <t>Sejmutí ornice plochy přes 500 m2 tl vrstvy do 200 mm strojně</t>
  </si>
  <si>
    <t>Odkopávky a prokopávky nezapažené pro silnice a dálnice v hornině třídy těžitelnosti I objem do 1000 m3 strojně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</si>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</sst>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36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48"/>
      <color theme="9"/>
      <name val="Calibri"/>
      <family val="2"/>
      <charset val="238"/>
      <scheme val="minor"/>
    </font>
    <font>
      <sz val="48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6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67" fontId="21" fillId="0" borderId="0" xfId="0" applyNumberFormat="1" applyFont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app.urs.cz/products/kros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117</xdr:row>
      <xdr:rowOff>0</xdr:rowOff>
    </xdr:from>
    <xdr:to>
      <xdr:col>9</xdr:col>
      <xdr:colOff>1215390</xdr:colOff>
      <xdr:row>117</xdr:row>
      <xdr:rowOff>215900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107</xdr:row>
      <xdr:rowOff>215900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orb\firma\Akce\2023\P03_K.Vary,parkovi&#353;t&#283;%20&#218;valsk&#225;\4_Prov&#225;d&#283;c&#237;%20PD\ROZPO&#268;ET%20a%20V&#221;KAZ\P032023%20-%20Karlovy%20Vary,%20ulice%20&#218;valsk&#225;%20-%20parkovi&#353;t&#283;.xlsx" TargetMode="External"/><Relationship Id="rId1" Type="http://schemas.openxmlformats.org/officeDocument/2006/relationships/externalLinkPath" Target="P032023%20-%20Karlovy%20Vary,%20ulice%20&#218;valsk&#225;%20-%20parkovi&#353;t&#2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ulní list"/>
      <sheetName val="Rekapitulace stavby"/>
      <sheetName val="SO 101 - Komunikace a zpe..."/>
      <sheetName val="VRN - Vedlejší rozpočtové..."/>
      <sheetName val="Seznam figur"/>
    </sheetNames>
    <sheetDataSet>
      <sheetData sheetId="0">
        <row r="41">
          <cell r="A41" t="str">
            <v>Karlovy Vary, ulice Úvalská – parkoviště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122252203" TargetMode="External"/><Relationship Id="rId21" Type="http://schemas.openxmlformats.org/officeDocument/2006/relationships/hyperlink" Target="https://podminky.urs.cz/item/CS_URS_2025_01/573111111" TargetMode="External"/><Relationship Id="rId42" Type="http://schemas.openxmlformats.org/officeDocument/2006/relationships/hyperlink" Target="https://podminky.urs.cz/item/CS_URS_2025_01/596212210" TargetMode="External"/><Relationship Id="rId47" Type="http://schemas.openxmlformats.org/officeDocument/2006/relationships/hyperlink" Target="https://podminky.urs.cz/item/CS_URS_2025_01/174151101" TargetMode="External"/><Relationship Id="rId63" Type="http://schemas.openxmlformats.org/officeDocument/2006/relationships/hyperlink" Target="https://podminky.urs.cz/item/CS_URS_2025_01/916131213" TargetMode="External"/><Relationship Id="rId68" Type="http://schemas.openxmlformats.org/officeDocument/2006/relationships/hyperlink" Target="https://podminky.urs.cz/item/CS_URS_2025_01/966052121" TargetMode="External"/><Relationship Id="rId16" Type="http://schemas.openxmlformats.org/officeDocument/2006/relationships/hyperlink" Target="https://podminky.urs.cz/item/CS_URS_2025_01/162201422" TargetMode="External"/><Relationship Id="rId11" Type="http://schemas.openxmlformats.org/officeDocument/2006/relationships/hyperlink" Target="https://podminky.urs.cz/item/CS_URS_2025_01/171201231" TargetMode="External"/><Relationship Id="rId24" Type="http://schemas.openxmlformats.org/officeDocument/2006/relationships/hyperlink" Target="https://podminky.urs.cz/item/CS_URS_2025_01/577134111" TargetMode="External"/><Relationship Id="rId32" Type="http://schemas.openxmlformats.org/officeDocument/2006/relationships/hyperlink" Target="https://podminky.urs.cz/item/CS_URS_2025_01/919726203" TargetMode="External"/><Relationship Id="rId37" Type="http://schemas.openxmlformats.org/officeDocument/2006/relationships/hyperlink" Target="https://podminky.urs.cz/item/CS_URS_2025_01/573211111" TargetMode="External"/><Relationship Id="rId40" Type="http://schemas.openxmlformats.org/officeDocument/2006/relationships/hyperlink" Target="https://podminky.urs.cz/item/CS_URS_2025_01/564952112" TargetMode="External"/><Relationship Id="rId45" Type="http://schemas.openxmlformats.org/officeDocument/2006/relationships/hyperlink" Target="https://podminky.urs.cz/item/CS_URS_2025_01/899133211" TargetMode="External"/><Relationship Id="rId53" Type="http://schemas.openxmlformats.org/officeDocument/2006/relationships/hyperlink" Target="https://podminky.urs.cz/item/CS_URS_2025_01/894812267" TargetMode="External"/><Relationship Id="rId58" Type="http://schemas.openxmlformats.org/officeDocument/2006/relationships/hyperlink" Target="https://podminky.urs.cz/item/CS_URS_2025_01/915111111" TargetMode="External"/><Relationship Id="rId66" Type="http://schemas.openxmlformats.org/officeDocument/2006/relationships/hyperlink" Target="https://podminky.urs.cz/item/CS_URS_2025_01/919735113" TargetMode="External"/><Relationship Id="rId74" Type="http://schemas.openxmlformats.org/officeDocument/2006/relationships/hyperlink" Target="https://podminky.urs.cz/item/CS_URS_2025_01/997221873" TargetMode="External"/><Relationship Id="rId5" Type="http://schemas.openxmlformats.org/officeDocument/2006/relationships/hyperlink" Target="https://podminky.urs.cz/item/CS_URS_2025_01/113202111" TargetMode="External"/><Relationship Id="rId61" Type="http://schemas.openxmlformats.org/officeDocument/2006/relationships/hyperlink" Target="https://podminky.urs.cz/item/CS_URS_2025_01/915611111" TargetMode="External"/><Relationship Id="rId19" Type="http://schemas.openxmlformats.org/officeDocument/2006/relationships/hyperlink" Target="https://podminky.urs.cz/item/CS_URS_2025_01/212752402" TargetMode="External"/><Relationship Id="rId14" Type="http://schemas.openxmlformats.org/officeDocument/2006/relationships/hyperlink" Target="https://podminky.urs.cz/item/CS_URS_2025_01/112251102" TargetMode="External"/><Relationship Id="rId22" Type="http://schemas.openxmlformats.org/officeDocument/2006/relationships/hyperlink" Target="https://podminky.urs.cz/item/CS_URS_2025_01/565155111" TargetMode="External"/><Relationship Id="rId27" Type="http://schemas.openxmlformats.org/officeDocument/2006/relationships/hyperlink" Target="https://podminky.urs.cz/item/CS_URS_2025_01/162751117" TargetMode="External"/><Relationship Id="rId30" Type="http://schemas.openxmlformats.org/officeDocument/2006/relationships/hyperlink" Target="https://podminky.urs.cz/item/CS_URS_2025_01/564871111" TargetMode="External"/><Relationship Id="rId35" Type="http://schemas.openxmlformats.org/officeDocument/2006/relationships/hyperlink" Target="https://podminky.urs.cz/item/CS_URS_2025_01/573111111" TargetMode="External"/><Relationship Id="rId43" Type="http://schemas.openxmlformats.org/officeDocument/2006/relationships/hyperlink" Target="https://podminky.urs.cz/item/CS_URS_2025_01/919726123" TargetMode="External"/><Relationship Id="rId48" Type="http://schemas.openxmlformats.org/officeDocument/2006/relationships/hyperlink" Target="https://podminky.urs.cz/item/CS_URS_2025_01/871353123" TargetMode="External"/><Relationship Id="rId56" Type="http://schemas.openxmlformats.org/officeDocument/2006/relationships/hyperlink" Target="https://podminky.urs.cz/item/CS_URS_2025_01/914111112" TargetMode="External"/><Relationship Id="rId64" Type="http://schemas.openxmlformats.org/officeDocument/2006/relationships/hyperlink" Target="https://podminky.urs.cz/item/CS_URS_2025_01/916231213" TargetMode="External"/><Relationship Id="rId69" Type="http://schemas.openxmlformats.org/officeDocument/2006/relationships/hyperlink" Target="https://podminky.urs.cz/item/CS_URS_2025_01/966071822" TargetMode="External"/><Relationship Id="rId77" Type="http://schemas.openxmlformats.org/officeDocument/2006/relationships/hyperlink" Target="https://podminky.urs.cz/item/CS_URS_2025_01/767996702" TargetMode="External"/><Relationship Id="rId8" Type="http://schemas.openxmlformats.org/officeDocument/2006/relationships/hyperlink" Target="https://podminky.urs.cz/item/CS_URS_2025_01/162751117" TargetMode="External"/><Relationship Id="rId51" Type="http://schemas.openxmlformats.org/officeDocument/2006/relationships/hyperlink" Target="https://podminky.urs.cz/item/CS_URS_2025_01/894812241" TargetMode="External"/><Relationship Id="rId72" Type="http://schemas.openxmlformats.org/officeDocument/2006/relationships/hyperlink" Target="https://podminky.urs.cz/item/CS_URS_2025_01/997221861" TargetMode="External"/><Relationship Id="rId3" Type="http://schemas.openxmlformats.org/officeDocument/2006/relationships/hyperlink" Target="https://podminky.urs.cz/item/CS_URS_2025_01/113154548" TargetMode="External"/><Relationship Id="rId12" Type="http://schemas.openxmlformats.org/officeDocument/2006/relationships/hyperlink" Target="https://podminky.urs.cz/item/CS_URS_2025_01/181152302" TargetMode="External"/><Relationship Id="rId17" Type="http://schemas.openxmlformats.org/officeDocument/2006/relationships/hyperlink" Target="https://podminky.urs.cz/item/CS_URS_2025_01/162301971" TargetMode="External"/><Relationship Id="rId25" Type="http://schemas.openxmlformats.org/officeDocument/2006/relationships/hyperlink" Target="https://podminky.urs.cz/item/CS_URS_2025_01/596911111" TargetMode="External"/><Relationship Id="rId33" Type="http://schemas.openxmlformats.org/officeDocument/2006/relationships/hyperlink" Target="https://podminky.urs.cz/item/CS_URS_2025_01/564861111" TargetMode="External"/><Relationship Id="rId38" Type="http://schemas.openxmlformats.org/officeDocument/2006/relationships/hyperlink" Target="https://podminky.urs.cz/item/CS_URS_2025_01/577134111" TargetMode="External"/><Relationship Id="rId46" Type="http://schemas.openxmlformats.org/officeDocument/2006/relationships/hyperlink" Target="https://podminky.urs.cz/item/CS_URS_2025_01/132154204" TargetMode="External"/><Relationship Id="rId59" Type="http://schemas.openxmlformats.org/officeDocument/2006/relationships/hyperlink" Target="https://podminky.urs.cz/item/CS_URS_2025_01/915121111" TargetMode="External"/><Relationship Id="rId67" Type="http://schemas.openxmlformats.org/officeDocument/2006/relationships/hyperlink" Target="https://podminky.urs.cz/item/CS_URS_2025_01/961055111" TargetMode="External"/><Relationship Id="rId20" Type="http://schemas.openxmlformats.org/officeDocument/2006/relationships/hyperlink" Target="https://podminky.urs.cz/item/CS_URS_2025_01/571908111" TargetMode="External"/><Relationship Id="rId41" Type="http://schemas.openxmlformats.org/officeDocument/2006/relationships/hyperlink" Target="https://podminky.urs.cz/item/CS_URS_2025_01/596412115" TargetMode="External"/><Relationship Id="rId54" Type="http://schemas.openxmlformats.org/officeDocument/2006/relationships/hyperlink" Target="https://podminky.urs.cz/item/CS_URS_2025_01/897171112" TargetMode="External"/><Relationship Id="rId62" Type="http://schemas.openxmlformats.org/officeDocument/2006/relationships/hyperlink" Target="https://podminky.urs.cz/item/CS_URS_2025_01/915621111" TargetMode="External"/><Relationship Id="rId70" Type="http://schemas.openxmlformats.org/officeDocument/2006/relationships/hyperlink" Target="https://podminky.urs.cz/item/CS_URS_2025_01/997221561" TargetMode="External"/><Relationship Id="rId75" Type="http://schemas.openxmlformats.org/officeDocument/2006/relationships/hyperlink" Target="https://podminky.urs.cz/item/CS_URS_2025_01/997221875" TargetMode="External"/><Relationship Id="rId1" Type="http://schemas.openxmlformats.org/officeDocument/2006/relationships/hyperlink" Target="https://podminky.urs.cz/item/CS_URS_2025_01/113107222" TargetMode="External"/><Relationship Id="rId6" Type="http://schemas.openxmlformats.org/officeDocument/2006/relationships/hyperlink" Target="https://podminky.urs.cz/item/CS_URS_2025_01/121151123" TargetMode="External"/><Relationship Id="rId15" Type="http://schemas.openxmlformats.org/officeDocument/2006/relationships/hyperlink" Target="https://podminky.urs.cz/item/CS_URS_2025_01/162201421" TargetMode="External"/><Relationship Id="rId23" Type="http://schemas.openxmlformats.org/officeDocument/2006/relationships/hyperlink" Target="https://podminky.urs.cz/item/CS_URS_2025_01/573211111" TargetMode="External"/><Relationship Id="rId28" Type="http://schemas.openxmlformats.org/officeDocument/2006/relationships/hyperlink" Target="https://podminky.urs.cz/item/CS_URS_2025_01/162751119" TargetMode="External"/><Relationship Id="rId36" Type="http://schemas.openxmlformats.org/officeDocument/2006/relationships/hyperlink" Target="https://podminky.urs.cz/item/CS_URS_2025_01/565155111" TargetMode="External"/><Relationship Id="rId49" Type="http://schemas.openxmlformats.org/officeDocument/2006/relationships/hyperlink" Target="https://podminky.urs.cz/item/CS_URS_2025_01/877350310" TargetMode="External"/><Relationship Id="rId57" Type="http://schemas.openxmlformats.org/officeDocument/2006/relationships/hyperlink" Target="https://podminky.urs.cz/item/CS_URS_2025_01/914511111" TargetMode="External"/><Relationship Id="rId10" Type="http://schemas.openxmlformats.org/officeDocument/2006/relationships/hyperlink" Target="https://podminky.urs.cz/item/CS_URS_2025_01/171152101" TargetMode="External"/><Relationship Id="rId31" Type="http://schemas.openxmlformats.org/officeDocument/2006/relationships/hyperlink" Target="https://podminky.urs.cz/item/CS_URS_2025_01/564871111" TargetMode="External"/><Relationship Id="rId44" Type="http://schemas.openxmlformats.org/officeDocument/2006/relationships/hyperlink" Target="https://podminky.urs.cz/item/CS_URS_2025_01/899132111" TargetMode="External"/><Relationship Id="rId52" Type="http://schemas.openxmlformats.org/officeDocument/2006/relationships/hyperlink" Target="https://podminky.urs.cz/item/CS_URS_2025_01/894812249" TargetMode="External"/><Relationship Id="rId60" Type="http://schemas.openxmlformats.org/officeDocument/2006/relationships/hyperlink" Target="https://podminky.urs.cz/item/CS_URS_2025_01/915131111" TargetMode="External"/><Relationship Id="rId65" Type="http://schemas.openxmlformats.org/officeDocument/2006/relationships/hyperlink" Target="https://podminky.urs.cz/item/CS_URS_2025_01/919732211" TargetMode="External"/><Relationship Id="rId73" Type="http://schemas.openxmlformats.org/officeDocument/2006/relationships/hyperlink" Target="https://podminky.urs.cz/item/CS_URS_2025_01/997221862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13154590" TargetMode="External"/><Relationship Id="rId9" Type="http://schemas.openxmlformats.org/officeDocument/2006/relationships/hyperlink" Target="https://podminky.urs.cz/item/CS_URS_2025_01/162751119" TargetMode="External"/><Relationship Id="rId13" Type="http://schemas.openxmlformats.org/officeDocument/2006/relationships/hyperlink" Target="https://podminky.urs.cz/item/CS_URS_2025_01/112251101" TargetMode="External"/><Relationship Id="rId18" Type="http://schemas.openxmlformats.org/officeDocument/2006/relationships/hyperlink" Target="https://podminky.urs.cz/item/CS_URS_2025_01/162301972" TargetMode="External"/><Relationship Id="rId39" Type="http://schemas.openxmlformats.org/officeDocument/2006/relationships/hyperlink" Target="https://podminky.urs.cz/item/CS_URS_2025_01/564861011" TargetMode="External"/><Relationship Id="rId34" Type="http://schemas.openxmlformats.org/officeDocument/2006/relationships/hyperlink" Target="https://podminky.urs.cz/item/CS_URS_2025_01/564952111" TargetMode="External"/><Relationship Id="rId50" Type="http://schemas.openxmlformats.org/officeDocument/2006/relationships/hyperlink" Target="https://podminky.urs.cz/item/CS_URS_2025_01/894812231" TargetMode="External"/><Relationship Id="rId55" Type="http://schemas.openxmlformats.org/officeDocument/2006/relationships/hyperlink" Target="https://podminky.urs.cz/item/CS_URS_2025_01/914111111" TargetMode="External"/><Relationship Id="rId76" Type="http://schemas.openxmlformats.org/officeDocument/2006/relationships/hyperlink" Target="https://podminky.urs.cz/item/CS_URS_2025_01/998225111" TargetMode="External"/><Relationship Id="rId7" Type="http://schemas.openxmlformats.org/officeDocument/2006/relationships/hyperlink" Target="https://podminky.urs.cz/item/CS_URS_2025_01/122252205" TargetMode="External"/><Relationship Id="rId71" Type="http://schemas.openxmlformats.org/officeDocument/2006/relationships/hyperlink" Target="https://podminky.urs.cz/item/CS_URS_2025_01/997221569" TargetMode="External"/><Relationship Id="rId2" Type="http://schemas.openxmlformats.org/officeDocument/2006/relationships/hyperlink" Target="https://podminky.urs.cz/item/CS_URS_2025_01/113107243" TargetMode="External"/><Relationship Id="rId29" Type="http://schemas.openxmlformats.org/officeDocument/2006/relationships/hyperlink" Target="https://podminky.urs.cz/item/CS_URS_2025_01/17120123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43134000" TargetMode="External"/><Relationship Id="rId3" Type="http://schemas.openxmlformats.org/officeDocument/2006/relationships/hyperlink" Target="https://podminky.urs.cz/item/CS_URS_2025_01/012444000" TargetMode="External"/><Relationship Id="rId7" Type="http://schemas.openxmlformats.org/officeDocument/2006/relationships/hyperlink" Target="https://podminky.urs.cz/item/CS_URS_2025_01/034503000" TargetMode="External"/><Relationship Id="rId2" Type="http://schemas.openxmlformats.org/officeDocument/2006/relationships/hyperlink" Target="https://podminky.urs.cz/item/CS_URS_2025_01/012344000" TargetMode="External"/><Relationship Id="rId1" Type="http://schemas.openxmlformats.org/officeDocument/2006/relationships/hyperlink" Target="https://podminky.urs.cz/item/CS_URS_2025_01/011002000" TargetMode="External"/><Relationship Id="rId6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013294000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013254000" TargetMode="External"/><Relationship Id="rId9" Type="http://schemas.openxmlformats.org/officeDocument/2006/relationships/hyperlink" Target="https://podminky.urs.cz/item/CS_URS_2025_01/072203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111B-990A-4D82-B405-C3F472E107FD}">
  <dimension ref="A11:M72"/>
  <sheetViews>
    <sheetView showGridLines="0" tabSelected="1" zoomScaleNormal="100" zoomScalePageLayoutView="85" workbookViewId="0">
      <selection activeCell="A2" sqref="A2"/>
    </sheetView>
  </sheetViews>
  <sheetFormatPr defaultColWidth="9.33203125" defaultRowHeight="11.25"/>
  <cols>
    <col min="1" max="1" width="14" customWidth="1"/>
  </cols>
  <sheetData>
    <row r="11" spans="1:13" ht="11.25" customHeight="1">
      <c r="A11" s="245" t="s">
        <v>819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</row>
    <row r="12" spans="1:13" ht="11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</row>
    <row r="13" spans="1:13" ht="11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1:13" ht="11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</row>
    <row r="15" spans="1:13" ht="11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</row>
    <row r="16" spans="1:13" ht="11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</row>
    <row r="17" spans="1:13" ht="11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</row>
    <row r="18" spans="1:13" ht="11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</row>
    <row r="19" spans="1:13" ht="11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</row>
    <row r="20" spans="1:13" ht="11.25" customHeight="1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</row>
    <row r="21" spans="1:13" ht="11.25" customHeight="1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</row>
    <row r="22" spans="1:13" ht="11.25" customHeight="1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</row>
    <row r="23" spans="1:13" ht="11.25" customHeight="1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</row>
    <row r="24" spans="1:13" ht="11.25" customHeight="1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</row>
    <row r="25" spans="1:13" ht="11.25" customHeight="1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</row>
    <row r="26" spans="1:13" ht="11.25" customHeight="1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</row>
    <row r="27" spans="1:13" ht="11.25" customHeight="1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</row>
    <row r="28" spans="1:13" ht="11.25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13" ht="11.25" customHeight="1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13" ht="11.25" customHeight="1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13" ht="11.25" customHeight="1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ht="11.25" customHeight="1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11.25" customHeight="1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3" ht="11.25" customHeight="1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</row>
    <row r="35" spans="1:13" ht="11.25" customHeight="1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</row>
    <row r="36" spans="1:13" ht="11.25" customHeight="1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</row>
    <row r="37" spans="1:13" ht="11.25" customHeight="1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3" ht="11.25" customHeight="1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</row>
    <row r="39" spans="1:13" ht="11.25" customHeight="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ht="11.25" customHeight="1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ht="11.25" customHeight="1">
      <c r="A41" s="243" t="str">
        <f>'[1]Titulní list'!A41</f>
        <v>Karlovy Vary, ulice Úvalská – parkoviště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</row>
    <row r="42" spans="1:13" ht="11.25" customHeight="1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</row>
    <row r="43" spans="1:13" ht="11.25" customHeight="1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</row>
    <row r="44" spans="1:13" ht="11.25" customHeight="1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</row>
    <row r="45" spans="1:13" ht="11.25" customHeight="1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</row>
    <row r="46" spans="1:13" ht="11.25" customHeight="1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</row>
    <row r="47" spans="1:13" ht="11.25" customHeight="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</row>
    <row r="48" spans="1:13" ht="11.25" customHeight="1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</row>
    <row r="49" spans="1:13" ht="11.25" customHeight="1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</row>
    <row r="50" spans="1:13" ht="11.25" customHeight="1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</row>
    <row r="51" spans="1:13" ht="11.25" customHeight="1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</row>
    <row r="52" spans="1:13" ht="11.25" customHeight="1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</row>
    <row r="53" spans="1:13" ht="11.25" customHeight="1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</row>
    <row r="54" spans="1:13" ht="11.25" customHeight="1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</row>
    <row r="55" spans="1:13" ht="11.25" customHeight="1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</row>
    <row r="56" spans="1:13" ht="11.25" customHeight="1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</row>
    <row r="57" spans="1:13" ht="11.25" customHeight="1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</row>
    <row r="58" spans="1:13" ht="11.25" customHeight="1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</row>
    <row r="59" spans="1:13" ht="11.25" customHeight="1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</row>
    <row r="60" spans="1:13" ht="11.25" customHeight="1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</row>
    <row r="61" spans="1:13" ht="11.25" customHeight="1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</row>
    <row r="62" spans="1:13" ht="11.25" customHeight="1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</row>
    <row r="63" spans="1:13" ht="11.25" customHeight="1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</row>
    <row r="64" spans="1:13" ht="11.25" customHeight="1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</row>
    <row r="65" spans="1:13" ht="11.25" customHeight="1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</row>
    <row r="66" spans="1:13" ht="11.25" customHeight="1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</row>
    <row r="67" spans="1:13" ht="11.25" customHeight="1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</row>
    <row r="68" spans="1:13" ht="11.25" customHeight="1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</row>
    <row r="69" spans="1:13" ht="11.25" customHeight="1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</row>
    <row r="70" spans="1:13" ht="11.25" customHeight="1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</row>
    <row r="71" spans="1:13" ht="11.25" customHeight="1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</row>
    <row r="72" spans="1:13" ht="11.25" customHeight="1">
      <c r="A72" s="242"/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verticalDpi="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3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R5" s="19"/>
      <c r="BE5" s="20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5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R6" s="19"/>
      <c r="BE6" s="20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1"/>
      <c r="BS8" s="16" t="s">
        <v>6</v>
      </c>
    </row>
    <row r="9" spans="1:74" ht="14.45" customHeight="1">
      <c r="B9" s="19"/>
      <c r="AR9" s="19"/>
      <c r="BE9" s="20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01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201"/>
      <c r="BS11" s="16" t="s">
        <v>6</v>
      </c>
    </row>
    <row r="12" spans="1:74" ht="6.95" customHeight="1">
      <c r="B12" s="19"/>
      <c r="AR12" s="19"/>
      <c r="BE12" s="201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01"/>
      <c r="BS13" s="16" t="s">
        <v>6</v>
      </c>
    </row>
    <row r="14" spans="1:74" ht="12.75">
      <c r="B14" s="19"/>
      <c r="E14" s="206" t="s">
        <v>31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6" t="s">
        <v>28</v>
      </c>
      <c r="AN14" s="28" t="s">
        <v>31</v>
      </c>
      <c r="AR14" s="19"/>
      <c r="BE14" s="201"/>
      <c r="BS14" s="16" t="s">
        <v>6</v>
      </c>
    </row>
    <row r="15" spans="1:74" ht="6.95" customHeight="1">
      <c r="B15" s="19"/>
      <c r="AR15" s="19"/>
      <c r="BE15" s="201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201"/>
      <c r="BS16" s="16" t="s">
        <v>4</v>
      </c>
    </row>
    <row r="17" spans="2:71" ht="18.399999999999999" customHeight="1">
      <c r="B17" s="19"/>
      <c r="E17" s="24" t="s">
        <v>34</v>
      </c>
      <c r="AK17" s="26" t="s">
        <v>28</v>
      </c>
      <c r="AN17" s="24" t="s">
        <v>35</v>
      </c>
      <c r="AR17" s="19"/>
      <c r="BE17" s="201"/>
      <c r="BS17" s="16" t="s">
        <v>36</v>
      </c>
    </row>
    <row r="18" spans="2:71" ht="6.95" customHeight="1">
      <c r="B18" s="19"/>
      <c r="AR18" s="19"/>
      <c r="BE18" s="201"/>
      <c r="BS18" s="16" t="s">
        <v>6</v>
      </c>
    </row>
    <row r="19" spans="2:71" ht="12" customHeight="1">
      <c r="B19" s="19"/>
      <c r="D19" s="26" t="s">
        <v>37</v>
      </c>
      <c r="AK19" s="26" t="s">
        <v>25</v>
      </c>
      <c r="AN19" s="24" t="s">
        <v>33</v>
      </c>
      <c r="AR19" s="19"/>
      <c r="BE19" s="201"/>
      <c r="BS19" s="16" t="s">
        <v>6</v>
      </c>
    </row>
    <row r="20" spans="2:71" ht="18.399999999999999" customHeight="1">
      <c r="B20" s="19"/>
      <c r="E20" s="24" t="s">
        <v>38</v>
      </c>
      <c r="AK20" s="26" t="s">
        <v>28</v>
      </c>
      <c r="AN20" s="24" t="s">
        <v>35</v>
      </c>
      <c r="AR20" s="19"/>
      <c r="BE20" s="201"/>
      <c r="BS20" s="16" t="s">
        <v>4</v>
      </c>
    </row>
    <row r="21" spans="2:71" ht="6.95" customHeight="1">
      <c r="B21" s="19"/>
      <c r="AR21" s="19"/>
      <c r="BE21" s="201"/>
    </row>
    <row r="22" spans="2:71" ht="12" customHeight="1">
      <c r="B22" s="19"/>
      <c r="D22" s="26" t="s">
        <v>39</v>
      </c>
      <c r="AR22" s="19"/>
      <c r="BE22" s="201"/>
    </row>
    <row r="23" spans="2:71" ht="16.5" customHeight="1">
      <c r="B23" s="19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9"/>
      <c r="BE23" s="201"/>
    </row>
    <row r="24" spans="2:71" ht="6.95" customHeight="1">
      <c r="B24" s="19"/>
      <c r="AR24" s="19"/>
      <c r="BE24" s="20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1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9">
        <f>ROUND(AG94,2)</f>
        <v>0</v>
      </c>
      <c r="AL26" s="210"/>
      <c r="AM26" s="210"/>
      <c r="AN26" s="210"/>
      <c r="AO26" s="210"/>
      <c r="AR26" s="31"/>
      <c r="BE26" s="201"/>
    </row>
    <row r="27" spans="2:71" s="1" customFormat="1" ht="6.95" customHeight="1">
      <c r="B27" s="31"/>
      <c r="AR27" s="31"/>
      <c r="BE27" s="201"/>
    </row>
    <row r="28" spans="2:71" s="1" customFormat="1" ht="12.75">
      <c r="B28" s="31"/>
      <c r="L28" s="211" t="s">
        <v>41</v>
      </c>
      <c r="M28" s="211"/>
      <c r="N28" s="211"/>
      <c r="O28" s="211"/>
      <c r="P28" s="211"/>
      <c r="W28" s="211" t="s">
        <v>42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43</v>
      </c>
      <c r="AL28" s="211"/>
      <c r="AM28" s="211"/>
      <c r="AN28" s="211"/>
      <c r="AO28" s="211"/>
      <c r="AR28" s="31"/>
      <c r="BE28" s="201"/>
    </row>
    <row r="29" spans="2:71" s="2" customFormat="1" ht="14.45" customHeight="1">
      <c r="B29" s="35"/>
      <c r="D29" s="26" t="s">
        <v>44</v>
      </c>
      <c r="F29" s="26" t="s">
        <v>45</v>
      </c>
      <c r="L29" s="214">
        <v>0.21</v>
      </c>
      <c r="M29" s="213"/>
      <c r="N29" s="213"/>
      <c r="O29" s="213"/>
      <c r="P29" s="213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2)</f>
        <v>0</v>
      </c>
      <c r="AL29" s="213"/>
      <c r="AM29" s="213"/>
      <c r="AN29" s="213"/>
      <c r="AO29" s="213"/>
      <c r="AR29" s="35"/>
      <c r="BE29" s="202"/>
    </row>
    <row r="30" spans="2:71" s="2" customFormat="1" ht="14.45" customHeight="1">
      <c r="B30" s="35"/>
      <c r="F30" s="26" t="s">
        <v>46</v>
      </c>
      <c r="L30" s="214">
        <v>0.12</v>
      </c>
      <c r="M30" s="213"/>
      <c r="N30" s="213"/>
      <c r="O30" s="213"/>
      <c r="P30" s="213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2)</f>
        <v>0</v>
      </c>
      <c r="AL30" s="213"/>
      <c r="AM30" s="213"/>
      <c r="AN30" s="213"/>
      <c r="AO30" s="213"/>
      <c r="AR30" s="35"/>
      <c r="BE30" s="202"/>
    </row>
    <row r="31" spans="2:71" s="2" customFormat="1" ht="14.45" hidden="1" customHeight="1">
      <c r="B31" s="35"/>
      <c r="F31" s="26" t="s">
        <v>47</v>
      </c>
      <c r="L31" s="214">
        <v>0.21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5"/>
      <c r="BE31" s="202"/>
    </row>
    <row r="32" spans="2:71" s="2" customFormat="1" ht="14.45" hidden="1" customHeight="1">
      <c r="B32" s="35"/>
      <c r="F32" s="26" t="s">
        <v>48</v>
      </c>
      <c r="L32" s="214">
        <v>0.12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5"/>
      <c r="BE32" s="202"/>
    </row>
    <row r="33" spans="2:57" s="2" customFormat="1" ht="14.45" hidden="1" customHeight="1">
      <c r="B33" s="35"/>
      <c r="F33" s="26" t="s">
        <v>49</v>
      </c>
      <c r="L33" s="214">
        <v>0</v>
      </c>
      <c r="M33" s="213"/>
      <c r="N33" s="213"/>
      <c r="O33" s="213"/>
      <c r="P33" s="213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5"/>
      <c r="BE33" s="202"/>
    </row>
    <row r="34" spans="2:57" s="1" customFormat="1" ht="6.95" customHeight="1">
      <c r="B34" s="31"/>
      <c r="AR34" s="31"/>
      <c r="BE34" s="201"/>
    </row>
    <row r="35" spans="2:57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15" t="s">
        <v>52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54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55</v>
      </c>
      <c r="AI60" s="33"/>
      <c r="AJ60" s="33"/>
      <c r="AK60" s="33"/>
      <c r="AL60" s="33"/>
      <c r="AM60" s="42" t="s">
        <v>56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58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55</v>
      </c>
      <c r="AI75" s="33"/>
      <c r="AJ75" s="33"/>
      <c r="AK75" s="33"/>
      <c r="AL75" s="33"/>
      <c r="AM75" s="42" t="s">
        <v>56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59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P032023</v>
      </c>
      <c r="AR84" s="47"/>
    </row>
    <row r="85" spans="1:91" s="4" customFormat="1" ht="36.950000000000003" customHeight="1">
      <c r="B85" s="48"/>
      <c r="C85" s="49" t="s">
        <v>16</v>
      </c>
      <c r="L85" s="219" t="str">
        <f>K6</f>
        <v>Karlovy Vary, ulice Úvalská - parkoviště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1" t="str">
        <f>IF(AN8= "","",AN8)</f>
        <v>17. 3. 2025</v>
      </c>
      <c r="AN87" s="22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Statutární město Karlovy Vary</v>
      </c>
      <c r="AI89" s="26" t="s">
        <v>32</v>
      </c>
      <c r="AM89" s="222" t="str">
        <f>IF(E17="","",E17)</f>
        <v>GEOprojectKV, s.r.o.</v>
      </c>
      <c r="AN89" s="223"/>
      <c r="AO89" s="223"/>
      <c r="AP89" s="223"/>
      <c r="AR89" s="31"/>
      <c r="AS89" s="224" t="s">
        <v>60</v>
      </c>
      <c r="AT89" s="22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37</v>
      </c>
      <c r="AM90" s="222" t="str">
        <f>IF(E20="","",E20)</f>
        <v>GEOprojectKV s.r.o.</v>
      </c>
      <c r="AN90" s="223"/>
      <c r="AO90" s="223"/>
      <c r="AP90" s="223"/>
      <c r="AR90" s="31"/>
      <c r="AS90" s="226"/>
      <c r="AT90" s="227"/>
      <c r="BD90" s="55"/>
    </row>
    <row r="91" spans="1:91" s="1" customFormat="1" ht="10.9" customHeight="1">
      <c r="B91" s="31"/>
      <c r="AR91" s="31"/>
      <c r="AS91" s="226"/>
      <c r="AT91" s="227"/>
      <c r="BD91" s="55"/>
    </row>
    <row r="92" spans="1:91" s="1" customFormat="1" ht="29.25" customHeight="1">
      <c r="B92" s="31"/>
      <c r="C92" s="228" t="s">
        <v>61</v>
      </c>
      <c r="D92" s="229"/>
      <c r="E92" s="229"/>
      <c r="F92" s="229"/>
      <c r="G92" s="229"/>
      <c r="H92" s="56"/>
      <c r="I92" s="230" t="s">
        <v>62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31" t="s">
        <v>63</v>
      </c>
      <c r="AH92" s="229"/>
      <c r="AI92" s="229"/>
      <c r="AJ92" s="229"/>
      <c r="AK92" s="229"/>
      <c r="AL92" s="229"/>
      <c r="AM92" s="229"/>
      <c r="AN92" s="230" t="s">
        <v>64</v>
      </c>
      <c r="AO92" s="229"/>
      <c r="AP92" s="232"/>
      <c r="AQ92" s="57" t="s">
        <v>65</v>
      </c>
      <c r="AR92" s="31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6">
        <f>ROUND(SUM(AG95:AG96),2)</f>
        <v>0</v>
      </c>
      <c r="AH94" s="236"/>
      <c r="AI94" s="236"/>
      <c r="AJ94" s="236"/>
      <c r="AK94" s="236"/>
      <c r="AL94" s="236"/>
      <c r="AM94" s="236"/>
      <c r="AN94" s="237">
        <f>SUM(AG94,AT94)</f>
        <v>0</v>
      </c>
      <c r="AO94" s="237"/>
      <c r="AP94" s="237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79</v>
      </c>
      <c r="BT94" s="71" t="s">
        <v>80</v>
      </c>
      <c r="BU94" s="72" t="s">
        <v>81</v>
      </c>
      <c r="BV94" s="71" t="s">
        <v>82</v>
      </c>
      <c r="BW94" s="71" t="s">
        <v>5</v>
      </c>
      <c r="BX94" s="71" t="s">
        <v>83</v>
      </c>
      <c r="CL94" s="71" t="s">
        <v>1</v>
      </c>
    </row>
    <row r="95" spans="1:91" s="6" customFormat="1" ht="16.5" customHeight="1">
      <c r="A95" s="73" t="s">
        <v>84</v>
      </c>
      <c r="B95" s="74"/>
      <c r="C95" s="75"/>
      <c r="D95" s="235" t="s">
        <v>85</v>
      </c>
      <c r="E95" s="235"/>
      <c r="F95" s="235"/>
      <c r="G95" s="235"/>
      <c r="H95" s="235"/>
      <c r="I95" s="76"/>
      <c r="J95" s="235" t="s">
        <v>86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3">
        <f>'SO 101 - Komunikace a zpe...'!J30</f>
        <v>0</v>
      </c>
      <c r="AH95" s="234"/>
      <c r="AI95" s="234"/>
      <c r="AJ95" s="234"/>
      <c r="AK95" s="234"/>
      <c r="AL95" s="234"/>
      <c r="AM95" s="234"/>
      <c r="AN95" s="233">
        <f>SUM(AG95,AT95)</f>
        <v>0</v>
      </c>
      <c r="AO95" s="234"/>
      <c r="AP95" s="234"/>
      <c r="AQ95" s="77" t="s">
        <v>87</v>
      </c>
      <c r="AR95" s="74"/>
      <c r="AS95" s="78">
        <v>0</v>
      </c>
      <c r="AT95" s="79">
        <f>ROUND(SUM(AV95:AW95),2)</f>
        <v>0</v>
      </c>
      <c r="AU95" s="80">
        <f>'SO 101 - Komunikace a zpe...'!P131</f>
        <v>0</v>
      </c>
      <c r="AV95" s="79">
        <f>'SO 101 - Komunikace a zpe...'!J33</f>
        <v>0</v>
      </c>
      <c r="AW95" s="79">
        <f>'SO 101 - Komunikace a zpe...'!J34</f>
        <v>0</v>
      </c>
      <c r="AX95" s="79">
        <f>'SO 101 - Komunikace a zpe...'!J35</f>
        <v>0</v>
      </c>
      <c r="AY95" s="79">
        <f>'SO 101 - Komunikace a zpe...'!J36</f>
        <v>0</v>
      </c>
      <c r="AZ95" s="79">
        <f>'SO 101 - Komunikace a zpe...'!F33</f>
        <v>0</v>
      </c>
      <c r="BA95" s="79">
        <f>'SO 101 - Komunikace a zpe...'!F34</f>
        <v>0</v>
      </c>
      <c r="BB95" s="79">
        <f>'SO 101 - Komunikace a zpe...'!F35</f>
        <v>0</v>
      </c>
      <c r="BC95" s="79">
        <f>'SO 101 - Komunikace a zpe...'!F36</f>
        <v>0</v>
      </c>
      <c r="BD95" s="81">
        <f>'SO 101 - Komunikace a zpe...'!F37</f>
        <v>0</v>
      </c>
      <c r="BT95" s="82" t="s">
        <v>88</v>
      </c>
      <c r="BV95" s="82" t="s">
        <v>82</v>
      </c>
      <c r="BW95" s="82" t="s">
        <v>89</v>
      </c>
      <c r="BX95" s="82" t="s">
        <v>5</v>
      </c>
      <c r="CL95" s="82" t="s">
        <v>1</v>
      </c>
      <c r="CM95" s="82" t="s">
        <v>90</v>
      </c>
    </row>
    <row r="96" spans="1:91" s="6" customFormat="1" ht="16.5" customHeight="1">
      <c r="A96" s="73" t="s">
        <v>84</v>
      </c>
      <c r="B96" s="74"/>
      <c r="C96" s="75"/>
      <c r="D96" s="235" t="s">
        <v>91</v>
      </c>
      <c r="E96" s="235"/>
      <c r="F96" s="235"/>
      <c r="G96" s="235"/>
      <c r="H96" s="235"/>
      <c r="I96" s="76"/>
      <c r="J96" s="235" t="s">
        <v>92</v>
      </c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3">
        <f>'VRN - Vedlejší rozpočtové...'!J30</f>
        <v>0</v>
      </c>
      <c r="AH96" s="234"/>
      <c r="AI96" s="234"/>
      <c r="AJ96" s="234"/>
      <c r="AK96" s="234"/>
      <c r="AL96" s="234"/>
      <c r="AM96" s="234"/>
      <c r="AN96" s="233">
        <f>SUM(AG96,AT96)</f>
        <v>0</v>
      </c>
      <c r="AO96" s="234"/>
      <c r="AP96" s="234"/>
      <c r="AQ96" s="77" t="s">
        <v>87</v>
      </c>
      <c r="AR96" s="74"/>
      <c r="AS96" s="83">
        <v>0</v>
      </c>
      <c r="AT96" s="84">
        <f>ROUND(SUM(AV96:AW96),2)</f>
        <v>0</v>
      </c>
      <c r="AU96" s="85">
        <f>'VRN - Vedlejší rozpočtové...'!P121</f>
        <v>0</v>
      </c>
      <c r="AV96" s="84">
        <f>'VRN - Vedlejší rozpočtové...'!J33</f>
        <v>0</v>
      </c>
      <c r="AW96" s="84">
        <f>'VRN - Vedlejší rozpočtové...'!J34</f>
        <v>0</v>
      </c>
      <c r="AX96" s="84">
        <f>'VRN - Vedlejší rozpočtové...'!J35</f>
        <v>0</v>
      </c>
      <c r="AY96" s="84">
        <f>'VRN - Vedlejší rozpočtové...'!J36</f>
        <v>0</v>
      </c>
      <c r="AZ96" s="84">
        <f>'VRN - Vedlejší rozpočtové...'!F33</f>
        <v>0</v>
      </c>
      <c r="BA96" s="84">
        <f>'VRN - Vedlejší rozpočtové...'!F34</f>
        <v>0</v>
      </c>
      <c r="BB96" s="84">
        <f>'VRN - Vedlejší rozpočtové...'!F35</f>
        <v>0</v>
      </c>
      <c r="BC96" s="84">
        <f>'VRN - Vedlejší rozpočtové...'!F36</f>
        <v>0</v>
      </c>
      <c r="BD96" s="86">
        <f>'VRN - Vedlejší rozpočtové...'!F37</f>
        <v>0</v>
      </c>
      <c r="BT96" s="82" t="s">
        <v>88</v>
      </c>
      <c r="BV96" s="82" t="s">
        <v>82</v>
      </c>
      <c r="BW96" s="82" t="s">
        <v>93</v>
      </c>
      <c r="BX96" s="82" t="s">
        <v>5</v>
      </c>
      <c r="CL96" s="82" t="s">
        <v>1</v>
      </c>
      <c r="CM96" s="82" t="s">
        <v>90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891OvbhMSutCQWpiOb3od+ylnjJ/qcGcUOy7ONL5LbevoCmf32ysd64efU0CCah1IyiBGMiUR6kRJMeG9CQIfg==" saltValue="Z0amkmUco8C0LZB7kQFMNhSaz7HdUmiWBTlANQgnsStswZf+h6vWSTH98RcdV0aGlDmYx8HFNhy8R0kEGn1Yy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 a zpe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89</v>
      </c>
      <c r="AZ2" s="87" t="s">
        <v>94</v>
      </c>
      <c r="BA2" s="87" t="s">
        <v>95</v>
      </c>
      <c r="BB2" s="87" t="s">
        <v>1</v>
      </c>
      <c r="BC2" s="87" t="s">
        <v>96</v>
      </c>
      <c r="BD2" s="87" t="s">
        <v>97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90</v>
      </c>
      <c r="AZ3" s="87" t="s">
        <v>98</v>
      </c>
      <c r="BA3" s="87" t="s">
        <v>99</v>
      </c>
      <c r="BB3" s="87" t="s">
        <v>1</v>
      </c>
      <c r="BC3" s="87" t="s">
        <v>8</v>
      </c>
      <c r="BD3" s="87" t="s">
        <v>97</v>
      </c>
    </row>
    <row r="4" spans="2:56" ht="24.95" customHeight="1">
      <c r="B4" s="19"/>
      <c r="D4" s="20" t="s">
        <v>100</v>
      </c>
      <c r="L4" s="19"/>
      <c r="M4" s="88" t="s">
        <v>10</v>
      </c>
      <c r="AT4" s="16" t="s">
        <v>4</v>
      </c>
      <c r="AZ4" s="87" t="s">
        <v>101</v>
      </c>
      <c r="BA4" s="87" t="s">
        <v>102</v>
      </c>
      <c r="BB4" s="87" t="s">
        <v>1</v>
      </c>
      <c r="BC4" s="87" t="s">
        <v>103</v>
      </c>
      <c r="BD4" s="87" t="s">
        <v>97</v>
      </c>
    </row>
    <row r="5" spans="2:56" ht="6.95" customHeight="1">
      <c r="B5" s="19"/>
      <c r="L5" s="19"/>
      <c r="AZ5" s="87" t="s">
        <v>104</v>
      </c>
      <c r="BA5" s="87" t="s">
        <v>105</v>
      </c>
      <c r="BB5" s="87" t="s">
        <v>1</v>
      </c>
      <c r="BC5" s="87" t="s">
        <v>106</v>
      </c>
      <c r="BD5" s="87" t="s">
        <v>97</v>
      </c>
    </row>
    <row r="6" spans="2:56" ht="12" customHeight="1">
      <c r="B6" s="19"/>
      <c r="D6" s="26" t="s">
        <v>16</v>
      </c>
      <c r="L6" s="19"/>
      <c r="AZ6" s="87" t="s">
        <v>107</v>
      </c>
      <c r="BA6" s="87" t="s">
        <v>108</v>
      </c>
      <c r="BB6" s="87" t="s">
        <v>1</v>
      </c>
      <c r="BC6" s="87" t="s">
        <v>109</v>
      </c>
      <c r="BD6" s="87" t="s">
        <v>97</v>
      </c>
    </row>
    <row r="7" spans="2:56" ht="16.5" customHeight="1">
      <c r="B7" s="19"/>
      <c r="E7" s="238" t="str">
        <f>'Rekapitulace stavby'!K6</f>
        <v>Karlovy Vary, ulice Úvalská - parkoviště</v>
      </c>
      <c r="F7" s="239"/>
      <c r="G7" s="239"/>
      <c r="H7" s="239"/>
      <c r="L7" s="19"/>
      <c r="AZ7" s="87" t="s">
        <v>110</v>
      </c>
      <c r="BA7" s="87" t="s">
        <v>111</v>
      </c>
      <c r="BB7" s="87" t="s">
        <v>1</v>
      </c>
      <c r="BC7" s="87" t="s">
        <v>112</v>
      </c>
      <c r="BD7" s="87" t="s">
        <v>97</v>
      </c>
    </row>
    <row r="8" spans="2:56" s="1" customFormat="1" ht="12" customHeight="1">
      <c r="B8" s="31"/>
      <c r="D8" s="26" t="s">
        <v>113</v>
      </c>
      <c r="L8" s="31"/>
      <c r="AZ8" s="87" t="s">
        <v>114</v>
      </c>
      <c r="BA8" s="87" t="s">
        <v>115</v>
      </c>
      <c r="BB8" s="87" t="s">
        <v>1</v>
      </c>
      <c r="BC8" s="87" t="s">
        <v>116</v>
      </c>
      <c r="BD8" s="87" t="s">
        <v>97</v>
      </c>
    </row>
    <row r="9" spans="2:56" s="1" customFormat="1" ht="16.5" customHeight="1">
      <c r="B9" s="31"/>
      <c r="E9" s="219" t="s">
        <v>117</v>
      </c>
      <c r="F9" s="240"/>
      <c r="G9" s="240"/>
      <c r="H9" s="240"/>
      <c r="L9" s="31"/>
      <c r="AZ9" s="87" t="s">
        <v>118</v>
      </c>
      <c r="BA9" s="87" t="s">
        <v>119</v>
      </c>
      <c r="BB9" s="87" t="s">
        <v>1</v>
      </c>
      <c r="BC9" s="87" t="s">
        <v>120</v>
      </c>
      <c r="BD9" s="87" t="s">
        <v>97</v>
      </c>
    </row>
    <row r="10" spans="2:56" s="1" customFormat="1" ht="11.25">
      <c r="B10" s="31"/>
      <c r="L10" s="31"/>
      <c r="AZ10" s="87" t="s">
        <v>121</v>
      </c>
      <c r="BA10" s="87" t="s">
        <v>122</v>
      </c>
      <c r="BB10" s="87" t="s">
        <v>1</v>
      </c>
      <c r="BC10" s="87" t="s">
        <v>123</v>
      </c>
      <c r="BD10" s="87" t="s">
        <v>97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17. 3. 2025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5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1" t="str">
        <f>'Rekapitulace stavby'!E14</f>
        <v>Vyplň údaj</v>
      </c>
      <c r="F18" s="203"/>
      <c r="G18" s="203"/>
      <c r="H18" s="203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38</v>
      </c>
      <c r="I24" s="26" t="s">
        <v>28</v>
      </c>
      <c r="J24" s="24" t="s">
        <v>35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ROUND(J131,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ROUND((SUM(BE131:BE548)),  2)</f>
        <v>0</v>
      </c>
      <c r="I33" s="92">
        <v>0.21</v>
      </c>
      <c r="J33" s="91">
        <f>ROUND(((SUM(BE131:BE548))*I33),  2)</f>
        <v>0</v>
      </c>
      <c r="L33" s="31"/>
    </row>
    <row r="34" spans="2:12" s="1" customFormat="1" ht="14.45" customHeight="1">
      <c r="B34" s="31"/>
      <c r="E34" s="26" t="s">
        <v>46</v>
      </c>
      <c r="F34" s="91">
        <f>ROUND((SUM(BF131:BF548)),  2)</f>
        <v>0</v>
      </c>
      <c r="I34" s="92">
        <v>0.12</v>
      </c>
      <c r="J34" s="91">
        <f>ROUND(((SUM(BF131:BF548))*I34),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ROUND((SUM(BG131:BG548)),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ROUND((SUM(BH131:BH548)),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ROUND((SUM(BI131:BI548)),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8" t="str">
        <f>E7</f>
        <v>Karlovy Vary, ulice Úvalská - parkoviště</v>
      </c>
      <c r="F85" s="239"/>
      <c r="G85" s="239"/>
      <c r="H85" s="239"/>
      <c r="L85" s="31"/>
    </row>
    <row r="86" spans="2:47" s="1" customFormat="1" ht="12" customHeight="1">
      <c r="B86" s="31"/>
      <c r="C86" s="26" t="s">
        <v>113</v>
      </c>
      <c r="L86" s="31"/>
    </row>
    <row r="87" spans="2:47" s="1" customFormat="1" ht="16.5" customHeight="1">
      <c r="B87" s="31"/>
      <c r="E87" s="219" t="str">
        <f>E9</f>
        <v>SO 101 - Komunikace a zpevněné plochy</v>
      </c>
      <c r="F87" s="240"/>
      <c r="G87" s="240"/>
      <c r="H87" s="24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17. 3. 2025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Statutární město Karlovy Vary</v>
      </c>
      <c r="I91" s="26" t="s">
        <v>32</v>
      </c>
      <c r="J91" s="29" t="str">
        <f>E21</f>
        <v>GEOprojectKV, s.r.o.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GEOprojectKV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125</v>
      </c>
      <c r="D94" s="93"/>
      <c r="E94" s="93"/>
      <c r="F94" s="93"/>
      <c r="G94" s="93"/>
      <c r="H94" s="93"/>
      <c r="I94" s="93"/>
      <c r="J94" s="102" t="s">
        <v>126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127</v>
      </c>
      <c r="J96" s="65">
        <f>J131</f>
        <v>0</v>
      </c>
      <c r="L96" s="31"/>
      <c r="AU96" s="16" t="s">
        <v>128</v>
      </c>
    </row>
    <row r="97" spans="2:12" s="8" customFormat="1" ht="24.95" customHeight="1">
      <c r="B97" s="104"/>
      <c r="D97" s="105" t="s">
        <v>129</v>
      </c>
      <c r="E97" s="106"/>
      <c r="F97" s="106"/>
      <c r="G97" s="106"/>
      <c r="H97" s="106"/>
      <c r="I97" s="106"/>
      <c r="J97" s="107">
        <f>J132</f>
        <v>0</v>
      </c>
      <c r="L97" s="104"/>
    </row>
    <row r="98" spans="2:12" s="9" customFormat="1" ht="19.899999999999999" customHeight="1">
      <c r="B98" s="108"/>
      <c r="D98" s="109" t="s">
        <v>130</v>
      </c>
      <c r="E98" s="110"/>
      <c r="F98" s="110"/>
      <c r="G98" s="110"/>
      <c r="H98" s="110"/>
      <c r="I98" s="110"/>
      <c r="J98" s="111">
        <f>J133</f>
        <v>0</v>
      </c>
      <c r="L98" s="108"/>
    </row>
    <row r="99" spans="2:12" s="9" customFormat="1" ht="14.85" customHeight="1">
      <c r="B99" s="108"/>
      <c r="D99" s="109" t="s">
        <v>131</v>
      </c>
      <c r="E99" s="110"/>
      <c r="F99" s="110"/>
      <c r="G99" s="110"/>
      <c r="H99" s="110"/>
      <c r="I99" s="110"/>
      <c r="J99" s="111">
        <f>J191</f>
        <v>0</v>
      </c>
      <c r="L99" s="108"/>
    </row>
    <row r="100" spans="2:12" s="9" customFormat="1" ht="19.899999999999999" customHeight="1">
      <c r="B100" s="108"/>
      <c r="D100" s="109" t="s">
        <v>132</v>
      </c>
      <c r="E100" s="110"/>
      <c r="F100" s="110"/>
      <c r="G100" s="110"/>
      <c r="H100" s="110"/>
      <c r="I100" s="110"/>
      <c r="J100" s="111">
        <f>J224</f>
        <v>0</v>
      </c>
      <c r="L100" s="108"/>
    </row>
    <row r="101" spans="2:12" s="9" customFormat="1" ht="19.899999999999999" customHeight="1">
      <c r="B101" s="108"/>
      <c r="D101" s="109" t="s">
        <v>133</v>
      </c>
      <c r="E101" s="110"/>
      <c r="F101" s="110"/>
      <c r="G101" s="110"/>
      <c r="H101" s="110"/>
      <c r="I101" s="110"/>
      <c r="J101" s="111">
        <f>J228</f>
        <v>0</v>
      </c>
      <c r="L101" s="108"/>
    </row>
    <row r="102" spans="2:12" s="9" customFormat="1" ht="14.85" customHeight="1">
      <c r="B102" s="108"/>
      <c r="D102" s="109" t="s">
        <v>134</v>
      </c>
      <c r="E102" s="110"/>
      <c r="F102" s="110"/>
      <c r="G102" s="110"/>
      <c r="H102" s="110"/>
      <c r="I102" s="110"/>
      <c r="J102" s="111">
        <f>J244</f>
        <v>0</v>
      </c>
      <c r="L102" s="108"/>
    </row>
    <row r="103" spans="2:12" s="9" customFormat="1" ht="14.85" customHeight="1">
      <c r="B103" s="108"/>
      <c r="D103" s="109" t="s">
        <v>135</v>
      </c>
      <c r="E103" s="110"/>
      <c r="F103" s="110"/>
      <c r="G103" s="110"/>
      <c r="H103" s="110"/>
      <c r="I103" s="110"/>
      <c r="J103" s="111">
        <f>J311</f>
        <v>0</v>
      </c>
      <c r="L103" s="108"/>
    </row>
    <row r="104" spans="2:12" s="9" customFormat="1" ht="14.85" customHeight="1">
      <c r="B104" s="108"/>
      <c r="D104" s="109" t="s">
        <v>136</v>
      </c>
      <c r="E104" s="110"/>
      <c r="F104" s="110"/>
      <c r="G104" s="110"/>
      <c r="H104" s="110"/>
      <c r="I104" s="110"/>
      <c r="J104" s="111">
        <f>J342</f>
        <v>0</v>
      </c>
      <c r="L104" s="108"/>
    </row>
    <row r="105" spans="2:12" s="9" customFormat="1" ht="19.899999999999999" customHeight="1">
      <c r="B105" s="108"/>
      <c r="D105" s="109" t="s">
        <v>137</v>
      </c>
      <c r="E105" s="110"/>
      <c r="F105" s="110"/>
      <c r="G105" s="110"/>
      <c r="H105" s="110"/>
      <c r="I105" s="110"/>
      <c r="J105" s="111">
        <f>J383</f>
        <v>0</v>
      </c>
      <c r="L105" s="108"/>
    </row>
    <row r="106" spans="2:12" s="9" customFormat="1" ht="14.85" customHeight="1">
      <c r="B106" s="108"/>
      <c r="D106" s="109" t="s">
        <v>138</v>
      </c>
      <c r="E106" s="110"/>
      <c r="F106" s="110"/>
      <c r="G106" s="110"/>
      <c r="H106" s="110"/>
      <c r="I106" s="110"/>
      <c r="J106" s="111">
        <f>J390</f>
        <v>0</v>
      </c>
      <c r="L106" s="108"/>
    </row>
    <row r="107" spans="2:12" s="9" customFormat="1" ht="19.899999999999999" customHeight="1">
      <c r="B107" s="108"/>
      <c r="D107" s="109" t="s">
        <v>139</v>
      </c>
      <c r="E107" s="110"/>
      <c r="F107" s="110"/>
      <c r="G107" s="110"/>
      <c r="H107" s="110"/>
      <c r="I107" s="110"/>
      <c r="J107" s="111">
        <f>J455</f>
        <v>0</v>
      </c>
      <c r="L107" s="108"/>
    </row>
    <row r="108" spans="2:12" s="9" customFormat="1" ht="19.899999999999999" customHeight="1">
      <c r="B108" s="108"/>
      <c r="D108" s="109" t="s">
        <v>140</v>
      </c>
      <c r="E108" s="110"/>
      <c r="F108" s="110"/>
      <c r="G108" s="110"/>
      <c r="H108" s="110"/>
      <c r="I108" s="110"/>
      <c r="J108" s="111">
        <f>J524</f>
        <v>0</v>
      </c>
      <c r="L108" s="108"/>
    </row>
    <row r="109" spans="2:12" s="9" customFormat="1" ht="19.899999999999999" customHeight="1">
      <c r="B109" s="108"/>
      <c r="D109" s="109" t="s">
        <v>141</v>
      </c>
      <c r="E109" s="110"/>
      <c r="F109" s="110"/>
      <c r="G109" s="110"/>
      <c r="H109" s="110"/>
      <c r="I109" s="110"/>
      <c r="J109" s="111">
        <f>J540</f>
        <v>0</v>
      </c>
      <c r="L109" s="108"/>
    </row>
    <row r="110" spans="2:12" s="8" customFormat="1" ht="24.95" customHeight="1">
      <c r="B110" s="104"/>
      <c r="D110" s="105" t="s">
        <v>142</v>
      </c>
      <c r="E110" s="106"/>
      <c r="F110" s="106"/>
      <c r="G110" s="106"/>
      <c r="H110" s="106"/>
      <c r="I110" s="106"/>
      <c r="J110" s="107">
        <f>J544</f>
        <v>0</v>
      </c>
      <c r="L110" s="104"/>
    </row>
    <row r="111" spans="2:12" s="9" customFormat="1" ht="19.899999999999999" customHeight="1">
      <c r="B111" s="108"/>
      <c r="D111" s="109" t="s">
        <v>143</v>
      </c>
      <c r="E111" s="110"/>
      <c r="F111" s="110"/>
      <c r="G111" s="110"/>
      <c r="H111" s="110"/>
      <c r="I111" s="110"/>
      <c r="J111" s="111">
        <f>J545</f>
        <v>0</v>
      </c>
      <c r="L111" s="108"/>
    </row>
    <row r="112" spans="2:12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144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38" t="str">
        <f>E7</f>
        <v>Karlovy Vary, ulice Úvalská - parkoviště</v>
      </c>
      <c r="F121" s="239"/>
      <c r="G121" s="239"/>
      <c r="H121" s="239"/>
      <c r="L121" s="31"/>
    </row>
    <row r="122" spans="2:12" s="1" customFormat="1" ht="12" customHeight="1">
      <c r="B122" s="31"/>
      <c r="C122" s="26" t="s">
        <v>113</v>
      </c>
      <c r="L122" s="31"/>
    </row>
    <row r="123" spans="2:12" s="1" customFormat="1" ht="16.5" customHeight="1">
      <c r="B123" s="31"/>
      <c r="E123" s="219" t="str">
        <f>E9</f>
        <v>SO 101 - Komunikace a zpevněné plochy</v>
      </c>
      <c r="F123" s="240"/>
      <c r="G123" s="240"/>
      <c r="H123" s="240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1" t="str">
        <f>IF(J12="","",J12)</f>
        <v>17. 3. 2025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>Statutární město Karlovy Vary</v>
      </c>
      <c r="I127" s="26" t="s">
        <v>32</v>
      </c>
      <c r="J127" s="29" t="str">
        <f>E21</f>
        <v>GEOprojectKV, s.r.o.</v>
      </c>
      <c r="L127" s="31"/>
    </row>
    <row r="128" spans="2:12" s="1" customFormat="1" ht="15.2" customHeight="1">
      <c r="B128" s="31"/>
      <c r="C128" s="26" t="s">
        <v>30</v>
      </c>
      <c r="F128" s="24" t="str">
        <f>IF(E18="","",E18)</f>
        <v>Vyplň údaj</v>
      </c>
      <c r="I128" s="26" t="s">
        <v>37</v>
      </c>
      <c r="J128" s="29" t="str">
        <f>E24</f>
        <v>GEOprojectKV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2"/>
      <c r="C130" s="113" t="s">
        <v>145</v>
      </c>
      <c r="D130" s="114" t="s">
        <v>65</v>
      </c>
      <c r="E130" s="114" t="s">
        <v>61</v>
      </c>
      <c r="F130" s="114" t="s">
        <v>62</v>
      </c>
      <c r="G130" s="114" t="s">
        <v>146</v>
      </c>
      <c r="H130" s="114" t="s">
        <v>147</v>
      </c>
      <c r="I130" s="114" t="s">
        <v>148</v>
      </c>
      <c r="J130" s="114" t="s">
        <v>126</v>
      </c>
      <c r="K130" s="115" t="s">
        <v>149</v>
      </c>
      <c r="L130" s="112"/>
      <c r="M130" s="58" t="s">
        <v>1</v>
      </c>
      <c r="N130" s="59" t="s">
        <v>44</v>
      </c>
      <c r="O130" s="59" t="s">
        <v>150</v>
      </c>
      <c r="P130" s="59" t="s">
        <v>151</v>
      </c>
      <c r="Q130" s="59" t="s">
        <v>152</v>
      </c>
      <c r="R130" s="59" t="s">
        <v>153</v>
      </c>
      <c r="S130" s="59" t="s">
        <v>154</v>
      </c>
      <c r="T130" s="60" t="s">
        <v>155</v>
      </c>
    </row>
    <row r="131" spans="2:65" s="1" customFormat="1" ht="22.9" customHeight="1">
      <c r="B131" s="31"/>
      <c r="C131" s="63" t="s">
        <v>156</v>
      </c>
      <c r="J131" s="116">
        <f>BK131</f>
        <v>0</v>
      </c>
      <c r="L131" s="31"/>
      <c r="M131" s="61"/>
      <c r="N131" s="52"/>
      <c r="O131" s="52"/>
      <c r="P131" s="117">
        <f>P132+P544</f>
        <v>0</v>
      </c>
      <c r="Q131" s="52"/>
      <c r="R131" s="117">
        <f>R132+R544</f>
        <v>2484.1683497559998</v>
      </c>
      <c r="S131" s="52"/>
      <c r="T131" s="118">
        <f>T132+T544</f>
        <v>606.97712000000001</v>
      </c>
      <c r="AT131" s="16" t="s">
        <v>79</v>
      </c>
      <c r="AU131" s="16" t="s">
        <v>128</v>
      </c>
      <c r="BK131" s="119">
        <f>BK132+BK544</f>
        <v>0</v>
      </c>
    </row>
    <row r="132" spans="2:65" s="11" customFormat="1" ht="25.9" customHeight="1">
      <c r="B132" s="120"/>
      <c r="D132" s="121" t="s">
        <v>79</v>
      </c>
      <c r="E132" s="122" t="s">
        <v>157</v>
      </c>
      <c r="F132" s="122" t="s">
        <v>158</v>
      </c>
      <c r="I132" s="123"/>
      <c r="J132" s="124">
        <f>BK132</f>
        <v>0</v>
      </c>
      <c r="L132" s="120"/>
      <c r="M132" s="125"/>
      <c r="P132" s="126">
        <f>P133+P224+P228+P383+P455+P524+P540</f>
        <v>0</v>
      </c>
      <c r="R132" s="126">
        <f>R133+R224+R228+R383+R455+R524+R540</f>
        <v>2484.1683497559998</v>
      </c>
      <c r="T132" s="127">
        <f>T133+T224+T228+T383+T455+T524+T540</f>
        <v>606.49712</v>
      </c>
      <c r="AR132" s="121" t="s">
        <v>88</v>
      </c>
      <c r="AT132" s="128" t="s">
        <v>79</v>
      </c>
      <c r="AU132" s="128" t="s">
        <v>80</v>
      </c>
      <c r="AY132" s="121" t="s">
        <v>159</v>
      </c>
      <c r="BK132" s="129">
        <f>BK133+BK224+BK228+BK383+BK455+BK524+BK540</f>
        <v>0</v>
      </c>
    </row>
    <row r="133" spans="2:65" s="11" customFormat="1" ht="22.9" customHeight="1">
      <c r="B133" s="120"/>
      <c r="D133" s="121" t="s">
        <v>79</v>
      </c>
      <c r="E133" s="130" t="s">
        <v>88</v>
      </c>
      <c r="F133" s="130" t="s">
        <v>160</v>
      </c>
      <c r="I133" s="123"/>
      <c r="J133" s="131">
        <f>BK133</f>
        <v>0</v>
      </c>
      <c r="L133" s="120"/>
      <c r="M133" s="125"/>
      <c r="P133" s="126">
        <f>P134+SUM(P135:P191)</f>
        <v>0</v>
      </c>
      <c r="R133" s="126">
        <f>R134+SUM(R135:R191)</f>
        <v>14.021750000000001</v>
      </c>
      <c r="T133" s="127">
        <f>T134+SUM(T135:T191)</f>
        <v>591.70000000000005</v>
      </c>
      <c r="AR133" s="121" t="s">
        <v>88</v>
      </c>
      <c r="AT133" s="128" t="s">
        <v>79</v>
      </c>
      <c r="AU133" s="128" t="s">
        <v>88</v>
      </c>
      <c r="AY133" s="121" t="s">
        <v>159</v>
      </c>
      <c r="BK133" s="129">
        <f>BK134+SUM(BK135:BK191)</f>
        <v>0</v>
      </c>
    </row>
    <row r="134" spans="2:65" s="1" customFormat="1" ht="66.75" customHeight="1">
      <c r="B134" s="31"/>
      <c r="C134" s="132" t="s">
        <v>88</v>
      </c>
      <c r="D134" s="132" t="s">
        <v>161</v>
      </c>
      <c r="E134" s="133" t="s">
        <v>162</v>
      </c>
      <c r="F134" s="134" t="s">
        <v>163</v>
      </c>
      <c r="G134" s="135" t="s">
        <v>164</v>
      </c>
      <c r="H134" s="136">
        <v>670</v>
      </c>
      <c r="I134" s="137"/>
      <c r="J134" s="138">
        <f>ROUND(I134*H134,2)</f>
        <v>0</v>
      </c>
      <c r="K134" s="134" t="s">
        <v>165</v>
      </c>
      <c r="L134" s="31"/>
      <c r="M134" s="139" t="s">
        <v>1</v>
      </c>
      <c r="N134" s="140" t="s">
        <v>45</v>
      </c>
      <c r="P134" s="141">
        <f>O134*H134</f>
        <v>0</v>
      </c>
      <c r="Q134" s="141">
        <v>0</v>
      </c>
      <c r="R134" s="141">
        <f>Q134*H134</f>
        <v>0</v>
      </c>
      <c r="S134" s="141">
        <v>0.28999999999999998</v>
      </c>
      <c r="T134" s="142">
        <f>S134*H134</f>
        <v>194.29999999999998</v>
      </c>
      <c r="AR134" s="143" t="s">
        <v>166</v>
      </c>
      <c r="AT134" s="143" t="s">
        <v>161</v>
      </c>
      <c r="AU134" s="143" t="s">
        <v>90</v>
      </c>
      <c r="AY134" s="16" t="s">
        <v>159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88</v>
      </c>
      <c r="BK134" s="144">
        <f>ROUND(I134*H134,2)</f>
        <v>0</v>
      </c>
      <c r="BL134" s="16" t="s">
        <v>166</v>
      </c>
      <c r="BM134" s="143" t="s">
        <v>167</v>
      </c>
    </row>
    <row r="135" spans="2:65" s="1" customFormat="1" ht="11.25">
      <c r="B135" s="31"/>
      <c r="D135" s="145" t="s">
        <v>168</v>
      </c>
      <c r="F135" s="146" t="s">
        <v>169</v>
      </c>
      <c r="I135" s="147"/>
      <c r="L135" s="31"/>
      <c r="M135" s="148"/>
      <c r="T135" s="55"/>
      <c r="AT135" s="16" t="s">
        <v>168</v>
      </c>
      <c r="AU135" s="16" t="s">
        <v>90</v>
      </c>
    </row>
    <row r="136" spans="2:65" s="1" customFormat="1" ht="55.5" customHeight="1">
      <c r="B136" s="31"/>
      <c r="C136" s="132" t="s">
        <v>90</v>
      </c>
      <c r="D136" s="132" t="s">
        <v>161</v>
      </c>
      <c r="E136" s="133" t="s">
        <v>170</v>
      </c>
      <c r="F136" s="134" t="s">
        <v>171</v>
      </c>
      <c r="G136" s="135" t="s">
        <v>164</v>
      </c>
      <c r="H136" s="136">
        <v>670</v>
      </c>
      <c r="I136" s="137"/>
      <c r="J136" s="138">
        <f>ROUND(I136*H136,2)</f>
        <v>0</v>
      </c>
      <c r="K136" s="134" t="s">
        <v>165</v>
      </c>
      <c r="L136" s="31"/>
      <c r="M136" s="139" t="s">
        <v>1</v>
      </c>
      <c r="N136" s="140" t="s">
        <v>45</v>
      </c>
      <c r="P136" s="141">
        <f>O136*H136</f>
        <v>0</v>
      </c>
      <c r="Q136" s="141">
        <v>0</v>
      </c>
      <c r="R136" s="141">
        <f>Q136*H136</f>
        <v>0</v>
      </c>
      <c r="S136" s="141">
        <v>0.316</v>
      </c>
      <c r="T136" s="142">
        <f>S136*H136</f>
        <v>211.72</v>
      </c>
      <c r="AR136" s="143" t="s">
        <v>166</v>
      </c>
      <c r="AT136" s="143" t="s">
        <v>161</v>
      </c>
      <c r="AU136" s="143" t="s">
        <v>90</v>
      </c>
      <c r="AY136" s="16" t="s">
        <v>159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88</v>
      </c>
      <c r="BK136" s="144">
        <f>ROUND(I136*H136,2)</f>
        <v>0</v>
      </c>
      <c r="BL136" s="16" t="s">
        <v>166</v>
      </c>
      <c r="BM136" s="143" t="s">
        <v>172</v>
      </c>
    </row>
    <row r="137" spans="2:65" s="1" customFormat="1" ht="11.25">
      <c r="B137" s="31"/>
      <c r="D137" s="145" t="s">
        <v>168</v>
      </c>
      <c r="F137" s="146" t="s">
        <v>173</v>
      </c>
      <c r="I137" s="147"/>
      <c r="L137" s="31"/>
      <c r="M137" s="148"/>
      <c r="T137" s="55"/>
      <c r="AT137" s="16" t="s">
        <v>168</v>
      </c>
      <c r="AU137" s="16" t="s">
        <v>90</v>
      </c>
    </row>
    <row r="138" spans="2:65" s="1" customFormat="1" ht="44.25" customHeight="1">
      <c r="B138" s="31"/>
      <c r="C138" s="132" t="s">
        <v>97</v>
      </c>
      <c r="D138" s="132" t="s">
        <v>161</v>
      </c>
      <c r="E138" s="133" t="s">
        <v>174</v>
      </c>
      <c r="F138" s="134" t="s">
        <v>175</v>
      </c>
      <c r="G138" s="135" t="s">
        <v>164</v>
      </c>
      <c r="H138" s="136">
        <v>725</v>
      </c>
      <c r="I138" s="137"/>
      <c r="J138" s="138">
        <f>ROUND(I138*H138,2)</f>
        <v>0</v>
      </c>
      <c r="K138" s="134" t="s">
        <v>165</v>
      </c>
      <c r="L138" s="31"/>
      <c r="M138" s="139" t="s">
        <v>1</v>
      </c>
      <c r="N138" s="140" t="s">
        <v>45</v>
      </c>
      <c r="P138" s="141">
        <f>O138*H138</f>
        <v>0</v>
      </c>
      <c r="Q138" s="141">
        <v>3.0000000000000001E-5</v>
      </c>
      <c r="R138" s="141">
        <f>Q138*H138</f>
        <v>2.1750000000000002E-2</v>
      </c>
      <c r="S138" s="141">
        <v>0.23</v>
      </c>
      <c r="T138" s="142">
        <f>S138*H138</f>
        <v>166.75</v>
      </c>
      <c r="AR138" s="143" t="s">
        <v>166</v>
      </c>
      <c r="AT138" s="143" t="s">
        <v>161</v>
      </c>
      <c r="AU138" s="143" t="s">
        <v>90</v>
      </c>
      <c r="AY138" s="16" t="s">
        <v>159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88</v>
      </c>
      <c r="BK138" s="144">
        <f>ROUND(I138*H138,2)</f>
        <v>0</v>
      </c>
      <c r="BL138" s="16" t="s">
        <v>166</v>
      </c>
      <c r="BM138" s="143" t="s">
        <v>176</v>
      </c>
    </row>
    <row r="139" spans="2:65" s="1" customFormat="1" ht="11.25">
      <c r="B139" s="31"/>
      <c r="D139" s="145" t="s">
        <v>168</v>
      </c>
      <c r="F139" s="146" t="s">
        <v>177</v>
      </c>
      <c r="I139" s="147"/>
      <c r="L139" s="31"/>
      <c r="M139" s="148"/>
      <c r="T139" s="55"/>
      <c r="AT139" s="16" t="s">
        <v>168</v>
      </c>
      <c r="AU139" s="16" t="s">
        <v>90</v>
      </c>
    </row>
    <row r="140" spans="2:65" s="1" customFormat="1" ht="37.9" customHeight="1">
      <c r="B140" s="31"/>
      <c r="C140" s="132" t="s">
        <v>166</v>
      </c>
      <c r="D140" s="132" t="s">
        <v>161</v>
      </c>
      <c r="E140" s="133" t="s">
        <v>178</v>
      </c>
      <c r="F140" s="134" t="s">
        <v>179</v>
      </c>
      <c r="G140" s="135" t="s">
        <v>164</v>
      </c>
      <c r="H140" s="136">
        <v>725</v>
      </c>
      <c r="I140" s="137"/>
      <c r="J140" s="138">
        <f>ROUND(I140*H140,2)</f>
        <v>0</v>
      </c>
      <c r="K140" s="134" t="s">
        <v>165</v>
      </c>
      <c r="L140" s="31"/>
      <c r="M140" s="139" t="s">
        <v>1</v>
      </c>
      <c r="N140" s="140" t="s">
        <v>45</v>
      </c>
      <c r="P140" s="141">
        <f>O140*H140</f>
        <v>0</v>
      </c>
      <c r="Q140" s="141">
        <v>0</v>
      </c>
      <c r="R140" s="141">
        <f>Q140*H140</f>
        <v>0</v>
      </c>
      <c r="S140" s="141">
        <v>2.3E-2</v>
      </c>
      <c r="T140" s="142">
        <f>S140*H140</f>
        <v>16.675000000000001</v>
      </c>
      <c r="AR140" s="143" t="s">
        <v>166</v>
      </c>
      <c r="AT140" s="143" t="s">
        <v>161</v>
      </c>
      <c r="AU140" s="143" t="s">
        <v>90</v>
      </c>
      <c r="AY140" s="16" t="s">
        <v>159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88</v>
      </c>
      <c r="BK140" s="144">
        <f>ROUND(I140*H140,2)</f>
        <v>0</v>
      </c>
      <c r="BL140" s="16" t="s">
        <v>166</v>
      </c>
      <c r="BM140" s="143" t="s">
        <v>180</v>
      </c>
    </row>
    <row r="141" spans="2:65" s="1" customFormat="1" ht="11.25">
      <c r="B141" s="31"/>
      <c r="D141" s="145" t="s">
        <v>168</v>
      </c>
      <c r="F141" s="146" t="s">
        <v>181</v>
      </c>
      <c r="I141" s="147"/>
      <c r="L141" s="31"/>
      <c r="M141" s="148"/>
      <c r="T141" s="55"/>
      <c r="AT141" s="16" t="s">
        <v>168</v>
      </c>
      <c r="AU141" s="16" t="s">
        <v>90</v>
      </c>
    </row>
    <row r="142" spans="2:65" s="1" customFormat="1" ht="49.15" customHeight="1">
      <c r="B142" s="31"/>
      <c r="C142" s="132" t="s">
        <v>182</v>
      </c>
      <c r="D142" s="132" t="s">
        <v>161</v>
      </c>
      <c r="E142" s="133" t="s">
        <v>183</v>
      </c>
      <c r="F142" s="134" t="s">
        <v>184</v>
      </c>
      <c r="G142" s="135" t="s">
        <v>185</v>
      </c>
      <c r="H142" s="136">
        <v>11</v>
      </c>
      <c r="I142" s="137"/>
      <c r="J142" s="138">
        <f>ROUND(I142*H142,2)</f>
        <v>0</v>
      </c>
      <c r="K142" s="134" t="s">
        <v>165</v>
      </c>
      <c r="L142" s="31"/>
      <c r="M142" s="139" t="s">
        <v>1</v>
      </c>
      <c r="N142" s="140" t="s">
        <v>45</v>
      </c>
      <c r="P142" s="141">
        <f>O142*H142</f>
        <v>0</v>
      </c>
      <c r="Q142" s="141">
        <v>0</v>
      </c>
      <c r="R142" s="141">
        <f>Q142*H142</f>
        <v>0</v>
      </c>
      <c r="S142" s="141">
        <v>0.20499999999999999</v>
      </c>
      <c r="T142" s="142">
        <f>S142*H142</f>
        <v>2.2549999999999999</v>
      </c>
      <c r="AR142" s="143" t="s">
        <v>166</v>
      </c>
      <c r="AT142" s="143" t="s">
        <v>161</v>
      </c>
      <c r="AU142" s="143" t="s">
        <v>90</v>
      </c>
      <c r="AY142" s="16" t="s">
        <v>159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88</v>
      </c>
      <c r="BK142" s="144">
        <f>ROUND(I142*H142,2)</f>
        <v>0</v>
      </c>
      <c r="BL142" s="16" t="s">
        <v>166</v>
      </c>
      <c r="BM142" s="143" t="s">
        <v>186</v>
      </c>
    </row>
    <row r="143" spans="2:65" s="1" customFormat="1" ht="11.25">
      <c r="B143" s="31"/>
      <c r="D143" s="145" t="s">
        <v>168</v>
      </c>
      <c r="F143" s="146" t="s">
        <v>187</v>
      </c>
      <c r="I143" s="147"/>
      <c r="L143" s="31"/>
      <c r="M143" s="148"/>
      <c r="T143" s="55"/>
      <c r="AT143" s="16" t="s">
        <v>168</v>
      </c>
      <c r="AU143" s="16" t="s">
        <v>90</v>
      </c>
    </row>
    <row r="144" spans="2:65" s="1" customFormat="1" ht="156">
      <c r="B144" s="31"/>
      <c r="D144" s="149" t="s">
        <v>188</v>
      </c>
      <c r="F144" s="150" t="s">
        <v>189</v>
      </c>
      <c r="I144" s="147"/>
      <c r="L144" s="31"/>
      <c r="M144" s="148"/>
      <c r="T144" s="55"/>
      <c r="AT144" s="16" t="s">
        <v>188</v>
      </c>
      <c r="AU144" s="16" t="s">
        <v>90</v>
      </c>
    </row>
    <row r="145" spans="2:65" s="1" customFormat="1" ht="24.2" customHeight="1">
      <c r="B145" s="31"/>
      <c r="C145" s="132" t="s">
        <v>190</v>
      </c>
      <c r="D145" s="132" t="s">
        <v>161</v>
      </c>
      <c r="E145" s="133" t="s">
        <v>191</v>
      </c>
      <c r="F145" s="134" t="s">
        <v>192</v>
      </c>
      <c r="G145" s="135" t="s">
        <v>164</v>
      </c>
      <c r="H145" s="136">
        <v>270</v>
      </c>
      <c r="I145" s="137"/>
      <c r="J145" s="138">
        <f>ROUND(I145*H145,2)</f>
        <v>0</v>
      </c>
      <c r="K145" s="134" t="s">
        <v>165</v>
      </c>
      <c r="L145" s="31"/>
      <c r="M145" s="139" t="s">
        <v>1</v>
      </c>
      <c r="N145" s="140" t="s">
        <v>45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166</v>
      </c>
      <c r="AT145" s="143" t="s">
        <v>161</v>
      </c>
      <c r="AU145" s="143" t="s">
        <v>90</v>
      </c>
      <c r="AY145" s="16" t="s">
        <v>159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88</v>
      </c>
      <c r="BK145" s="144">
        <f>ROUND(I145*H145,2)</f>
        <v>0</v>
      </c>
      <c r="BL145" s="16" t="s">
        <v>166</v>
      </c>
      <c r="BM145" s="143" t="s">
        <v>193</v>
      </c>
    </row>
    <row r="146" spans="2:65" s="1" customFormat="1" ht="11.25">
      <c r="B146" s="31"/>
      <c r="D146" s="145" t="s">
        <v>168</v>
      </c>
      <c r="F146" s="146" t="s">
        <v>194</v>
      </c>
      <c r="I146" s="147"/>
      <c r="L146" s="31"/>
      <c r="M146" s="148"/>
      <c r="T146" s="55"/>
      <c r="AT146" s="16" t="s">
        <v>168</v>
      </c>
      <c r="AU146" s="16" t="s">
        <v>90</v>
      </c>
    </row>
    <row r="147" spans="2:65" s="12" customFormat="1" ht="11.25">
      <c r="B147" s="151"/>
      <c r="D147" s="149" t="s">
        <v>195</v>
      </c>
      <c r="E147" s="152" t="s">
        <v>1</v>
      </c>
      <c r="F147" s="153" t="s">
        <v>101</v>
      </c>
      <c r="H147" s="154">
        <v>270</v>
      </c>
      <c r="I147" s="155"/>
      <c r="L147" s="151"/>
      <c r="M147" s="156"/>
      <c r="T147" s="157"/>
      <c r="AT147" s="152" t="s">
        <v>195</v>
      </c>
      <c r="AU147" s="152" t="s">
        <v>90</v>
      </c>
      <c r="AV147" s="12" t="s">
        <v>90</v>
      </c>
      <c r="AW147" s="12" t="s">
        <v>36</v>
      </c>
      <c r="AX147" s="12" t="s">
        <v>88</v>
      </c>
      <c r="AY147" s="152" t="s">
        <v>159</v>
      </c>
    </row>
    <row r="148" spans="2:65" s="1" customFormat="1" ht="11.25">
      <c r="B148" s="31"/>
      <c r="D148" s="149" t="s">
        <v>196</v>
      </c>
      <c r="F148" s="158" t="s">
        <v>197</v>
      </c>
      <c r="L148" s="31"/>
      <c r="M148" s="148"/>
      <c r="T148" s="55"/>
      <c r="AU148" s="16" t="s">
        <v>90</v>
      </c>
    </row>
    <row r="149" spans="2:65" s="1" customFormat="1" ht="11.25">
      <c r="B149" s="31"/>
      <c r="D149" s="149" t="s">
        <v>196</v>
      </c>
      <c r="F149" s="159" t="s">
        <v>103</v>
      </c>
      <c r="H149" s="160">
        <v>270</v>
      </c>
      <c r="L149" s="31"/>
      <c r="M149" s="148"/>
      <c r="T149" s="55"/>
      <c r="AU149" s="16" t="s">
        <v>90</v>
      </c>
    </row>
    <row r="150" spans="2:65" s="1" customFormat="1" ht="37.9" customHeight="1">
      <c r="B150" s="31"/>
      <c r="C150" s="132" t="s">
        <v>109</v>
      </c>
      <c r="D150" s="132" t="s">
        <v>161</v>
      </c>
      <c r="E150" s="133" t="s">
        <v>198</v>
      </c>
      <c r="F150" s="134" t="s">
        <v>199</v>
      </c>
      <c r="G150" s="135" t="s">
        <v>200</v>
      </c>
      <c r="H150" s="136">
        <v>643</v>
      </c>
      <c r="I150" s="137"/>
      <c r="J150" s="138">
        <f>ROUND(I150*H150,2)</f>
        <v>0</v>
      </c>
      <c r="K150" s="134" t="s">
        <v>165</v>
      </c>
      <c r="L150" s="31"/>
      <c r="M150" s="139" t="s">
        <v>1</v>
      </c>
      <c r="N150" s="140" t="s">
        <v>45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166</v>
      </c>
      <c r="AT150" s="143" t="s">
        <v>161</v>
      </c>
      <c r="AU150" s="143" t="s">
        <v>90</v>
      </c>
      <c r="AY150" s="16" t="s">
        <v>159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88</v>
      </c>
      <c r="BK150" s="144">
        <f>ROUND(I150*H150,2)</f>
        <v>0</v>
      </c>
      <c r="BL150" s="16" t="s">
        <v>166</v>
      </c>
      <c r="BM150" s="143" t="s">
        <v>201</v>
      </c>
    </row>
    <row r="151" spans="2:65" s="1" customFormat="1" ht="11.25">
      <c r="B151" s="31"/>
      <c r="D151" s="145" t="s">
        <v>168</v>
      </c>
      <c r="F151" s="146" t="s">
        <v>202</v>
      </c>
      <c r="I151" s="147"/>
      <c r="L151" s="31"/>
      <c r="M151" s="148"/>
      <c r="T151" s="55"/>
      <c r="AT151" s="16" t="s">
        <v>168</v>
      </c>
      <c r="AU151" s="16" t="s">
        <v>90</v>
      </c>
    </row>
    <row r="152" spans="2:65" s="12" customFormat="1" ht="11.25">
      <c r="B152" s="151"/>
      <c r="D152" s="149" t="s">
        <v>195</v>
      </c>
      <c r="E152" s="152" t="s">
        <v>1</v>
      </c>
      <c r="F152" s="153" t="s">
        <v>104</v>
      </c>
      <c r="H152" s="154">
        <v>643</v>
      </c>
      <c r="I152" s="155"/>
      <c r="L152" s="151"/>
      <c r="M152" s="156"/>
      <c r="T152" s="157"/>
      <c r="AT152" s="152" t="s">
        <v>195</v>
      </c>
      <c r="AU152" s="152" t="s">
        <v>90</v>
      </c>
      <c r="AV152" s="12" t="s">
        <v>90</v>
      </c>
      <c r="AW152" s="12" t="s">
        <v>36</v>
      </c>
      <c r="AX152" s="12" t="s">
        <v>88</v>
      </c>
      <c r="AY152" s="152" t="s">
        <v>159</v>
      </c>
    </row>
    <row r="153" spans="2:65" s="1" customFormat="1" ht="11.25">
      <c r="B153" s="31"/>
      <c r="D153" s="149" t="s">
        <v>196</v>
      </c>
      <c r="F153" s="158" t="s">
        <v>203</v>
      </c>
      <c r="L153" s="31"/>
      <c r="M153" s="148"/>
      <c r="T153" s="55"/>
      <c r="AU153" s="16" t="s">
        <v>90</v>
      </c>
    </row>
    <row r="154" spans="2:65" s="1" customFormat="1" ht="11.25">
      <c r="B154" s="31"/>
      <c r="D154" s="149" t="s">
        <v>196</v>
      </c>
      <c r="F154" s="159" t="s">
        <v>106</v>
      </c>
      <c r="H154" s="160">
        <v>643</v>
      </c>
      <c r="L154" s="31"/>
      <c r="M154" s="148"/>
      <c r="T154" s="55"/>
      <c r="AU154" s="16" t="s">
        <v>90</v>
      </c>
    </row>
    <row r="155" spans="2:65" s="1" customFormat="1" ht="62.65" customHeight="1">
      <c r="B155" s="31"/>
      <c r="C155" s="132" t="s">
        <v>204</v>
      </c>
      <c r="D155" s="132" t="s">
        <v>161</v>
      </c>
      <c r="E155" s="133" t="s">
        <v>205</v>
      </c>
      <c r="F155" s="134" t="s">
        <v>206</v>
      </c>
      <c r="G155" s="135" t="s">
        <v>200</v>
      </c>
      <c r="H155" s="136">
        <v>670</v>
      </c>
      <c r="I155" s="137"/>
      <c r="J155" s="138">
        <f>ROUND(I155*H155,2)</f>
        <v>0</v>
      </c>
      <c r="K155" s="134" t="s">
        <v>165</v>
      </c>
      <c r="L155" s="31"/>
      <c r="M155" s="139" t="s">
        <v>1</v>
      </c>
      <c r="N155" s="140" t="s">
        <v>45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166</v>
      </c>
      <c r="AT155" s="143" t="s">
        <v>161</v>
      </c>
      <c r="AU155" s="143" t="s">
        <v>90</v>
      </c>
      <c r="AY155" s="16" t="s">
        <v>159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88</v>
      </c>
      <c r="BK155" s="144">
        <f>ROUND(I155*H155,2)</f>
        <v>0</v>
      </c>
      <c r="BL155" s="16" t="s">
        <v>166</v>
      </c>
      <c r="BM155" s="143" t="s">
        <v>207</v>
      </c>
    </row>
    <row r="156" spans="2:65" s="1" customFormat="1" ht="11.25">
      <c r="B156" s="31"/>
      <c r="D156" s="145" t="s">
        <v>168</v>
      </c>
      <c r="F156" s="146" t="s">
        <v>208</v>
      </c>
      <c r="I156" s="147"/>
      <c r="L156" s="31"/>
      <c r="M156" s="148"/>
      <c r="T156" s="55"/>
      <c r="AT156" s="16" t="s">
        <v>168</v>
      </c>
      <c r="AU156" s="16" t="s">
        <v>90</v>
      </c>
    </row>
    <row r="157" spans="2:65" s="12" customFormat="1" ht="11.25">
      <c r="B157" s="151"/>
      <c r="D157" s="149" t="s">
        <v>195</v>
      </c>
      <c r="E157" s="152" t="s">
        <v>1</v>
      </c>
      <c r="F157" s="153" t="s">
        <v>209</v>
      </c>
      <c r="H157" s="154">
        <v>670</v>
      </c>
      <c r="I157" s="155"/>
      <c r="L157" s="151"/>
      <c r="M157" s="156"/>
      <c r="T157" s="157"/>
      <c r="AT157" s="152" t="s">
        <v>195</v>
      </c>
      <c r="AU157" s="152" t="s">
        <v>90</v>
      </c>
      <c r="AV157" s="12" t="s">
        <v>90</v>
      </c>
      <c r="AW157" s="12" t="s">
        <v>36</v>
      </c>
      <c r="AX157" s="12" t="s">
        <v>88</v>
      </c>
      <c r="AY157" s="152" t="s">
        <v>159</v>
      </c>
    </row>
    <row r="158" spans="2:65" s="1" customFormat="1" ht="11.25">
      <c r="B158" s="31"/>
      <c r="D158" s="149" t="s">
        <v>196</v>
      </c>
      <c r="F158" s="158" t="s">
        <v>197</v>
      </c>
      <c r="L158" s="31"/>
      <c r="M158" s="148"/>
      <c r="T158" s="55"/>
      <c r="AU158" s="16" t="s">
        <v>90</v>
      </c>
    </row>
    <row r="159" spans="2:65" s="1" customFormat="1" ht="11.25">
      <c r="B159" s="31"/>
      <c r="D159" s="149" t="s">
        <v>196</v>
      </c>
      <c r="F159" s="159" t="s">
        <v>103</v>
      </c>
      <c r="H159" s="160">
        <v>270</v>
      </c>
      <c r="L159" s="31"/>
      <c r="M159" s="148"/>
      <c r="T159" s="55"/>
      <c r="AU159" s="16" t="s">
        <v>90</v>
      </c>
    </row>
    <row r="160" spans="2:65" s="1" customFormat="1" ht="11.25">
      <c r="B160" s="31"/>
      <c r="D160" s="149" t="s">
        <v>196</v>
      </c>
      <c r="F160" s="158" t="s">
        <v>203</v>
      </c>
      <c r="L160" s="31"/>
      <c r="M160" s="148"/>
      <c r="T160" s="55"/>
      <c r="AU160" s="16" t="s">
        <v>90</v>
      </c>
    </row>
    <row r="161" spans="2:65" s="1" customFormat="1" ht="11.25">
      <c r="B161" s="31"/>
      <c r="D161" s="149" t="s">
        <v>196</v>
      </c>
      <c r="F161" s="159" t="s">
        <v>106</v>
      </c>
      <c r="H161" s="160">
        <v>643</v>
      </c>
      <c r="L161" s="31"/>
      <c r="M161" s="148"/>
      <c r="T161" s="55"/>
      <c r="AU161" s="16" t="s">
        <v>90</v>
      </c>
    </row>
    <row r="162" spans="2:65" s="1" customFormat="1" ht="66.75" customHeight="1">
      <c r="B162" s="31"/>
      <c r="C162" s="132" t="s">
        <v>210</v>
      </c>
      <c r="D162" s="132" t="s">
        <v>161</v>
      </c>
      <c r="E162" s="133" t="s">
        <v>211</v>
      </c>
      <c r="F162" s="134" t="s">
        <v>212</v>
      </c>
      <c r="G162" s="135" t="s">
        <v>200</v>
      </c>
      <c r="H162" s="136">
        <v>670</v>
      </c>
      <c r="I162" s="137"/>
      <c r="J162" s="138">
        <f>ROUND(I162*H162,2)</f>
        <v>0</v>
      </c>
      <c r="K162" s="134" t="s">
        <v>165</v>
      </c>
      <c r="L162" s="31"/>
      <c r="M162" s="139" t="s">
        <v>1</v>
      </c>
      <c r="N162" s="140" t="s">
        <v>45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166</v>
      </c>
      <c r="AT162" s="143" t="s">
        <v>161</v>
      </c>
      <c r="AU162" s="143" t="s">
        <v>90</v>
      </c>
      <c r="AY162" s="16" t="s">
        <v>159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88</v>
      </c>
      <c r="BK162" s="144">
        <f>ROUND(I162*H162,2)</f>
        <v>0</v>
      </c>
      <c r="BL162" s="16" t="s">
        <v>166</v>
      </c>
      <c r="BM162" s="143" t="s">
        <v>213</v>
      </c>
    </row>
    <row r="163" spans="2:65" s="1" customFormat="1" ht="11.25">
      <c r="B163" s="31"/>
      <c r="D163" s="145" t="s">
        <v>168</v>
      </c>
      <c r="F163" s="146" t="s">
        <v>214</v>
      </c>
      <c r="I163" s="147"/>
      <c r="L163" s="31"/>
      <c r="M163" s="148"/>
      <c r="T163" s="55"/>
      <c r="AT163" s="16" t="s">
        <v>168</v>
      </c>
      <c r="AU163" s="16" t="s">
        <v>90</v>
      </c>
    </row>
    <row r="164" spans="2:65" s="12" customFormat="1" ht="11.25">
      <c r="B164" s="151"/>
      <c r="D164" s="149" t="s">
        <v>195</v>
      </c>
      <c r="E164" s="152" t="s">
        <v>1</v>
      </c>
      <c r="F164" s="153" t="s">
        <v>209</v>
      </c>
      <c r="H164" s="154">
        <v>670</v>
      </c>
      <c r="I164" s="155"/>
      <c r="L164" s="151"/>
      <c r="M164" s="156"/>
      <c r="T164" s="157"/>
      <c r="AT164" s="152" t="s">
        <v>195</v>
      </c>
      <c r="AU164" s="152" t="s">
        <v>90</v>
      </c>
      <c r="AV164" s="12" t="s">
        <v>90</v>
      </c>
      <c r="AW164" s="12" t="s">
        <v>36</v>
      </c>
      <c r="AX164" s="12" t="s">
        <v>88</v>
      </c>
      <c r="AY164" s="152" t="s">
        <v>159</v>
      </c>
    </row>
    <row r="165" spans="2:65" s="1" customFormat="1" ht="11.25">
      <c r="B165" s="31"/>
      <c r="D165" s="149" t="s">
        <v>196</v>
      </c>
      <c r="F165" s="158" t="s">
        <v>197</v>
      </c>
      <c r="L165" s="31"/>
      <c r="M165" s="148"/>
      <c r="T165" s="55"/>
      <c r="AU165" s="16" t="s">
        <v>90</v>
      </c>
    </row>
    <row r="166" spans="2:65" s="1" customFormat="1" ht="11.25">
      <c r="B166" s="31"/>
      <c r="D166" s="149" t="s">
        <v>196</v>
      </c>
      <c r="F166" s="159" t="s">
        <v>103</v>
      </c>
      <c r="H166" s="160">
        <v>270</v>
      </c>
      <c r="L166" s="31"/>
      <c r="M166" s="148"/>
      <c r="T166" s="55"/>
      <c r="AU166" s="16" t="s">
        <v>90</v>
      </c>
    </row>
    <row r="167" spans="2:65" s="1" customFormat="1" ht="11.25">
      <c r="B167" s="31"/>
      <c r="D167" s="149" t="s">
        <v>196</v>
      </c>
      <c r="F167" s="158" t="s">
        <v>203</v>
      </c>
      <c r="L167" s="31"/>
      <c r="M167" s="148"/>
      <c r="T167" s="55"/>
      <c r="AU167" s="16" t="s">
        <v>90</v>
      </c>
    </row>
    <row r="168" spans="2:65" s="1" customFormat="1" ht="11.25">
      <c r="B168" s="31"/>
      <c r="D168" s="149" t="s">
        <v>196</v>
      </c>
      <c r="F168" s="159" t="s">
        <v>106</v>
      </c>
      <c r="H168" s="160">
        <v>643</v>
      </c>
      <c r="L168" s="31"/>
      <c r="M168" s="148"/>
      <c r="T168" s="55"/>
      <c r="AU168" s="16" t="s">
        <v>90</v>
      </c>
    </row>
    <row r="169" spans="2:65" s="1" customFormat="1" ht="49.15" customHeight="1">
      <c r="B169" s="31"/>
      <c r="C169" s="132" t="s">
        <v>215</v>
      </c>
      <c r="D169" s="132" t="s">
        <v>161</v>
      </c>
      <c r="E169" s="133" t="s">
        <v>216</v>
      </c>
      <c r="F169" s="134" t="s">
        <v>217</v>
      </c>
      <c r="G169" s="135" t="s">
        <v>200</v>
      </c>
      <c r="H169" s="136">
        <v>7</v>
      </c>
      <c r="I169" s="137"/>
      <c r="J169" s="138">
        <f>ROUND(I169*H169,2)</f>
        <v>0</v>
      </c>
      <c r="K169" s="134" t="s">
        <v>165</v>
      </c>
      <c r="L169" s="31"/>
      <c r="M169" s="139" t="s">
        <v>1</v>
      </c>
      <c r="N169" s="140" t="s">
        <v>45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166</v>
      </c>
      <c r="AT169" s="143" t="s">
        <v>161</v>
      </c>
      <c r="AU169" s="143" t="s">
        <v>90</v>
      </c>
      <c r="AY169" s="16" t="s">
        <v>159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88</v>
      </c>
      <c r="BK169" s="144">
        <f>ROUND(I169*H169,2)</f>
        <v>0</v>
      </c>
      <c r="BL169" s="16" t="s">
        <v>166</v>
      </c>
      <c r="BM169" s="143" t="s">
        <v>218</v>
      </c>
    </row>
    <row r="170" spans="2:65" s="1" customFormat="1" ht="11.25">
      <c r="B170" s="31"/>
      <c r="D170" s="145" t="s">
        <v>168</v>
      </c>
      <c r="F170" s="146" t="s">
        <v>219</v>
      </c>
      <c r="I170" s="147"/>
      <c r="L170" s="31"/>
      <c r="M170" s="148"/>
      <c r="T170" s="55"/>
      <c r="AT170" s="16" t="s">
        <v>168</v>
      </c>
      <c r="AU170" s="16" t="s">
        <v>90</v>
      </c>
    </row>
    <row r="171" spans="2:65" s="12" customFormat="1" ht="11.25">
      <c r="B171" s="151"/>
      <c r="D171" s="149" t="s">
        <v>195</v>
      </c>
      <c r="E171" s="152" t="s">
        <v>1</v>
      </c>
      <c r="F171" s="153" t="s">
        <v>107</v>
      </c>
      <c r="H171" s="154">
        <v>7</v>
      </c>
      <c r="I171" s="155"/>
      <c r="L171" s="151"/>
      <c r="M171" s="156"/>
      <c r="T171" s="157"/>
      <c r="AT171" s="152" t="s">
        <v>195</v>
      </c>
      <c r="AU171" s="152" t="s">
        <v>90</v>
      </c>
      <c r="AV171" s="12" t="s">
        <v>90</v>
      </c>
      <c r="AW171" s="12" t="s">
        <v>36</v>
      </c>
      <c r="AX171" s="12" t="s">
        <v>88</v>
      </c>
      <c r="AY171" s="152" t="s">
        <v>159</v>
      </c>
    </row>
    <row r="172" spans="2:65" s="1" customFormat="1" ht="11.25">
      <c r="B172" s="31"/>
      <c r="D172" s="149" t="s">
        <v>196</v>
      </c>
      <c r="F172" s="158" t="s">
        <v>220</v>
      </c>
      <c r="L172" s="31"/>
      <c r="M172" s="148"/>
      <c r="T172" s="55"/>
      <c r="AU172" s="16" t="s">
        <v>90</v>
      </c>
    </row>
    <row r="173" spans="2:65" s="1" customFormat="1" ht="11.25">
      <c r="B173" s="31"/>
      <c r="D173" s="149" t="s">
        <v>196</v>
      </c>
      <c r="F173" s="159" t="s">
        <v>109</v>
      </c>
      <c r="H173" s="160">
        <v>7</v>
      </c>
      <c r="L173" s="31"/>
      <c r="M173" s="148"/>
      <c r="T173" s="55"/>
      <c r="AU173" s="16" t="s">
        <v>90</v>
      </c>
    </row>
    <row r="174" spans="2:65" s="1" customFormat="1" ht="16.5" customHeight="1">
      <c r="B174" s="31"/>
      <c r="C174" s="161" t="s">
        <v>221</v>
      </c>
      <c r="D174" s="161" t="s">
        <v>222</v>
      </c>
      <c r="E174" s="162" t="s">
        <v>223</v>
      </c>
      <c r="F174" s="163" t="s">
        <v>224</v>
      </c>
      <c r="G174" s="164" t="s">
        <v>225</v>
      </c>
      <c r="H174" s="165">
        <v>14</v>
      </c>
      <c r="I174" s="166"/>
      <c r="J174" s="167">
        <f>ROUND(I174*H174,2)</f>
        <v>0</v>
      </c>
      <c r="K174" s="163" t="s">
        <v>165</v>
      </c>
      <c r="L174" s="168"/>
      <c r="M174" s="169" t="s">
        <v>1</v>
      </c>
      <c r="N174" s="170" t="s">
        <v>45</v>
      </c>
      <c r="P174" s="141">
        <f>O174*H174</f>
        <v>0</v>
      </c>
      <c r="Q174" s="141">
        <v>1</v>
      </c>
      <c r="R174" s="141">
        <f>Q174*H174</f>
        <v>14</v>
      </c>
      <c r="S174" s="141">
        <v>0</v>
      </c>
      <c r="T174" s="142">
        <f>S174*H174</f>
        <v>0</v>
      </c>
      <c r="AR174" s="143" t="s">
        <v>204</v>
      </c>
      <c r="AT174" s="143" t="s">
        <v>222</v>
      </c>
      <c r="AU174" s="143" t="s">
        <v>90</v>
      </c>
      <c r="AY174" s="16" t="s">
        <v>159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88</v>
      </c>
      <c r="BK174" s="144">
        <f>ROUND(I174*H174,2)</f>
        <v>0</v>
      </c>
      <c r="BL174" s="16" t="s">
        <v>166</v>
      </c>
      <c r="BM174" s="143" t="s">
        <v>226</v>
      </c>
    </row>
    <row r="175" spans="2:65" s="12" customFormat="1" ht="11.25">
      <c r="B175" s="151"/>
      <c r="D175" s="149" t="s">
        <v>195</v>
      </c>
      <c r="F175" s="153" t="s">
        <v>227</v>
      </c>
      <c r="H175" s="154">
        <v>14</v>
      </c>
      <c r="I175" s="155"/>
      <c r="L175" s="151"/>
      <c r="M175" s="156"/>
      <c r="T175" s="157"/>
      <c r="AT175" s="152" t="s">
        <v>195</v>
      </c>
      <c r="AU175" s="152" t="s">
        <v>90</v>
      </c>
      <c r="AV175" s="12" t="s">
        <v>90</v>
      </c>
      <c r="AW175" s="12" t="s">
        <v>4</v>
      </c>
      <c r="AX175" s="12" t="s">
        <v>88</v>
      </c>
      <c r="AY175" s="152" t="s">
        <v>159</v>
      </c>
    </row>
    <row r="176" spans="2:65" s="1" customFormat="1" ht="44.25" customHeight="1">
      <c r="B176" s="31"/>
      <c r="C176" s="132" t="s">
        <v>8</v>
      </c>
      <c r="D176" s="132" t="s">
        <v>161</v>
      </c>
      <c r="E176" s="133" t="s">
        <v>228</v>
      </c>
      <c r="F176" s="134" t="s">
        <v>229</v>
      </c>
      <c r="G176" s="135" t="s">
        <v>225</v>
      </c>
      <c r="H176" s="136">
        <v>1340</v>
      </c>
      <c r="I176" s="137"/>
      <c r="J176" s="138">
        <f>ROUND(I176*H176,2)</f>
        <v>0</v>
      </c>
      <c r="K176" s="134" t="s">
        <v>165</v>
      </c>
      <c r="L176" s="31"/>
      <c r="M176" s="139" t="s">
        <v>1</v>
      </c>
      <c r="N176" s="140" t="s">
        <v>45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166</v>
      </c>
      <c r="AT176" s="143" t="s">
        <v>161</v>
      </c>
      <c r="AU176" s="143" t="s">
        <v>90</v>
      </c>
      <c r="AY176" s="16" t="s">
        <v>159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88</v>
      </c>
      <c r="BK176" s="144">
        <f>ROUND(I176*H176,2)</f>
        <v>0</v>
      </c>
      <c r="BL176" s="16" t="s">
        <v>166</v>
      </c>
      <c r="BM176" s="143" t="s">
        <v>230</v>
      </c>
    </row>
    <row r="177" spans="2:65" s="1" customFormat="1" ht="11.25">
      <c r="B177" s="31"/>
      <c r="D177" s="145" t="s">
        <v>168</v>
      </c>
      <c r="F177" s="146" t="s">
        <v>231</v>
      </c>
      <c r="I177" s="147"/>
      <c r="L177" s="31"/>
      <c r="M177" s="148"/>
      <c r="T177" s="55"/>
      <c r="AT177" s="16" t="s">
        <v>168</v>
      </c>
      <c r="AU177" s="16" t="s">
        <v>90</v>
      </c>
    </row>
    <row r="178" spans="2:65" s="12" customFormat="1" ht="11.25">
      <c r="B178" s="151"/>
      <c r="D178" s="149" t="s">
        <v>195</v>
      </c>
      <c r="E178" s="152" t="s">
        <v>1</v>
      </c>
      <c r="F178" s="153" t="s">
        <v>209</v>
      </c>
      <c r="H178" s="154">
        <v>670</v>
      </c>
      <c r="I178" s="155"/>
      <c r="L178" s="151"/>
      <c r="M178" s="156"/>
      <c r="T178" s="157"/>
      <c r="AT178" s="152" t="s">
        <v>195</v>
      </c>
      <c r="AU178" s="152" t="s">
        <v>90</v>
      </c>
      <c r="AV178" s="12" t="s">
        <v>90</v>
      </c>
      <c r="AW178" s="12" t="s">
        <v>36</v>
      </c>
      <c r="AX178" s="12" t="s">
        <v>88</v>
      </c>
      <c r="AY178" s="152" t="s">
        <v>159</v>
      </c>
    </row>
    <row r="179" spans="2:65" s="1" customFormat="1" ht="11.25">
      <c r="B179" s="31"/>
      <c r="D179" s="149" t="s">
        <v>196</v>
      </c>
      <c r="F179" s="158" t="s">
        <v>197</v>
      </c>
      <c r="L179" s="31"/>
      <c r="M179" s="148"/>
      <c r="T179" s="55"/>
      <c r="AU179" s="16" t="s">
        <v>90</v>
      </c>
    </row>
    <row r="180" spans="2:65" s="1" customFormat="1" ht="11.25">
      <c r="B180" s="31"/>
      <c r="D180" s="149" t="s">
        <v>196</v>
      </c>
      <c r="F180" s="159" t="s">
        <v>103</v>
      </c>
      <c r="H180" s="160">
        <v>270</v>
      </c>
      <c r="L180" s="31"/>
      <c r="M180" s="148"/>
      <c r="T180" s="55"/>
      <c r="AU180" s="16" t="s">
        <v>90</v>
      </c>
    </row>
    <row r="181" spans="2:65" s="1" customFormat="1" ht="11.25">
      <c r="B181" s="31"/>
      <c r="D181" s="149" t="s">
        <v>196</v>
      </c>
      <c r="F181" s="158" t="s">
        <v>203</v>
      </c>
      <c r="L181" s="31"/>
      <c r="M181" s="148"/>
      <c r="T181" s="55"/>
      <c r="AU181" s="16" t="s">
        <v>90</v>
      </c>
    </row>
    <row r="182" spans="2:65" s="1" customFormat="1" ht="11.25">
      <c r="B182" s="31"/>
      <c r="D182" s="149" t="s">
        <v>196</v>
      </c>
      <c r="F182" s="159" t="s">
        <v>106</v>
      </c>
      <c r="H182" s="160">
        <v>643</v>
      </c>
      <c r="L182" s="31"/>
      <c r="M182" s="148"/>
      <c r="T182" s="55"/>
      <c r="AU182" s="16" t="s">
        <v>90</v>
      </c>
    </row>
    <row r="183" spans="2:65" s="12" customFormat="1" ht="11.25">
      <c r="B183" s="151"/>
      <c r="D183" s="149" t="s">
        <v>195</v>
      </c>
      <c r="F183" s="153" t="s">
        <v>232</v>
      </c>
      <c r="H183" s="154">
        <v>1340</v>
      </c>
      <c r="I183" s="155"/>
      <c r="L183" s="151"/>
      <c r="M183" s="156"/>
      <c r="T183" s="157"/>
      <c r="AT183" s="152" t="s">
        <v>195</v>
      </c>
      <c r="AU183" s="152" t="s">
        <v>90</v>
      </c>
      <c r="AV183" s="12" t="s">
        <v>90</v>
      </c>
      <c r="AW183" s="12" t="s">
        <v>4</v>
      </c>
      <c r="AX183" s="12" t="s">
        <v>88</v>
      </c>
      <c r="AY183" s="152" t="s">
        <v>159</v>
      </c>
    </row>
    <row r="184" spans="2:65" s="1" customFormat="1" ht="24.2" customHeight="1">
      <c r="B184" s="31"/>
      <c r="C184" s="132" t="s">
        <v>233</v>
      </c>
      <c r="D184" s="132" t="s">
        <v>161</v>
      </c>
      <c r="E184" s="133" t="s">
        <v>234</v>
      </c>
      <c r="F184" s="134" t="s">
        <v>235</v>
      </c>
      <c r="G184" s="135" t="s">
        <v>164</v>
      </c>
      <c r="H184" s="136">
        <v>1620</v>
      </c>
      <c r="I184" s="137"/>
      <c r="J184" s="138">
        <f>ROUND(I184*H184,2)</f>
        <v>0</v>
      </c>
      <c r="K184" s="134" t="s">
        <v>165</v>
      </c>
      <c r="L184" s="31"/>
      <c r="M184" s="139" t="s">
        <v>1</v>
      </c>
      <c r="N184" s="140" t="s">
        <v>45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166</v>
      </c>
      <c r="AT184" s="143" t="s">
        <v>161</v>
      </c>
      <c r="AU184" s="143" t="s">
        <v>90</v>
      </c>
      <c r="AY184" s="16" t="s">
        <v>159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88</v>
      </c>
      <c r="BK184" s="144">
        <f>ROUND(I184*H184,2)</f>
        <v>0</v>
      </c>
      <c r="BL184" s="16" t="s">
        <v>166</v>
      </c>
      <c r="BM184" s="143" t="s">
        <v>236</v>
      </c>
    </row>
    <row r="185" spans="2:65" s="1" customFormat="1" ht="11.25">
      <c r="B185" s="31"/>
      <c r="D185" s="145" t="s">
        <v>168</v>
      </c>
      <c r="F185" s="146" t="s">
        <v>237</v>
      </c>
      <c r="I185" s="147"/>
      <c r="L185" s="31"/>
      <c r="M185" s="148"/>
      <c r="T185" s="55"/>
      <c r="AT185" s="16" t="s">
        <v>168</v>
      </c>
      <c r="AU185" s="16" t="s">
        <v>90</v>
      </c>
    </row>
    <row r="186" spans="2:65" s="12" customFormat="1" ht="11.25">
      <c r="B186" s="151"/>
      <c r="D186" s="149" t="s">
        <v>195</v>
      </c>
      <c r="E186" s="152" t="s">
        <v>1</v>
      </c>
      <c r="F186" s="153" t="s">
        <v>238</v>
      </c>
      <c r="H186" s="154">
        <v>1620</v>
      </c>
      <c r="I186" s="155"/>
      <c r="L186" s="151"/>
      <c r="M186" s="156"/>
      <c r="T186" s="157"/>
      <c r="AT186" s="152" t="s">
        <v>195</v>
      </c>
      <c r="AU186" s="152" t="s">
        <v>90</v>
      </c>
      <c r="AV186" s="12" t="s">
        <v>90</v>
      </c>
      <c r="AW186" s="12" t="s">
        <v>36</v>
      </c>
      <c r="AX186" s="12" t="s">
        <v>88</v>
      </c>
      <c r="AY186" s="152" t="s">
        <v>159</v>
      </c>
    </row>
    <row r="187" spans="2:65" s="1" customFormat="1" ht="11.25">
      <c r="B187" s="31"/>
      <c r="D187" s="149" t="s">
        <v>196</v>
      </c>
      <c r="F187" s="158" t="s">
        <v>239</v>
      </c>
      <c r="L187" s="31"/>
      <c r="M187" s="148"/>
      <c r="T187" s="55"/>
      <c r="AU187" s="16" t="s">
        <v>90</v>
      </c>
    </row>
    <row r="188" spans="2:65" s="1" customFormat="1" ht="11.25">
      <c r="B188" s="31"/>
      <c r="D188" s="149" t="s">
        <v>196</v>
      </c>
      <c r="F188" s="159" t="s">
        <v>112</v>
      </c>
      <c r="H188" s="160">
        <v>770</v>
      </c>
      <c r="L188" s="31"/>
      <c r="M188" s="148"/>
      <c r="T188" s="55"/>
      <c r="AU188" s="16" t="s">
        <v>90</v>
      </c>
    </row>
    <row r="189" spans="2:65" s="1" customFormat="1" ht="11.25">
      <c r="B189" s="31"/>
      <c r="D189" s="149" t="s">
        <v>196</v>
      </c>
      <c r="F189" s="158" t="s">
        <v>240</v>
      </c>
      <c r="L189" s="31"/>
      <c r="M189" s="148"/>
      <c r="T189" s="55"/>
      <c r="AU189" s="16" t="s">
        <v>90</v>
      </c>
    </row>
    <row r="190" spans="2:65" s="1" customFormat="1" ht="11.25">
      <c r="B190" s="31"/>
      <c r="D190" s="149" t="s">
        <v>196</v>
      </c>
      <c r="F190" s="159" t="s">
        <v>116</v>
      </c>
      <c r="H190" s="160">
        <v>850</v>
      </c>
      <c r="L190" s="31"/>
      <c r="M190" s="148"/>
      <c r="T190" s="55"/>
      <c r="AU190" s="16" t="s">
        <v>90</v>
      </c>
    </row>
    <row r="191" spans="2:65" s="11" customFormat="1" ht="20.85" customHeight="1">
      <c r="B191" s="120"/>
      <c r="D191" s="121" t="s">
        <v>79</v>
      </c>
      <c r="E191" s="130" t="s">
        <v>241</v>
      </c>
      <c r="F191" s="130" t="s">
        <v>242</v>
      </c>
      <c r="I191" s="123"/>
      <c r="J191" s="131">
        <f>BK191</f>
        <v>0</v>
      </c>
      <c r="L191" s="120"/>
      <c r="M191" s="125"/>
      <c r="P191" s="126">
        <f>SUM(P192:P223)</f>
        <v>0</v>
      </c>
      <c r="R191" s="126">
        <f>SUM(R192:R223)</f>
        <v>0</v>
      </c>
      <c r="T191" s="127">
        <f>SUM(T192:T223)</f>
        <v>0</v>
      </c>
      <c r="AR191" s="121" t="s">
        <v>88</v>
      </c>
      <c r="AT191" s="128" t="s">
        <v>79</v>
      </c>
      <c r="AU191" s="128" t="s">
        <v>90</v>
      </c>
      <c r="AY191" s="121" t="s">
        <v>159</v>
      </c>
      <c r="BK191" s="129">
        <f>SUM(BK192:BK223)</f>
        <v>0</v>
      </c>
    </row>
    <row r="192" spans="2:65" s="1" customFormat="1" ht="24.2" customHeight="1">
      <c r="B192" s="31"/>
      <c r="C192" s="132" t="s">
        <v>243</v>
      </c>
      <c r="D192" s="132" t="s">
        <v>161</v>
      </c>
      <c r="E192" s="133" t="s">
        <v>244</v>
      </c>
      <c r="F192" s="134" t="s">
        <v>245</v>
      </c>
      <c r="G192" s="135" t="s">
        <v>246</v>
      </c>
      <c r="H192" s="136">
        <v>30</v>
      </c>
      <c r="I192" s="137"/>
      <c r="J192" s="138">
        <f>ROUND(I192*H192,2)</f>
        <v>0</v>
      </c>
      <c r="K192" s="134" t="s">
        <v>165</v>
      </c>
      <c r="L192" s="31"/>
      <c r="M192" s="139" t="s">
        <v>1</v>
      </c>
      <c r="N192" s="140" t="s">
        <v>45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166</v>
      </c>
      <c r="AT192" s="143" t="s">
        <v>161</v>
      </c>
      <c r="AU192" s="143" t="s">
        <v>97</v>
      </c>
      <c r="AY192" s="16" t="s">
        <v>159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88</v>
      </c>
      <c r="BK192" s="144">
        <f>ROUND(I192*H192,2)</f>
        <v>0</v>
      </c>
      <c r="BL192" s="16" t="s">
        <v>166</v>
      </c>
      <c r="BM192" s="143" t="s">
        <v>247</v>
      </c>
    </row>
    <row r="193" spans="2:65" s="1" customFormat="1" ht="11.25">
      <c r="B193" s="31"/>
      <c r="D193" s="145" t="s">
        <v>168</v>
      </c>
      <c r="F193" s="146" t="s">
        <v>248</v>
      </c>
      <c r="I193" s="147"/>
      <c r="L193" s="31"/>
      <c r="M193" s="148"/>
      <c r="T193" s="55"/>
      <c r="AT193" s="16" t="s">
        <v>168</v>
      </c>
      <c r="AU193" s="16" t="s">
        <v>97</v>
      </c>
    </row>
    <row r="194" spans="2:65" s="12" customFormat="1" ht="11.25">
      <c r="B194" s="151"/>
      <c r="D194" s="149" t="s">
        <v>195</v>
      </c>
      <c r="E194" s="152" t="s">
        <v>1</v>
      </c>
      <c r="F194" s="153" t="s">
        <v>94</v>
      </c>
      <c r="H194" s="154">
        <v>30</v>
      </c>
      <c r="I194" s="155"/>
      <c r="L194" s="151"/>
      <c r="M194" s="156"/>
      <c r="T194" s="157"/>
      <c r="AT194" s="152" t="s">
        <v>195</v>
      </c>
      <c r="AU194" s="152" t="s">
        <v>97</v>
      </c>
      <c r="AV194" s="12" t="s">
        <v>90</v>
      </c>
      <c r="AW194" s="12" t="s">
        <v>36</v>
      </c>
      <c r="AX194" s="12" t="s">
        <v>88</v>
      </c>
      <c r="AY194" s="152" t="s">
        <v>159</v>
      </c>
    </row>
    <row r="195" spans="2:65" s="1" customFormat="1" ht="11.25">
      <c r="B195" s="31"/>
      <c r="D195" s="149" t="s">
        <v>196</v>
      </c>
      <c r="F195" s="158" t="s">
        <v>249</v>
      </c>
      <c r="L195" s="31"/>
      <c r="M195" s="148"/>
      <c r="T195" s="55"/>
      <c r="AU195" s="16" t="s">
        <v>97</v>
      </c>
    </row>
    <row r="196" spans="2:65" s="1" customFormat="1" ht="11.25">
      <c r="B196" s="31"/>
      <c r="D196" s="149" t="s">
        <v>196</v>
      </c>
      <c r="F196" s="159" t="s">
        <v>96</v>
      </c>
      <c r="H196" s="160">
        <v>30</v>
      </c>
      <c r="L196" s="31"/>
      <c r="M196" s="148"/>
      <c r="T196" s="55"/>
      <c r="AU196" s="16" t="s">
        <v>97</v>
      </c>
    </row>
    <row r="197" spans="2:65" s="1" customFormat="1" ht="24.2" customHeight="1">
      <c r="B197" s="31"/>
      <c r="C197" s="132" t="s">
        <v>250</v>
      </c>
      <c r="D197" s="132" t="s">
        <v>161</v>
      </c>
      <c r="E197" s="133" t="s">
        <v>251</v>
      </c>
      <c r="F197" s="134" t="s">
        <v>252</v>
      </c>
      <c r="G197" s="135" t="s">
        <v>246</v>
      </c>
      <c r="H197" s="136">
        <v>12</v>
      </c>
      <c r="I197" s="137"/>
      <c r="J197" s="138">
        <f>ROUND(I197*H197,2)</f>
        <v>0</v>
      </c>
      <c r="K197" s="134" t="s">
        <v>165</v>
      </c>
      <c r="L197" s="31"/>
      <c r="M197" s="139" t="s">
        <v>1</v>
      </c>
      <c r="N197" s="140" t="s">
        <v>45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166</v>
      </c>
      <c r="AT197" s="143" t="s">
        <v>161</v>
      </c>
      <c r="AU197" s="143" t="s">
        <v>97</v>
      </c>
      <c r="AY197" s="16" t="s">
        <v>159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88</v>
      </c>
      <c r="BK197" s="144">
        <f>ROUND(I197*H197,2)</f>
        <v>0</v>
      </c>
      <c r="BL197" s="16" t="s">
        <v>166</v>
      </c>
      <c r="BM197" s="143" t="s">
        <v>253</v>
      </c>
    </row>
    <row r="198" spans="2:65" s="1" customFormat="1" ht="11.25">
      <c r="B198" s="31"/>
      <c r="D198" s="145" t="s">
        <v>168</v>
      </c>
      <c r="F198" s="146" t="s">
        <v>254</v>
      </c>
      <c r="I198" s="147"/>
      <c r="L198" s="31"/>
      <c r="M198" s="148"/>
      <c r="T198" s="55"/>
      <c r="AT198" s="16" t="s">
        <v>168</v>
      </c>
      <c r="AU198" s="16" t="s">
        <v>97</v>
      </c>
    </row>
    <row r="199" spans="2:65" s="12" customFormat="1" ht="11.25">
      <c r="B199" s="151"/>
      <c r="D199" s="149" t="s">
        <v>195</v>
      </c>
      <c r="E199" s="152" t="s">
        <v>1</v>
      </c>
      <c r="F199" s="153" t="s">
        <v>98</v>
      </c>
      <c r="H199" s="154">
        <v>12</v>
      </c>
      <c r="I199" s="155"/>
      <c r="L199" s="151"/>
      <c r="M199" s="156"/>
      <c r="T199" s="157"/>
      <c r="AT199" s="152" t="s">
        <v>195</v>
      </c>
      <c r="AU199" s="152" t="s">
        <v>97</v>
      </c>
      <c r="AV199" s="12" t="s">
        <v>90</v>
      </c>
      <c r="AW199" s="12" t="s">
        <v>36</v>
      </c>
      <c r="AX199" s="12" t="s">
        <v>88</v>
      </c>
      <c r="AY199" s="152" t="s">
        <v>159</v>
      </c>
    </row>
    <row r="200" spans="2:65" s="1" customFormat="1" ht="11.25">
      <c r="B200" s="31"/>
      <c r="D200" s="149" t="s">
        <v>196</v>
      </c>
      <c r="F200" s="158" t="s">
        <v>255</v>
      </c>
      <c r="L200" s="31"/>
      <c r="M200" s="148"/>
      <c r="T200" s="55"/>
      <c r="AU200" s="16" t="s">
        <v>97</v>
      </c>
    </row>
    <row r="201" spans="2:65" s="1" customFormat="1" ht="11.25">
      <c r="B201" s="31"/>
      <c r="D201" s="149" t="s">
        <v>196</v>
      </c>
      <c r="F201" s="159" t="s">
        <v>8</v>
      </c>
      <c r="H201" s="160">
        <v>12</v>
      </c>
      <c r="L201" s="31"/>
      <c r="M201" s="148"/>
      <c r="T201" s="55"/>
      <c r="AU201" s="16" t="s">
        <v>97</v>
      </c>
    </row>
    <row r="202" spans="2:65" s="1" customFormat="1" ht="37.9" customHeight="1">
      <c r="B202" s="31"/>
      <c r="C202" s="132" t="s">
        <v>256</v>
      </c>
      <c r="D202" s="132" t="s">
        <v>161</v>
      </c>
      <c r="E202" s="133" t="s">
        <v>257</v>
      </c>
      <c r="F202" s="134" t="s">
        <v>258</v>
      </c>
      <c r="G202" s="135" t="s">
        <v>246</v>
      </c>
      <c r="H202" s="136">
        <v>30</v>
      </c>
      <c r="I202" s="137"/>
      <c r="J202" s="138">
        <f>ROUND(I202*H202,2)</f>
        <v>0</v>
      </c>
      <c r="K202" s="134" t="s">
        <v>165</v>
      </c>
      <c r="L202" s="31"/>
      <c r="M202" s="139" t="s">
        <v>1</v>
      </c>
      <c r="N202" s="140" t="s">
        <v>45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166</v>
      </c>
      <c r="AT202" s="143" t="s">
        <v>161</v>
      </c>
      <c r="AU202" s="143" t="s">
        <v>97</v>
      </c>
      <c r="AY202" s="16" t="s">
        <v>159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88</v>
      </c>
      <c r="BK202" s="144">
        <f>ROUND(I202*H202,2)</f>
        <v>0</v>
      </c>
      <c r="BL202" s="16" t="s">
        <v>166</v>
      </c>
      <c r="BM202" s="143" t="s">
        <v>259</v>
      </c>
    </row>
    <row r="203" spans="2:65" s="1" customFormat="1" ht="11.25">
      <c r="B203" s="31"/>
      <c r="D203" s="145" t="s">
        <v>168</v>
      </c>
      <c r="F203" s="146" t="s">
        <v>260</v>
      </c>
      <c r="I203" s="147"/>
      <c r="L203" s="31"/>
      <c r="M203" s="148"/>
      <c r="T203" s="55"/>
      <c r="AT203" s="16" t="s">
        <v>168</v>
      </c>
      <c r="AU203" s="16" t="s">
        <v>97</v>
      </c>
    </row>
    <row r="204" spans="2:65" s="12" customFormat="1" ht="11.25">
      <c r="B204" s="151"/>
      <c r="D204" s="149" t="s">
        <v>195</v>
      </c>
      <c r="E204" s="152" t="s">
        <v>1</v>
      </c>
      <c r="F204" s="153" t="s">
        <v>94</v>
      </c>
      <c r="H204" s="154">
        <v>30</v>
      </c>
      <c r="I204" s="155"/>
      <c r="L204" s="151"/>
      <c r="M204" s="156"/>
      <c r="T204" s="157"/>
      <c r="AT204" s="152" t="s">
        <v>195</v>
      </c>
      <c r="AU204" s="152" t="s">
        <v>97</v>
      </c>
      <c r="AV204" s="12" t="s">
        <v>90</v>
      </c>
      <c r="AW204" s="12" t="s">
        <v>36</v>
      </c>
      <c r="AX204" s="12" t="s">
        <v>88</v>
      </c>
      <c r="AY204" s="152" t="s">
        <v>159</v>
      </c>
    </row>
    <row r="205" spans="2:65" s="1" customFormat="1" ht="11.25">
      <c r="B205" s="31"/>
      <c r="D205" s="149" t="s">
        <v>196</v>
      </c>
      <c r="F205" s="158" t="s">
        <v>249</v>
      </c>
      <c r="L205" s="31"/>
      <c r="M205" s="148"/>
      <c r="T205" s="55"/>
      <c r="AU205" s="16" t="s">
        <v>97</v>
      </c>
    </row>
    <row r="206" spans="2:65" s="1" customFormat="1" ht="11.25">
      <c r="B206" s="31"/>
      <c r="D206" s="149" t="s">
        <v>196</v>
      </c>
      <c r="F206" s="159" t="s">
        <v>96</v>
      </c>
      <c r="H206" s="160">
        <v>30</v>
      </c>
      <c r="L206" s="31"/>
      <c r="M206" s="148"/>
      <c r="T206" s="55"/>
      <c r="AU206" s="16" t="s">
        <v>97</v>
      </c>
    </row>
    <row r="207" spans="2:65" s="1" customFormat="1" ht="37.9" customHeight="1">
      <c r="B207" s="31"/>
      <c r="C207" s="132" t="s">
        <v>261</v>
      </c>
      <c r="D207" s="132" t="s">
        <v>161</v>
      </c>
      <c r="E207" s="133" t="s">
        <v>262</v>
      </c>
      <c r="F207" s="134" t="s">
        <v>263</v>
      </c>
      <c r="G207" s="135" t="s">
        <v>246</v>
      </c>
      <c r="H207" s="136">
        <v>12</v>
      </c>
      <c r="I207" s="137"/>
      <c r="J207" s="138">
        <f>ROUND(I207*H207,2)</f>
        <v>0</v>
      </c>
      <c r="K207" s="134" t="s">
        <v>165</v>
      </c>
      <c r="L207" s="31"/>
      <c r="M207" s="139" t="s">
        <v>1</v>
      </c>
      <c r="N207" s="140" t="s">
        <v>45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166</v>
      </c>
      <c r="AT207" s="143" t="s">
        <v>161</v>
      </c>
      <c r="AU207" s="143" t="s">
        <v>97</v>
      </c>
      <c r="AY207" s="16" t="s">
        <v>159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88</v>
      </c>
      <c r="BK207" s="144">
        <f>ROUND(I207*H207,2)</f>
        <v>0</v>
      </c>
      <c r="BL207" s="16" t="s">
        <v>166</v>
      </c>
      <c r="BM207" s="143" t="s">
        <v>264</v>
      </c>
    </row>
    <row r="208" spans="2:65" s="1" customFormat="1" ht="11.25">
      <c r="B208" s="31"/>
      <c r="D208" s="145" t="s">
        <v>168</v>
      </c>
      <c r="F208" s="146" t="s">
        <v>265</v>
      </c>
      <c r="I208" s="147"/>
      <c r="L208" s="31"/>
      <c r="M208" s="148"/>
      <c r="T208" s="55"/>
      <c r="AT208" s="16" t="s">
        <v>168</v>
      </c>
      <c r="AU208" s="16" t="s">
        <v>97</v>
      </c>
    </row>
    <row r="209" spans="2:65" s="12" customFormat="1" ht="11.25">
      <c r="B209" s="151"/>
      <c r="D209" s="149" t="s">
        <v>195</v>
      </c>
      <c r="E209" s="152" t="s">
        <v>1</v>
      </c>
      <c r="F209" s="153" t="s">
        <v>98</v>
      </c>
      <c r="H209" s="154">
        <v>12</v>
      </c>
      <c r="I209" s="155"/>
      <c r="L209" s="151"/>
      <c r="M209" s="156"/>
      <c r="T209" s="157"/>
      <c r="AT209" s="152" t="s">
        <v>195</v>
      </c>
      <c r="AU209" s="152" t="s">
        <v>97</v>
      </c>
      <c r="AV209" s="12" t="s">
        <v>90</v>
      </c>
      <c r="AW209" s="12" t="s">
        <v>36</v>
      </c>
      <c r="AX209" s="12" t="s">
        <v>88</v>
      </c>
      <c r="AY209" s="152" t="s">
        <v>159</v>
      </c>
    </row>
    <row r="210" spans="2:65" s="1" customFormat="1" ht="11.25">
      <c r="B210" s="31"/>
      <c r="D210" s="149" t="s">
        <v>196</v>
      </c>
      <c r="F210" s="158" t="s">
        <v>255</v>
      </c>
      <c r="L210" s="31"/>
      <c r="M210" s="148"/>
      <c r="T210" s="55"/>
      <c r="AU210" s="16" t="s">
        <v>97</v>
      </c>
    </row>
    <row r="211" spans="2:65" s="1" customFormat="1" ht="11.25">
      <c r="B211" s="31"/>
      <c r="D211" s="149" t="s">
        <v>196</v>
      </c>
      <c r="F211" s="159" t="s">
        <v>8</v>
      </c>
      <c r="H211" s="160">
        <v>12</v>
      </c>
      <c r="L211" s="31"/>
      <c r="M211" s="148"/>
      <c r="T211" s="55"/>
      <c r="AU211" s="16" t="s">
        <v>97</v>
      </c>
    </row>
    <row r="212" spans="2:65" s="1" customFormat="1" ht="55.5" customHeight="1">
      <c r="B212" s="31"/>
      <c r="C212" s="132" t="s">
        <v>266</v>
      </c>
      <c r="D212" s="132" t="s">
        <v>161</v>
      </c>
      <c r="E212" s="133" t="s">
        <v>267</v>
      </c>
      <c r="F212" s="134" t="s">
        <v>268</v>
      </c>
      <c r="G212" s="135" t="s">
        <v>246</v>
      </c>
      <c r="H212" s="136">
        <v>210</v>
      </c>
      <c r="I212" s="137"/>
      <c r="J212" s="138">
        <f>ROUND(I212*H212,2)</f>
        <v>0</v>
      </c>
      <c r="K212" s="134" t="s">
        <v>165</v>
      </c>
      <c r="L212" s="31"/>
      <c r="M212" s="139" t="s">
        <v>1</v>
      </c>
      <c r="N212" s="140" t="s">
        <v>45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166</v>
      </c>
      <c r="AT212" s="143" t="s">
        <v>161</v>
      </c>
      <c r="AU212" s="143" t="s">
        <v>97</v>
      </c>
      <c r="AY212" s="16" t="s">
        <v>159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88</v>
      </c>
      <c r="BK212" s="144">
        <f>ROUND(I212*H212,2)</f>
        <v>0</v>
      </c>
      <c r="BL212" s="16" t="s">
        <v>166</v>
      </c>
      <c r="BM212" s="143" t="s">
        <v>269</v>
      </c>
    </row>
    <row r="213" spans="2:65" s="1" customFormat="1" ht="11.25">
      <c r="B213" s="31"/>
      <c r="D213" s="145" t="s">
        <v>168</v>
      </c>
      <c r="F213" s="146" t="s">
        <v>270</v>
      </c>
      <c r="I213" s="147"/>
      <c r="L213" s="31"/>
      <c r="M213" s="148"/>
      <c r="T213" s="55"/>
      <c r="AT213" s="16" t="s">
        <v>168</v>
      </c>
      <c r="AU213" s="16" t="s">
        <v>97</v>
      </c>
    </row>
    <row r="214" spans="2:65" s="12" customFormat="1" ht="11.25">
      <c r="B214" s="151"/>
      <c r="D214" s="149" t="s">
        <v>195</v>
      </c>
      <c r="E214" s="152" t="s">
        <v>1</v>
      </c>
      <c r="F214" s="153" t="s">
        <v>94</v>
      </c>
      <c r="H214" s="154">
        <v>30</v>
      </c>
      <c r="I214" s="155"/>
      <c r="L214" s="151"/>
      <c r="M214" s="156"/>
      <c r="T214" s="157"/>
      <c r="AT214" s="152" t="s">
        <v>195</v>
      </c>
      <c r="AU214" s="152" t="s">
        <v>97</v>
      </c>
      <c r="AV214" s="12" t="s">
        <v>90</v>
      </c>
      <c r="AW214" s="12" t="s">
        <v>36</v>
      </c>
      <c r="AX214" s="12" t="s">
        <v>88</v>
      </c>
      <c r="AY214" s="152" t="s">
        <v>159</v>
      </c>
    </row>
    <row r="215" spans="2:65" s="1" customFormat="1" ht="11.25">
      <c r="B215" s="31"/>
      <c r="D215" s="149" t="s">
        <v>196</v>
      </c>
      <c r="F215" s="158" t="s">
        <v>249</v>
      </c>
      <c r="L215" s="31"/>
      <c r="M215" s="148"/>
      <c r="T215" s="55"/>
      <c r="AU215" s="16" t="s">
        <v>97</v>
      </c>
    </row>
    <row r="216" spans="2:65" s="1" customFormat="1" ht="11.25">
      <c r="B216" s="31"/>
      <c r="D216" s="149" t="s">
        <v>196</v>
      </c>
      <c r="F216" s="159" t="s">
        <v>96</v>
      </c>
      <c r="H216" s="160">
        <v>30</v>
      </c>
      <c r="L216" s="31"/>
      <c r="M216" s="148"/>
      <c r="T216" s="55"/>
      <c r="AU216" s="16" t="s">
        <v>97</v>
      </c>
    </row>
    <row r="217" spans="2:65" s="12" customFormat="1" ht="11.25">
      <c r="B217" s="151"/>
      <c r="D217" s="149" t="s">
        <v>195</v>
      </c>
      <c r="F217" s="153" t="s">
        <v>271</v>
      </c>
      <c r="H217" s="154">
        <v>210</v>
      </c>
      <c r="I217" s="155"/>
      <c r="L217" s="151"/>
      <c r="M217" s="156"/>
      <c r="T217" s="157"/>
      <c r="AT217" s="152" t="s">
        <v>195</v>
      </c>
      <c r="AU217" s="152" t="s">
        <v>97</v>
      </c>
      <c r="AV217" s="12" t="s">
        <v>90</v>
      </c>
      <c r="AW217" s="12" t="s">
        <v>4</v>
      </c>
      <c r="AX217" s="12" t="s">
        <v>88</v>
      </c>
      <c r="AY217" s="152" t="s">
        <v>159</v>
      </c>
    </row>
    <row r="218" spans="2:65" s="1" customFormat="1" ht="55.5" customHeight="1">
      <c r="B218" s="31"/>
      <c r="C218" s="132" t="s">
        <v>272</v>
      </c>
      <c r="D218" s="132" t="s">
        <v>161</v>
      </c>
      <c r="E218" s="133" t="s">
        <v>273</v>
      </c>
      <c r="F218" s="134" t="s">
        <v>274</v>
      </c>
      <c r="G218" s="135" t="s">
        <v>246</v>
      </c>
      <c r="H218" s="136">
        <v>84</v>
      </c>
      <c r="I218" s="137"/>
      <c r="J218" s="138">
        <f>ROUND(I218*H218,2)</f>
        <v>0</v>
      </c>
      <c r="K218" s="134" t="s">
        <v>165</v>
      </c>
      <c r="L218" s="31"/>
      <c r="M218" s="139" t="s">
        <v>1</v>
      </c>
      <c r="N218" s="140" t="s">
        <v>45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166</v>
      </c>
      <c r="AT218" s="143" t="s">
        <v>161</v>
      </c>
      <c r="AU218" s="143" t="s">
        <v>97</v>
      </c>
      <c r="AY218" s="16" t="s">
        <v>159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88</v>
      </c>
      <c r="BK218" s="144">
        <f>ROUND(I218*H218,2)</f>
        <v>0</v>
      </c>
      <c r="BL218" s="16" t="s">
        <v>166</v>
      </c>
      <c r="BM218" s="143" t="s">
        <v>275</v>
      </c>
    </row>
    <row r="219" spans="2:65" s="1" customFormat="1" ht="11.25">
      <c r="B219" s="31"/>
      <c r="D219" s="145" t="s">
        <v>168</v>
      </c>
      <c r="F219" s="146" t="s">
        <v>276</v>
      </c>
      <c r="I219" s="147"/>
      <c r="L219" s="31"/>
      <c r="M219" s="148"/>
      <c r="T219" s="55"/>
      <c r="AT219" s="16" t="s">
        <v>168</v>
      </c>
      <c r="AU219" s="16" t="s">
        <v>97</v>
      </c>
    </row>
    <row r="220" spans="2:65" s="12" customFormat="1" ht="11.25">
      <c r="B220" s="151"/>
      <c r="D220" s="149" t="s">
        <v>195</v>
      </c>
      <c r="E220" s="152" t="s">
        <v>1</v>
      </c>
      <c r="F220" s="153" t="s">
        <v>98</v>
      </c>
      <c r="H220" s="154">
        <v>12</v>
      </c>
      <c r="I220" s="155"/>
      <c r="L220" s="151"/>
      <c r="M220" s="156"/>
      <c r="T220" s="157"/>
      <c r="AT220" s="152" t="s">
        <v>195</v>
      </c>
      <c r="AU220" s="152" t="s">
        <v>97</v>
      </c>
      <c r="AV220" s="12" t="s">
        <v>90</v>
      </c>
      <c r="AW220" s="12" t="s">
        <v>36</v>
      </c>
      <c r="AX220" s="12" t="s">
        <v>88</v>
      </c>
      <c r="AY220" s="152" t="s">
        <v>159</v>
      </c>
    </row>
    <row r="221" spans="2:65" s="1" customFormat="1" ht="11.25">
      <c r="B221" s="31"/>
      <c r="D221" s="149" t="s">
        <v>196</v>
      </c>
      <c r="F221" s="158" t="s">
        <v>255</v>
      </c>
      <c r="L221" s="31"/>
      <c r="M221" s="148"/>
      <c r="T221" s="55"/>
      <c r="AU221" s="16" t="s">
        <v>97</v>
      </c>
    </row>
    <row r="222" spans="2:65" s="1" customFormat="1" ht="11.25">
      <c r="B222" s="31"/>
      <c r="D222" s="149" t="s">
        <v>196</v>
      </c>
      <c r="F222" s="159" t="s">
        <v>8</v>
      </c>
      <c r="H222" s="160">
        <v>12</v>
      </c>
      <c r="L222" s="31"/>
      <c r="M222" s="148"/>
      <c r="T222" s="55"/>
      <c r="AU222" s="16" t="s">
        <v>97</v>
      </c>
    </row>
    <row r="223" spans="2:65" s="12" customFormat="1" ht="11.25">
      <c r="B223" s="151"/>
      <c r="D223" s="149" t="s">
        <v>195</v>
      </c>
      <c r="F223" s="153" t="s">
        <v>277</v>
      </c>
      <c r="H223" s="154">
        <v>84</v>
      </c>
      <c r="I223" s="155"/>
      <c r="L223" s="151"/>
      <c r="M223" s="156"/>
      <c r="T223" s="157"/>
      <c r="AT223" s="152" t="s">
        <v>195</v>
      </c>
      <c r="AU223" s="152" t="s">
        <v>97</v>
      </c>
      <c r="AV223" s="12" t="s">
        <v>90</v>
      </c>
      <c r="AW223" s="12" t="s">
        <v>4</v>
      </c>
      <c r="AX223" s="12" t="s">
        <v>88</v>
      </c>
      <c r="AY223" s="152" t="s">
        <v>159</v>
      </c>
    </row>
    <row r="224" spans="2:65" s="11" customFormat="1" ht="22.9" customHeight="1">
      <c r="B224" s="120"/>
      <c r="D224" s="121" t="s">
        <v>79</v>
      </c>
      <c r="E224" s="130" t="s">
        <v>90</v>
      </c>
      <c r="F224" s="130" t="s">
        <v>278</v>
      </c>
      <c r="I224" s="123"/>
      <c r="J224" s="131">
        <f>BK224</f>
        <v>0</v>
      </c>
      <c r="L224" s="120"/>
      <c r="M224" s="125"/>
      <c r="P224" s="126">
        <f>SUM(P225:P227)</f>
        <v>0</v>
      </c>
      <c r="R224" s="126">
        <f>SUM(R225:R227)</f>
        <v>25.766340000000003</v>
      </c>
      <c r="T224" s="127">
        <f>SUM(T225:T227)</f>
        <v>0</v>
      </c>
      <c r="AR224" s="121" t="s">
        <v>88</v>
      </c>
      <c r="AT224" s="128" t="s">
        <v>79</v>
      </c>
      <c r="AU224" s="128" t="s">
        <v>88</v>
      </c>
      <c r="AY224" s="121" t="s">
        <v>159</v>
      </c>
      <c r="BK224" s="129">
        <f>SUM(BK225:BK227)</f>
        <v>0</v>
      </c>
    </row>
    <row r="225" spans="2:65" s="1" customFormat="1" ht="55.5" customHeight="1">
      <c r="B225" s="31"/>
      <c r="C225" s="132" t="s">
        <v>279</v>
      </c>
      <c r="D225" s="132" t="s">
        <v>161</v>
      </c>
      <c r="E225" s="133" t="s">
        <v>280</v>
      </c>
      <c r="F225" s="134" t="s">
        <v>281</v>
      </c>
      <c r="G225" s="135" t="s">
        <v>185</v>
      </c>
      <c r="H225" s="136">
        <v>94</v>
      </c>
      <c r="I225" s="137"/>
      <c r="J225" s="138">
        <f>ROUND(I225*H225,2)</f>
        <v>0</v>
      </c>
      <c r="K225" s="134" t="s">
        <v>165</v>
      </c>
      <c r="L225" s="31"/>
      <c r="M225" s="139" t="s">
        <v>1</v>
      </c>
      <c r="N225" s="140" t="s">
        <v>45</v>
      </c>
      <c r="P225" s="141">
        <f>O225*H225</f>
        <v>0</v>
      </c>
      <c r="Q225" s="141">
        <v>0.27411000000000002</v>
      </c>
      <c r="R225" s="141">
        <f>Q225*H225</f>
        <v>25.766340000000003</v>
      </c>
      <c r="S225" s="141">
        <v>0</v>
      </c>
      <c r="T225" s="142">
        <f>S225*H225</f>
        <v>0</v>
      </c>
      <c r="AR225" s="143" t="s">
        <v>166</v>
      </c>
      <c r="AT225" s="143" t="s">
        <v>161</v>
      </c>
      <c r="AU225" s="143" t="s">
        <v>90</v>
      </c>
      <c r="AY225" s="16" t="s">
        <v>159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88</v>
      </c>
      <c r="BK225" s="144">
        <f>ROUND(I225*H225,2)</f>
        <v>0</v>
      </c>
      <c r="BL225" s="16" t="s">
        <v>166</v>
      </c>
      <c r="BM225" s="143" t="s">
        <v>282</v>
      </c>
    </row>
    <row r="226" spans="2:65" s="1" customFormat="1" ht="11.25">
      <c r="B226" s="31"/>
      <c r="D226" s="145" t="s">
        <v>168</v>
      </c>
      <c r="F226" s="146" t="s">
        <v>283</v>
      </c>
      <c r="I226" s="147"/>
      <c r="L226" s="31"/>
      <c r="M226" s="148"/>
      <c r="T226" s="55"/>
      <c r="AT226" s="16" t="s">
        <v>168</v>
      </c>
      <c r="AU226" s="16" t="s">
        <v>90</v>
      </c>
    </row>
    <row r="227" spans="2:65" s="12" customFormat="1" ht="11.25">
      <c r="B227" s="151"/>
      <c r="D227" s="149" t="s">
        <v>195</v>
      </c>
      <c r="E227" s="152" t="s">
        <v>1</v>
      </c>
      <c r="F227" s="153" t="s">
        <v>284</v>
      </c>
      <c r="H227" s="154">
        <v>94</v>
      </c>
      <c r="I227" s="155"/>
      <c r="L227" s="151"/>
      <c r="M227" s="156"/>
      <c r="T227" s="157"/>
      <c r="AT227" s="152" t="s">
        <v>195</v>
      </c>
      <c r="AU227" s="152" t="s">
        <v>90</v>
      </c>
      <c r="AV227" s="12" t="s">
        <v>90</v>
      </c>
      <c r="AW227" s="12" t="s">
        <v>36</v>
      </c>
      <c r="AX227" s="12" t="s">
        <v>88</v>
      </c>
      <c r="AY227" s="152" t="s">
        <v>159</v>
      </c>
    </row>
    <row r="228" spans="2:65" s="11" customFormat="1" ht="22.9" customHeight="1">
      <c r="B228" s="120"/>
      <c r="D228" s="121" t="s">
        <v>79</v>
      </c>
      <c r="E228" s="130" t="s">
        <v>182</v>
      </c>
      <c r="F228" s="130" t="s">
        <v>285</v>
      </c>
      <c r="I228" s="123"/>
      <c r="J228" s="131">
        <f>BK228</f>
        <v>0</v>
      </c>
      <c r="L228" s="120"/>
      <c r="M228" s="125"/>
      <c r="P228" s="126">
        <f>P229+SUM(P230:P244)+P311+P342</f>
        <v>0</v>
      </c>
      <c r="R228" s="126">
        <f>R229+SUM(R230:R244)+R311+R342</f>
        <v>2101.1551949999998</v>
      </c>
      <c r="T228" s="127">
        <f>T229+SUM(T230:T244)+T311+T342</f>
        <v>0</v>
      </c>
      <c r="AR228" s="121" t="s">
        <v>88</v>
      </c>
      <c r="AT228" s="128" t="s">
        <v>79</v>
      </c>
      <c r="AU228" s="128" t="s">
        <v>88</v>
      </c>
      <c r="AY228" s="121" t="s">
        <v>159</v>
      </c>
      <c r="BK228" s="129">
        <f>BK229+SUM(BK230:BK244)+BK311+BK342</f>
        <v>0</v>
      </c>
    </row>
    <row r="229" spans="2:65" s="1" customFormat="1" ht="24.2" customHeight="1">
      <c r="B229" s="31"/>
      <c r="C229" s="132" t="s">
        <v>7</v>
      </c>
      <c r="D229" s="132" t="s">
        <v>161</v>
      </c>
      <c r="E229" s="133" t="s">
        <v>286</v>
      </c>
      <c r="F229" s="134" t="s">
        <v>287</v>
      </c>
      <c r="G229" s="135" t="s">
        <v>164</v>
      </c>
      <c r="H229" s="136">
        <v>42</v>
      </c>
      <c r="I229" s="137"/>
      <c r="J229" s="138">
        <f>ROUND(I229*H229,2)</f>
        <v>0</v>
      </c>
      <c r="K229" s="134" t="s">
        <v>165</v>
      </c>
      <c r="L229" s="31"/>
      <c r="M229" s="139" t="s">
        <v>1</v>
      </c>
      <c r="N229" s="140" t="s">
        <v>45</v>
      </c>
      <c r="P229" s="141">
        <f>O229*H229</f>
        <v>0</v>
      </c>
      <c r="Q229" s="141">
        <v>0.40799999999999997</v>
      </c>
      <c r="R229" s="141">
        <f>Q229*H229</f>
        <v>17.135999999999999</v>
      </c>
      <c r="S229" s="141">
        <v>0</v>
      </c>
      <c r="T229" s="142">
        <f>S229*H229</f>
        <v>0</v>
      </c>
      <c r="AR229" s="143" t="s">
        <v>166</v>
      </c>
      <c r="AT229" s="143" t="s">
        <v>161</v>
      </c>
      <c r="AU229" s="143" t="s">
        <v>90</v>
      </c>
      <c r="AY229" s="16" t="s">
        <v>159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88</v>
      </c>
      <c r="BK229" s="144">
        <f>ROUND(I229*H229,2)</f>
        <v>0</v>
      </c>
      <c r="BL229" s="16" t="s">
        <v>166</v>
      </c>
      <c r="BM229" s="143" t="s">
        <v>288</v>
      </c>
    </row>
    <row r="230" spans="2:65" s="1" customFormat="1" ht="11.25">
      <c r="B230" s="31"/>
      <c r="D230" s="145" t="s">
        <v>168</v>
      </c>
      <c r="F230" s="146" t="s">
        <v>289</v>
      </c>
      <c r="I230" s="147"/>
      <c r="L230" s="31"/>
      <c r="M230" s="148"/>
      <c r="T230" s="55"/>
      <c r="AT230" s="16" t="s">
        <v>168</v>
      </c>
      <c r="AU230" s="16" t="s">
        <v>90</v>
      </c>
    </row>
    <row r="231" spans="2:65" s="1" customFormat="1" ht="24.2" customHeight="1">
      <c r="B231" s="31"/>
      <c r="C231" s="132" t="s">
        <v>290</v>
      </c>
      <c r="D231" s="132" t="s">
        <v>161</v>
      </c>
      <c r="E231" s="133" t="s">
        <v>291</v>
      </c>
      <c r="F231" s="134" t="s">
        <v>292</v>
      </c>
      <c r="G231" s="135" t="s">
        <v>164</v>
      </c>
      <c r="H231" s="136">
        <v>1600</v>
      </c>
      <c r="I231" s="137"/>
      <c r="J231" s="138">
        <f>ROUND(I231*H231,2)</f>
        <v>0</v>
      </c>
      <c r="K231" s="134" t="s">
        <v>165</v>
      </c>
      <c r="L231" s="31"/>
      <c r="M231" s="139" t="s">
        <v>1</v>
      </c>
      <c r="N231" s="140" t="s">
        <v>45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166</v>
      </c>
      <c r="AT231" s="143" t="s">
        <v>161</v>
      </c>
      <c r="AU231" s="143" t="s">
        <v>90</v>
      </c>
      <c r="AY231" s="16" t="s">
        <v>159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88</v>
      </c>
      <c r="BK231" s="144">
        <f>ROUND(I231*H231,2)</f>
        <v>0</v>
      </c>
      <c r="BL231" s="16" t="s">
        <v>166</v>
      </c>
      <c r="BM231" s="143" t="s">
        <v>293</v>
      </c>
    </row>
    <row r="232" spans="2:65" s="1" customFormat="1" ht="11.25">
      <c r="B232" s="31"/>
      <c r="D232" s="145" t="s">
        <v>168</v>
      </c>
      <c r="F232" s="146" t="s">
        <v>294</v>
      </c>
      <c r="I232" s="147"/>
      <c r="L232" s="31"/>
      <c r="M232" s="148"/>
      <c r="T232" s="55"/>
      <c r="AT232" s="16" t="s">
        <v>168</v>
      </c>
      <c r="AU232" s="16" t="s">
        <v>90</v>
      </c>
    </row>
    <row r="233" spans="2:65" s="1" customFormat="1" ht="49.15" customHeight="1">
      <c r="B233" s="31"/>
      <c r="C233" s="132" t="s">
        <v>295</v>
      </c>
      <c r="D233" s="132" t="s">
        <v>161</v>
      </c>
      <c r="E233" s="133" t="s">
        <v>296</v>
      </c>
      <c r="F233" s="134" t="s">
        <v>297</v>
      </c>
      <c r="G233" s="135" t="s">
        <v>164</v>
      </c>
      <c r="H233" s="136">
        <v>1600</v>
      </c>
      <c r="I233" s="137"/>
      <c r="J233" s="138">
        <f>ROUND(I233*H233,2)</f>
        <v>0</v>
      </c>
      <c r="K233" s="134" t="s">
        <v>165</v>
      </c>
      <c r="L233" s="31"/>
      <c r="M233" s="139" t="s">
        <v>1</v>
      </c>
      <c r="N233" s="140" t="s">
        <v>45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166</v>
      </c>
      <c r="AT233" s="143" t="s">
        <v>161</v>
      </c>
      <c r="AU233" s="143" t="s">
        <v>90</v>
      </c>
      <c r="AY233" s="16" t="s">
        <v>159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88</v>
      </c>
      <c r="BK233" s="144">
        <f>ROUND(I233*H233,2)</f>
        <v>0</v>
      </c>
      <c r="BL233" s="16" t="s">
        <v>166</v>
      </c>
      <c r="BM233" s="143" t="s">
        <v>298</v>
      </c>
    </row>
    <row r="234" spans="2:65" s="1" customFormat="1" ht="11.25">
      <c r="B234" s="31"/>
      <c r="D234" s="145" t="s">
        <v>168</v>
      </c>
      <c r="F234" s="146" t="s">
        <v>299</v>
      </c>
      <c r="I234" s="147"/>
      <c r="L234" s="31"/>
      <c r="M234" s="148"/>
      <c r="T234" s="55"/>
      <c r="AT234" s="16" t="s">
        <v>168</v>
      </c>
      <c r="AU234" s="16" t="s">
        <v>90</v>
      </c>
    </row>
    <row r="235" spans="2:65" s="1" customFormat="1" ht="24.2" customHeight="1">
      <c r="B235" s="31"/>
      <c r="C235" s="132" t="s">
        <v>300</v>
      </c>
      <c r="D235" s="132" t="s">
        <v>161</v>
      </c>
      <c r="E235" s="133" t="s">
        <v>301</v>
      </c>
      <c r="F235" s="134" t="s">
        <v>302</v>
      </c>
      <c r="G235" s="135" t="s">
        <v>164</v>
      </c>
      <c r="H235" s="136">
        <v>1600</v>
      </c>
      <c r="I235" s="137"/>
      <c r="J235" s="138">
        <f>ROUND(I235*H235,2)</f>
        <v>0</v>
      </c>
      <c r="K235" s="134" t="s">
        <v>165</v>
      </c>
      <c r="L235" s="31"/>
      <c r="M235" s="139" t="s">
        <v>1</v>
      </c>
      <c r="N235" s="140" t="s">
        <v>45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166</v>
      </c>
      <c r="AT235" s="143" t="s">
        <v>161</v>
      </c>
      <c r="AU235" s="143" t="s">
        <v>90</v>
      </c>
      <c r="AY235" s="16" t="s">
        <v>159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88</v>
      </c>
      <c r="BK235" s="144">
        <f>ROUND(I235*H235,2)</f>
        <v>0</v>
      </c>
      <c r="BL235" s="16" t="s">
        <v>166</v>
      </c>
      <c r="BM235" s="143" t="s">
        <v>303</v>
      </c>
    </row>
    <row r="236" spans="2:65" s="1" customFormat="1" ht="11.25">
      <c r="B236" s="31"/>
      <c r="D236" s="145" t="s">
        <v>168</v>
      </c>
      <c r="F236" s="146" t="s">
        <v>304</v>
      </c>
      <c r="I236" s="147"/>
      <c r="L236" s="31"/>
      <c r="M236" s="148"/>
      <c r="T236" s="55"/>
      <c r="AT236" s="16" t="s">
        <v>168</v>
      </c>
      <c r="AU236" s="16" t="s">
        <v>90</v>
      </c>
    </row>
    <row r="237" spans="2:65" s="1" customFormat="1" ht="49.15" customHeight="1">
      <c r="B237" s="31"/>
      <c r="C237" s="132" t="s">
        <v>305</v>
      </c>
      <c r="D237" s="132" t="s">
        <v>161</v>
      </c>
      <c r="E237" s="133" t="s">
        <v>306</v>
      </c>
      <c r="F237" s="134" t="s">
        <v>307</v>
      </c>
      <c r="G237" s="135" t="s">
        <v>164</v>
      </c>
      <c r="H237" s="136">
        <v>1600</v>
      </c>
      <c r="I237" s="137"/>
      <c r="J237" s="138">
        <f>ROUND(I237*H237,2)</f>
        <v>0</v>
      </c>
      <c r="K237" s="134" t="s">
        <v>165</v>
      </c>
      <c r="L237" s="31"/>
      <c r="M237" s="139" t="s">
        <v>1</v>
      </c>
      <c r="N237" s="140" t="s">
        <v>45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166</v>
      </c>
      <c r="AT237" s="143" t="s">
        <v>161</v>
      </c>
      <c r="AU237" s="143" t="s">
        <v>90</v>
      </c>
      <c r="AY237" s="16" t="s">
        <v>159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88</v>
      </c>
      <c r="BK237" s="144">
        <f>ROUND(I237*H237,2)</f>
        <v>0</v>
      </c>
      <c r="BL237" s="16" t="s">
        <v>166</v>
      </c>
      <c r="BM237" s="143" t="s">
        <v>308</v>
      </c>
    </row>
    <row r="238" spans="2:65" s="1" customFormat="1" ht="11.25">
      <c r="B238" s="31"/>
      <c r="D238" s="145" t="s">
        <v>168</v>
      </c>
      <c r="F238" s="146" t="s">
        <v>309</v>
      </c>
      <c r="I238" s="147"/>
      <c r="L238" s="31"/>
      <c r="M238" s="148"/>
      <c r="T238" s="55"/>
      <c r="AT238" s="16" t="s">
        <v>168</v>
      </c>
      <c r="AU238" s="16" t="s">
        <v>90</v>
      </c>
    </row>
    <row r="239" spans="2:65" s="1" customFormat="1" ht="37.9" customHeight="1">
      <c r="B239" s="31"/>
      <c r="C239" s="132" t="s">
        <v>310</v>
      </c>
      <c r="D239" s="132" t="s">
        <v>161</v>
      </c>
      <c r="E239" s="133" t="s">
        <v>311</v>
      </c>
      <c r="F239" s="134" t="s">
        <v>312</v>
      </c>
      <c r="G239" s="135" t="s">
        <v>164</v>
      </c>
      <c r="H239" s="136">
        <v>20</v>
      </c>
      <c r="I239" s="137"/>
      <c r="J239" s="138">
        <f>ROUND(I239*H239,2)</f>
        <v>0</v>
      </c>
      <c r="K239" s="134" t="s">
        <v>165</v>
      </c>
      <c r="L239" s="31"/>
      <c r="M239" s="139" t="s">
        <v>1</v>
      </c>
      <c r="N239" s="140" t="s">
        <v>45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166</v>
      </c>
      <c r="AT239" s="143" t="s">
        <v>161</v>
      </c>
      <c r="AU239" s="143" t="s">
        <v>90</v>
      </c>
      <c r="AY239" s="16" t="s">
        <v>159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88</v>
      </c>
      <c r="BK239" s="144">
        <f>ROUND(I239*H239,2)</f>
        <v>0</v>
      </c>
      <c r="BL239" s="16" t="s">
        <v>166</v>
      </c>
      <c r="BM239" s="143" t="s">
        <v>313</v>
      </c>
    </row>
    <row r="240" spans="2:65" s="1" customFormat="1" ht="11.25">
      <c r="B240" s="31"/>
      <c r="D240" s="145" t="s">
        <v>168</v>
      </c>
      <c r="F240" s="146" t="s">
        <v>314</v>
      </c>
      <c r="I240" s="147"/>
      <c r="L240" s="31"/>
      <c r="M240" s="148"/>
      <c r="T240" s="55"/>
      <c r="AT240" s="16" t="s">
        <v>168</v>
      </c>
      <c r="AU240" s="16" t="s">
        <v>90</v>
      </c>
    </row>
    <row r="241" spans="2:65" s="1" customFormat="1" ht="24.2" customHeight="1">
      <c r="B241" s="31"/>
      <c r="C241" s="161" t="s">
        <v>315</v>
      </c>
      <c r="D241" s="161" t="s">
        <v>222</v>
      </c>
      <c r="E241" s="162" t="s">
        <v>316</v>
      </c>
      <c r="F241" s="163" t="s">
        <v>317</v>
      </c>
      <c r="G241" s="164" t="s">
        <v>164</v>
      </c>
      <c r="H241" s="165">
        <v>20</v>
      </c>
      <c r="I241" s="166"/>
      <c r="J241" s="167">
        <f>ROUND(I241*H241,2)</f>
        <v>0</v>
      </c>
      <c r="K241" s="163" t="s">
        <v>165</v>
      </c>
      <c r="L241" s="168"/>
      <c r="M241" s="169" t="s">
        <v>1</v>
      </c>
      <c r="N241" s="170" t="s">
        <v>45</v>
      </c>
      <c r="P241" s="141">
        <f>O241*H241</f>
        <v>0</v>
      </c>
      <c r="Q241" s="141">
        <v>0.21</v>
      </c>
      <c r="R241" s="141">
        <f>Q241*H241</f>
        <v>4.2</v>
      </c>
      <c r="S241" s="141">
        <v>0</v>
      </c>
      <c r="T241" s="142">
        <f>S241*H241</f>
        <v>0</v>
      </c>
      <c r="AR241" s="143" t="s">
        <v>204</v>
      </c>
      <c r="AT241" s="143" t="s">
        <v>222</v>
      </c>
      <c r="AU241" s="143" t="s">
        <v>90</v>
      </c>
      <c r="AY241" s="16" t="s">
        <v>159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88</v>
      </c>
      <c r="BK241" s="144">
        <f>ROUND(I241*H241,2)</f>
        <v>0</v>
      </c>
      <c r="BL241" s="16" t="s">
        <v>166</v>
      </c>
      <c r="BM241" s="143" t="s">
        <v>318</v>
      </c>
    </row>
    <row r="242" spans="2:65" s="1" customFormat="1" ht="16.5" customHeight="1">
      <c r="B242" s="31"/>
      <c r="C242" s="161" t="s">
        <v>319</v>
      </c>
      <c r="D242" s="161" t="s">
        <v>222</v>
      </c>
      <c r="E242" s="162" t="s">
        <v>320</v>
      </c>
      <c r="F242" s="163" t="s">
        <v>321</v>
      </c>
      <c r="G242" s="164" t="s">
        <v>225</v>
      </c>
      <c r="H242" s="165">
        <v>1.2</v>
      </c>
      <c r="I242" s="166"/>
      <c r="J242" s="167">
        <f>ROUND(I242*H242,2)</f>
        <v>0</v>
      </c>
      <c r="K242" s="163" t="s">
        <v>165</v>
      </c>
      <c r="L242" s="168"/>
      <c r="M242" s="169" t="s">
        <v>1</v>
      </c>
      <c r="N242" s="170" t="s">
        <v>45</v>
      </c>
      <c r="P242" s="141">
        <f>O242*H242</f>
        <v>0</v>
      </c>
      <c r="Q242" s="141">
        <v>1</v>
      </c>
      <c r="R242" s="141">
        <f>Q242*H242</f>
        <v>1.2</v>
      </c>
      <c r="S242" s="141">
        <v>0</v>
      </c>
      <c r="T242" s="142">
        <f>S242*H242</f>
        <v>0</v>
      </c>
      <c r="AR242" s="143" t="s">
        <v>204</v>
      </c>
      <c r="AT242" s="143" t="s">
        <v>222</v>
      </c>
      <c r="AU242" s="143" t="s">
        <v>90</v>
      </c>
      <c r="AY242" s="16" t="s">
        <v>159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88</v>
      </c>
      <c r="BK242" s="144">
        <f>ROUND(I242*H242,2)</f>
        <v>0</v>
      </c>
      <c r="BL242" s="16" t="s">
        <v>166</v>
      </c>
      <c r="BM242" s="143" t="s">
        <v>322</v>
      </c>
    </row>
    <row r="243" spans="2:65" s="12" customFormat="1" ht="11.25">
      <c r="B243" s="151"/>
      <c r="D243" s="149" t="s">
        <v>195</v>
      </c>
      <c r="F243" s="153" t="s">
        <v>323</v>
      </c>
      <c r="H243" s="154">
        <v>1.2</v>
      </c>
      <c r="I243" s="155"/>
      <c r="L243" s="151"/>
      <c r="M243" s="156"/>
      <c r="T243" s="157"/>
      <c r="AT243" s="152" t="s">
        <v>195</v>
      </c>
      <c r="AU243" s="152" t="s">
        <v>90</v>
      </c>
      <c r="AV243" s="12" t="s">
        <v>90</v>
      </c>
      <c r="AW243" s="12" t="s">
        <v>4</v>
      </c>
      <c r="AX243" s="12" t="s">
        <v>88</v>
      </c>
      <c r="AY243" s="152" t="s">
        <v>159</v>
      </c>
    </row>
    <row r="244" spans="2:65" s="11" customFormat="1" ht="20.85" customHeight="1">
      <c r="B244" s="120"/>
      <c r="D244" s="121" t="s">
        <v>79</v>
      </c>
      <c r="E244" s="130" t="s">
        <v>324</v>
      </c>
      <c r="F244" s="130" t="s">
        <v>325</v>
      </c>
      <c r="I244" s="123"/>
      <c r="J244" s="131">
        <f>BK244</f>
        <v>0</v>
      </c>
      <c r="L244" s="120"/>
      <c r="M244" s="125"/>
      <c r="P244" s="126">
        <f>SUM(P245:P310)</f>
        <v>0</v>
      </c>
      <c r="R244" s="126">
        <f>SUM(R245:R310)</f>
        <v>1863.7751699999997</v>
      </c>
      <c r="T244" s="127">
        <f>SUM(T245:T310)</f>
        <v>0</v>
      </c>
      <c r="AR244" s="121" t="s">
        <v>88</v>
      </c>
      <c r="AT244" s="128" t="s">
        <v>79</v>
      </c>
      <c r="AU244" s="128" t="s">
        <v>90</v>
      </c>
      <c r="AY244" s="121" t="s">
        <v>159</v>
      </c>
      <c r="BK244" s="129">
        <f>SUM(BK245:BK310)</f>
        <v>0</v>
      </c>
    </row>
    <row r="245" spans="2:65" s="1" customFormat="1" ht="33" customHeight="1">
      <c r="B245" s="31"/>
      <c r="C245" s="132" t="s">
        <v>326</v>
      </c>
      <c r="D245" s="132" t="s">
        <v>161</v>
      </c>
      <c r="E245" s="133" t="s">
        <v>327</v>
      </c>
      <c r="F245" s="134" t="s">
        <v>328</v>
      </c>
      <c r="G245" s="135" t="s">
        <v>200</v>
      </c>
      <c r="H245" s="136">
        <v>810</v>
      </c>
      <c r="I245" s="137"/>
      <c r="J245" s="138">
        <f>ROUND(I245*H245,2)</f>
        <v>0</v>
      </c>
      <c r="K245" s="134" t="s">
        <v>165</v>
      </c>
      <c r="L245" s="31"/>
      <c r="M245" s="139" t="s">
        <v>1</v>
      </c>
      <c r="N245" s="140" t="s">
        <v>45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166</v>
      </c>
      <c r="AT245" s="143" t="s">
        <v>161</v>
      </c>
      <c r="AU245" s="143" t="s">
        <v>97</v>
      </c>
      <c r="AY245" s="16" t="s">
        <v>159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88</v>
      </c>
      <c r="BK245" s="144">
        <f>ROUND(I245*H245,2)</f>
        <v>0</v>
      </c>
      <c r="BL245" s="16" t="s">
        <v>166</v>
      </c>
      <c r="BM245" s="143" t="s">
        <v>329</v>
      </c>
    </row>
    <row r="246" spans="2:65" s="1" customFormat="1" ht="11.25">
      <c r="B246" s="31"/>
      <c r="D246" s="145" t="s">
        <v>168</v>
      </c>
      <c r="F246" s="146" t="s">
        <v>330</v>
      </c>
      <c r="I246" s="147"/>
      <c r="L246" s="31"/>
      <c r="M246" s="148"/>
      <c r="T246" s="55"/>
      <c r="AT246" s="16" t="s">
        <v>168</v>
      </c>
      <c r="AU246" s="16" t="s">
        <v>97</v>
      </c>
    </row>
    <row r="247" spans="2:65" s="12" customFormat="1" ht="11.25">
      <c r="B247" s="151"/>
      <c r="D247" s="149" t="s">
        <v>195</v>
      </c>
      <c r="E247" s="152" t="s">
        <v>1</v>
      </c>
      <c r="F247" s="153" t="s">
        <v>331</v>
      </c>
      <c r="H247" s="154">
        <v>810</v>
      </c>
      <c r="I247" s="155"/>
      <c r="L247" s="151"/>
      <c r="M247" s="156"/>
      <c r="T247" s="157"/>
      <c r="AT247" s="152" t="s">
        <v>195</v>
      </c>
      <c r="AU247" s="152" t="s">
        <v>97</v>
      </c>
      <c r="AV247" s="12" t="s">
        <v>90</v>
      </c>
      <c r="AW247" s="12" t="s">
        <v>36</v>
      </c>
      <c r="AX247" s="12" t="s">
        <v>88</v>
      </c>
      <c r="AY247" s="152" t="s">
        <v>159</v>
      </c>
    </row>
    <row r="248" spans="2:65" s="1" customFormat="1" ht="11.25">
      <c r="B248" s="31"/>
      <c r="D248" s="149" t="s">
        <v>196</v>
      </c>
      <c r="F248" s="158" t="s">
        <v>332</v>
      </c>
      <c r="L248" s="31"/>
      <c r="M248" s="148"/>
      <c r="T248" s="55"/>
      <c r="AU248" s="16" t="s">
        <v>97</v>
      </c>
    </row>
    <row r="249" spans="2:65" s="1" customFormat="1" ht="11.25">
      <c r="B249" s="31"/>
      <c r="D249" s="149" t="s">
        <v>196</v>
      </c>
      <c r="F249" s="159" t="s">
        <v>238</v>
      </c>
      <c r="H249" s="160">
        <v>1620</v>
      </c>
      <c r="L249" s="31"/>
      <c r="M249" s="148"/>
      <c r="T249" s="55"/>
      <c r="AU249" s="16" t="s">
        <v>97</v>
      </c>
    </row>
    <row r="250" spans="2:65" s="1" customFormat="1" ht="11.25">
      <c r="B250" s="31"/>
      <c r="D250" s="149" t="s">
        <v>196</v>
      </c>
      <c r="F250" s="171" t="s">
        <v>239</v>
      </c>
      <c r="L250" s="31"/>
      <c r="M250" s="148"/>
      <c r="T250" s="55"/>
      <c r="AU250" s="16" t="s">
        <v>97</v>
      </c>
    </row>
    <row r="251" spans="2:65" s="1" customFormat="1" ht="11.25">
      <c r="B251" s="31"/>
      <c r="D251" s="149" t="s">
        <v>196</v>
      </c>
      <c r="F251" s="172" t="s">
        <v>112</v>
      </c>
      <c r="H251" s="160">
        <v>770</v>
      </c>
      <c r="L251" s="31"/>
      <c r="M251" s="148"/>
      <c r="T251" s="55"/>
      <c r="AU251" s="16" t="s">
        <v>97</v>
      </c>
    </row>
    <row r="252" spans="2:65" s="1" customFormat="1" ht="11.25">
      <c r="B252" s="31"/>
      <c r="D252" s="149" t="s">
        <v>196</v>
      </c>
      <c r="F252" s="171" t="s">
        <v>240</v>
      </c>
      <c r="L252" s="31"/>
      <c r="M252" s="148"/>
      <c r="T252" s="55"/>
      <c r="AU252" s="16" t="s">
        <v>97</v>
      </c>
    </row>
    <row r="253" spans="2:65" s="1" customFormat="1" ht="11.25">
      <c r="B253" s="31"/>
      <c r="D253" s="149" t="s">
        <v>196</v>
      </c>
      <c r="F253" s="172" t="s">
        <v>116</v>
      </c>
      <c r="H253" s="160">
        <v>850</v>
      </c>
      <c r="L253" s="31"/>
      <c r="M253" s="148"/>
      <c r="T253" s="55"/>
      <c r="AU253" s="16" t="s">
        <v>97</v>
      </c>
    </row>
    <row r="254" spans="2:65" s="1" customFormat="1" ht="62.65" customHeight="1">
      <c r="B254" s="31"/>
      <c r="C254" s="132" t="s">
        <v>96</v>
      </c>
      <c r="D254" s="132" t="s">
        <v>161</v>
      </c>
      <c r="E254" s="133" t="s">
        <v>205</v>
      </c>
      <c r="F254" s="134" t="s">
        <v>206</v>
      </c>
      <c r="G254" s="135" t="s">
        <v>200</v>
      </c>
      <c r="H254" s="136">
        <v>810</v>
      </c>
      <c r="I254" s="137"/>
      <c r="J254" s="138">
        <f>ROUND(I254*H254,2)</f>
        <v>0</v>
      </c>
      <c r="K254" s="134" t="s">
        <v>165</v>
      </c>
      <c r="L254" s="31"/>
      <c r="M254" s="139" t="s">
        <v>1</v>
      </c>
      <c r="N254" s="140" t="s">
        <v>45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166</v>
      </c>
      <c r="AT254" s="143" t="s">
        <v>161</v>
      </c>
      <c r="AU254" s="143" t="s">
        <v>97</v>
      </c>
      <c r="AY254" s="16" t="s">
        <v>159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88</v>
      </c>
      <c r="BK254" s="144">
        <f>ROUND(I254*H254,2)</f>
        <v>0</v>
      </c>
      <c r="BL254" s="16" t="s">
        <v>166</v>
      </c>
      <c r="BM254" s="143" t="s">
        <v>333</v>
      </c>
    </row>
    <row r="255" spans="2:65" s="1" customFormat="1" ht="11.25">
      <c r="B255" s="31"/>
      <c r="D255" s="145" t="s">
        <v>168</v>
      </c>
      <c r="F255" s="146" t="s">
        <v>208</v>
      </c>
      <c r="I255" s="147"/>
      <c r="L255" s="31"/>
      <c r="M255" s="148"/>
      <c r="T255" s="55"/>
      <c r="AT255" s="16" t="s">
        <v>168</v>
      </c>
      <c r="AU255" s="16" t="s">
        <v>97</v>
      </c>
    </row>
    <row r="256" spans="2:65" s="12" customFormat="1" ht="11.25">
      <c r="B256" s="151"/>
      <c r="D256" s="149" t="s">
        <v>195</v>
      </c>
      <c r="E256" s="152" t="s">
        <v>1</v>
      </c>
      <c r="F256" s="153" t="s">
        <v>331</v>
      </c>
      <c r="H256" s="154">
        <v>810</v>
      </c>
      <c r="I256" s="155"/>
      <c r="L256" s="151"/>
      <c r="M256" s="156"/>
      <c r="T256" s="157"/>
      <c r="AT256" s="152" t="s">
        <v>195</v>
      </c>
      <c r="AU256" s="152" t="s">
        <v>97</v>
      </c>
      <c r="AV256" s="12" t="s">
        <v>90</v>
      </c>
      <c r="AW256" s="12" t="s">
        <v>36</v>
      </c>
      <c r="AX256" s="12" t="s">
        <v>88</v>
      </c>
      <c r="AY256" s="152" t="s">
        <v>159</v>
      </c>
    </row>
    <row r="257" spans="2:65" s="1" customFormat="1" ht="11.25">
      <c r="B257" s="31"/>
      <c r="D257" s="149" t="s">
        <v>196</v>
      </c>
      <c r="F257" s="158" t="s">
        <v>332</v>
      </c>
      <c r="L257" s="31"/>
      <c r="M257" s="148"/>
      <c r="T257" s="55"/>
      <c r="AU257" s="16" t="s">
        <v>97</v>
      </c>
    </row>
    <row r="258" spans="2:65" s="1" customFormat="1" ht="11.25">
      <c r="B258" s="31"/>
      <c r="D258" s="149" t="s">
        <v>196</v>
      </c>
      <c r="F258" s="159" t="s">
        <v>238</v>
      </c>
      <c r="H258" s="160">
        <v>1620</v>
      </c>
      <c r="L258" s="31"/>
      <c r="M258" s="148"/>
      <c r="T258" s="55"/>
      <c r="AU258" s="16" t="s">
        <v>97</v>
      </c>
    </row>
    <row r="259" spans="2:65" s="1" customFormat="1" ht="11.25">
      <c r="B259" s="31"/>
      <c r="D259" s="149" t="s">
        <v>196</v>
      </c>
      <c r="F259" s="171" t="s">
        <v>239</v>
      </c>
      <c r="L259" s="31"/>
      <c r="M259" s="148"/>
      <c r="T259" s="55"/>
      <c r="AU259" s="16" t="s">
        <v>97</v>
      </c>
    </row>
    <row r="260" spans="2:65" s="1" customFormat="1" ht="11.25">
      <c r="B260" s="31"/>
      <c r="D260" s="149" t="s">
        <v>196</v>
      </c>
      <c r="F260" s="172" t="s">
        <v>112</v>
      </c>
      <c r="H260" s="160">
        <v>770</v>
      </c>
      <c r="L260" s="31"/>
      <c r="M260" s="148"/>
      <c r="T260" s="55"/>
      <c r="AU260" s="16" t="s">
        <v>97</v>
      </c>
    </row>
    <row r="261" spans="2:65" s="1" customFormat="1" ht="11.25">
      <c r="B261" s="31"/>
      <c r="D261" s="149" t="s">
        <v>196</v>
      </c>
      <c r="F261" s="171" t="s">
        <v>240</v>
      </c>
      <c r="L261" s="31"/>
      <c r="M261" s="148"/>
      <c r="T261" s="55"/>
      <c r="AU261" s="16" t="s">
        <v>97</v>
      </c>
    </row>
    <row r="262" spans="2:65" s="1" customFormat="1" ht="11.25">
      <c r="B262" s="31"/>
      <c r="D262" s="149" t="s">
        <v>196</v>
      </c>
      <c r="F262" s="172" t="s">
        <v>116</v>
      </c>
      <c r="H262" s="160">
        <v>850</v>
      </c>
      <c r="L262" s="31"/>
      <c r="M262" s="148"/>
      <c r="T262" s="55"/>
      <c r="AU262" s="16" t="s">
        <v>97</v>
      </c>
    </row>
    <row r="263" spans="2:65" s="1" customFormat="1" ht="66.75" customHeight="1">
      <c r="B263" s="31"/>
      <c r="C263" s="132" t="s">
        <v>334</v>
      </c>
      <c r="D263" s="132" t="s">
        <v>161</v>
      </c>
      <c r="E263" s="133" t="s">
        <v>211</v>
      </c>
      <c r="F263" s="134" t="s">
        <v>212</v>
      </c>
      <c r="G263" s="135" t="s">
        <v>200</v>
      </c>
      <c r="H263" s="136">
        <v>810</v>
      </c>
      <c r="I263" s="137"/>
      <c r="J263" s="138">
        <f>ROUND(I263*H263,2)</f>
        <v>0</v>
      </c>
      <c r="K263" s="134" t="s">
        <v>165</v>
      </c>
      <c r="L263" s="31"/>
      <c r="M263" s="139" t="s">
        <v>1</v>
      </c>
      <c r="N263" s="140" t="s">
        <v>45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166</v>
      </c>
      <c r="AT263" s="143" t="s">
        <v>161</v>
      </c>
      <c r="AU263" s="143" t="s">
        <v>97</v>
      </c>
      <c r="AY263" s="16" t="s">
        <v>159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88</v>
      </c>
      <c r="BK263" s="144">
        <f>ROUND(I263*H263,2)</f>
        <v>0</v>
      </c>
      <c r="BL263" s="16" t="s">
        <v>166</v>
      </c>
      <c r="BM263" s="143" t="s">
        <v>335</v>
      </c>
    </row>
    <row r="264" spans="2:65" s="1" customFormat="1" ht="11.25">
      <c r="B264" s="31"/>
      <c r="D264" s="145" t="s">
        <v>168</v>
      </c>
      <c r="F264" s="146" t="s">
        <v>214</v>
      </c>
      <c r="I264" s="147"/>
      <c r="L264" s="31"/>
      <c r="M264" s="148"/>
      <c r="T264" s="55"/>
      <c r="AT264" s="16" t="s">
        <v>168</v>
      </c>
      <c r="AU264" s="16" t="s">
        <v>97</v>
      </c>
    </row>
    <row r="265" spans="2:65" s="12" customFormat="1" ht="11.25">
      <c r="B265" s="151"/>
      <c r="D265" s="149" t="s">
        <v>195</v>
      </c>
      <c r="E265" s="152" t="s">
        <v>1</v>
      </c>
      <c r="F265" s="153" t="s">
        <v>331</v>
      </c>
      <c r="H265" s="154">
        <v>810</v>
      </c>
      <c r="I265" s="155"/>
      <c r="L265" s="151"/>
      <c r="M265" s="156"/>
      <c r="T265" s="157"/>
      <c r="AT265" s="152" t="s">
        <v>195</v>
      </c>
      <c r="AU265" s="152" t="s">
        <v>97</v>
      </c>
      <c r="AV265" s="12" t="s">
        <v>90</v>
      </c>
      <c r="AW265" s="12" t="s">
        <v>36</v>
      </c>
      <c r="AX265" s="12" t="s">
        <v>88</v>
      </c>
      <c r="AY265" s="152" t="s">
        <v>159</v>
      </c>
    </row>
    <row r="266" spans="2:65" s="1" customFormat="1" ht="11.25">
      <c r="B266" s="31"/>
      <c r="D266" s="149" t="s">
        <v>196</v>
      </c>
      <c r="F266" s="158" t="s">
        <v>332</v>
      </c>
      <c r="L266" s="31"/>
      <c r="M266" s="148"/>
      <c r="T266" s="55"/>
      <c r="AU266" s="16" t="s">
        <v>97</v>
      </c>
    </row>
    <row r="267" spans="2:65" s="1" customFormat="1" ht="11.25">
      <c r="B267" s="31"/>
      <c r="D267" s="149" t="s">
        <v>196</v>
      </c>
      <c r="F267" s="159" t="s">
        <v>238</v>
      </c>
      <c r="H267" s="160">
        <v>1620</v>
      </c>
      <c r="L267" s="31"/>
      <c r="M267" s="148"/>
      <c r="T267" s="55"/>
      <c r="AU267" s="16" t="s">
        <v>97</v>
      </c>
    </row>
    <row r="268" spans="2:65" s="1" customFormat="1" ht="11.25">
      <c r="B268" s="31"/>
      <c r="D268" s="149" t="s">
        <v>196</v>
      </c>
      <c r="F268" s="171" t="s">
        <v>239</v>
      </c>
      <c r="L268" s="31"/>
      <c r="M268" s="148"/>
      <c r="T268" s="55"/>
      <c r="AU268" s="16" t="s">
        <v>97</v>
      </c>
    </row>
    <row r="269" spans="2:65" s="1" customFormat="1" ht="11.25">
      <c r="B269" s="31"/>
      <c r="D269" s="149" t="s">
        <v>196</v>
      </c>
      <c r="F269" s="172" t="s">
        <v>112</v>
      </c>
      <c r="H269" s="160">
        <v>770</v>
      </c>
      <c r="L269" s="31"/>
      <c r="M269" s="148"/>
      <c r="T269" s="55"/>
      <c r="AU269" s="16" t="s">
        <v>97</v>
      </c>
    </row>
    <row r="270" spans="2:65" s="1" customFormat="1" ht="11.25">
      <c r="B270" s="31"/>
      <c r="D270" s="149" t="s">
        <v>196</v>
      </c>
      <c r="F270" s="171" t="s">
        <v>240</v>
      </c>
      <c r="L270" s="31"/>
      <c r="M270" s="148"/>
      <c r="T270" s="55"/>
      <c r="AU270" s="16" t="s">
        <v>97</v>
      </c>
    </row>
    <row r="271" spans="2:65" s="1" customFormat="1" ht="11.25">
      <c r="B271" s="31"/>
      <c r="D271" s="149" t="s">
        <v>196</v>
      </c>
      <c r="F271" s="172" t="s">
        <v>116</v>
      </c>
      <c r="H271" s="160">
        <v>850</v>
      </c>
      <c r="L271" s="31"/>
      <c r="M271" s="148"/>
      <c r="T271" s="55"/>
      <c r="AU271" s="16" t="s">
        <v>97</v>
      </c>
    </row>
    <row r="272" spans="2:65" s="1" customFormat="1" ht="44.25" customHeight="1">
      <c r="B272" s="31"/>
      <c r="C272" s="132" t="s">
        <v>336</v>
      </c>
      <c r="D272" s="132" t="s">
        <v>161</v>
      </c>
      <c r="E272" s="133" t="s">
        <v>228</v>
      </c>
      <c r="F272" s="134" t="s">
        <v>229</v>
      </c>
      <c r="G272" s="135" t="s">
        <v>225</v>
      </c>
      <c r="H272" s="136">
        <v>1620</v>
      </c>
      <c r="I272" s="137"/>
      <c r="J272" s="138">
        <f>ROUND(I272*H272,2)</f>
        <v>0</v>
      </c>
      <c r="K272" s="134" t="s">
        <v>165</v>
      </c>
      <c r="L272" s="31"/>
      <c r="M272" s="139" t="s">
        <v>1</v>
      </c>
      <c r="N272" s="140" t="s">
        <v>45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166</v>
      </c>
      <c r="AT272" s="143" t="s">
        <v>161</v>
      </c>
      <c r="AU272" s="143" t="s">
        <v>97</v>
      </c>
      <c r="AY272" s="16" t="s">
        <v>159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88</v>
      </c>
      <c r="BK272" s="144">
        <f>ROUND(I272*H272,2)</f>
        <v>0</v>
      </c>
      <c r="BL272" s="16" t="s">
        <v>166</v>
      </c>
      <c r="BM272" s="143" t="s">
        <v>337</v>
      </c>
    </row>
    <row r="273" spans="2:65" s="1" customFormat="1" ht="11.25">
      <c r="B273" s="31"/>
      <c r="D273" s="145" t="s">
        <v>168</v>
      </c>
      <c r="F273" s="146" t="s">
        <v>231</v>
      </c>
      <c r="I273" s="147"/>
      <c r="L273" s="31"/>
      <c r="M273" s="148"/>
      <c r="T273" s="55"/>
      <c r="AT273" s="16" t="s">
        <v>168</v>
      </c>
      <c r="AU273" s="16" t="s">
        <v>97</v>
      </c>
    </row>
    <row r="274" spans="2:65" s="12" customFormat="1" ht="11.25">
      <c r="B274" s="151"/>
      <c r="D274" s="149" t="s">
        <v>195</v>
      </c>
      <c r="E274" s="152" t="s">
        <v>1</v>
      </c>
      <c r="F274" s="153" t="s">
        <v>331</v>
      </c>
      <c r="H274" s="154">
        <v>810</v>
      </c>
      <c r="I274" s="155"/>
      <c r="L274" s="151"/>
      <c r="M274" s="156"/>
      <c r="T274" s="157"/>
      <c r="AT274" s="152" t="s">
        <v>195</v>
      </c>
      <c r="AU274" s="152" t="s">
        <v>97</v>
      </c>
      <c r="AV274" s="12" t="s">
        <v>90</v>
      </c>
      <c r="AW274" s="12" t="s">
        <v>36</v>
      </c>
      <c r="AX274" s="12" t="s">
        <v>88</v>
      </c>
      <c r="AY274" s="152" t="s">
        <v>159</v>
      </c>
    </row>
    <row r="275" spans="2:65" s="1" customFormat="1" ht="11.25">
      <c r="B275" s="31"/>
      <c r="D275" s="149" t="s">
        <v>196</v>
      </c>
      <c r="F275" s="158" t="s">
        <v>332</v>
      </c>
      <c r="L275" s="31"/>
      <c r="M275" s="148"/>
      <c r="T275" s="55"/>
      <c r="AU275" s="16" t="s">
        <v>97</v>
      </c>
    </row>
    <row r="276" spans="2:65" s="1" customFormat="1" ht="11.25">
      <c r="B276" s="31"/>
      <c r="D276" s="149" t="s">
        <v>196</v>
      </c>
      <c r="F276" s="159" t="s">
        <v>238</v>
      </c>
      <c r="H276" s="160">
        <v>1620</v>
      </c>
      <c r="L276" s="31"/>
      <c r="M276" s="148"/>
      <c r="T276" s="55"/>
      <c r="AU276" s="16" t="s">
        <v>97</v>
      </c>
    </row>
    <row r="277" spans="2:65" s="1" customFormat="1" ht="11.25">
      <c r="B277" s="31"/>
      <c r="D277" s="149" t="s">
        <v>196</v>
      </c>
      <c r="F277" s="171" t="s">
        <v>239</v>
      </c>
      <c r="L277" s="31"/>
      <c r="M277" s="148"/>
      <c r="T277" s="55"/>
      <c r="AU277" s="16" t="s">
        <v>97</v>
      </c>
    </row>
    <row r="278" spans="2:65" s="1" customFormat="1" ht="11.25">
      <c r="B278" s="31"/>
      <c r="D278" s="149" t="s">
        <v>196</v>
      </c>
      <c r="F278" s="172" t="s">
        <v>112</v>
      </c>
      <c r="H278" s="160">
        <v>770</v>
      </c>
      <c r="L278" s="31"/>
      <c r="M278" s="148"/>
      <c r="T278" s="55"/>
      <c r="AU278" s="16" t="s">
        <v>97</v>
      </c>
    </row>
    <row r="279" spans="2:65" s="1" customFormat="1" ht="11.25">
      <c r="B279" s="31"/>
      <c r="D279" s="149" t="s">
        <v>196</v>
      </c>
      <c r="F279" s="171" t="s">
        <v>240</v>
      </c>
      <c r="L279" s="31"/>
      <c r="M279" s="148"/>
      <c r="T279" s="55"/>
      <c r="AU279" s="16" t="s">
        <v>97</v>
      </c>
    </row>
    <row r="280" spans="2:65" s="1" customFormat="1" ht="11.25">
      <c r="B280" s="31"/>
      <c r="D280" s="149" t="s">
        <v>196</v>
      </c>
      <c r="F280" s="172" t="s">
        <v>116</v>
      </c>
      <c r="H280" s="160">
        <v>850</v>
      </c>
      <c r="L280" s="31"/>
      <c r="M280" s="148"/>
      <c r="T280" s="55"/>
      <c r="AU280" s="16" t="s">
        <v>97</v>
      </c>
    </row>
    <row r="281" spans="2:65" s="12" customFormat="1" ht="11.25">
      <c r="B281" s="151"/>
      <c r="D281" s="149" t="s">
        <v>195</v>
      </c>
      <c r="F281" s="153" t="s">
        <v>338</v>
      </c>
      <c r="H281" s="154">
        <v>1620</v>
      </c>
      <c r="I281" s="155"/>
      <c r="L281" s="151"/>
      <c r="M281" s="156"/>
      <c r="T281" s="157"/>
      <c r="AT281" s="152" t="s">
        <v>195</v>
      </c>
      <c r="AU281" s="152" t="s">
        <v>97</v>
      </c>
      <c r="AV281" s="12" t="s">
        <v>90</v>
      </c>
      <c r="AW281" s="12" t="s">
        <v>4</v>
      </c>
      <c r="AX281" s="12" t="s">
        <v>88</v>
      </c>
      <c r="AY281" s="152" t="s">
        <v>159</v>
      </c>
    </row>
    <row r="282" spans="2:65" s="1" customFormat="1" ht="33" customHeight="1">
      <c r="B282" s="31"/>
      <c r="C282" s="132" t="s">
        <v>339</v>
      </c>
      <c r="D282" s="132" t="s">
        <v>161</v>
      </c>
      <c r="E282" s="133" t="s">
        <v>340</v>
      </c>
      <c r="F282" s="134" t="s">
        <v>341</v>
      </c>
      <c r="G282" s="135" t="s">
        <v>164</v>
      </c>
      <c r="H282" s="136">
        <v>1620</v>
      </c>
      <c r="I282" s="137"/>
      <c r="J282" s="138">
        <f>ROUND(I282*H282,2)</f>
        <v>0</v>
      </c>
      <c r="K282" s="134" t="s">
        <v>165</v>
      </c>
      <c r="L282" s="31"/>
      <c r="M282" s="139" t="s">
        <v>1</v>
      </c>
      <c r="N282" s="140" t="s">
        <v>45</v>
      </c>
      <c r="P282" s="141">
        <f>O282*H282</f>
        <v>0</v>
      </c>
      <c r="Q282" s="141">
        <v>0.57499999999999996</v>
      </c>
      <c r="R282" s="141">
        <f>Q282*H282</f>
        <v>931.49999999999989</v>
      </c>
      <c r="S282" s="141">
        <v>0</v>
      </c>
      <c r="T282" s="142">
        <f>S282*H282</f>
        <v>0</v>
      </c>
      <c r="AR282" s="143" t="s">
        <v>166</v>
      </c>
      <c r="AT282" s="143" t="s">
        <v>161</v>
      </c>
      <c r="AU282" s="143" t="s">
        <v>97</v>
      </c>
      <c r="AY282" s="16" t="s">
        <v>159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88</v>
      </c>
      <c r="BK282" s="144">
        <f>ROUND(I282*H282,2)</f>
        <v>0</v>
      </c>
      <c r="BL282" s="16" t="s">
        <v>166</v>
      </c>
      <c r="BM282" s="143" t="s">
        <v>342</v>
      </c>
    </row>
    <row r="283" spans="2:65" s="1" customFormat="1" ht="11.25">
      <c r="B283" s="31"/>
      <c r="D283" s="145" t="s">
        <v>168</v>
      </c>
      <c r="F283" s="146" t="s">
        <v>343</v>
      </c>
      <c r="I283" s="147"/>
      <c r="L283" s="31"/>
      <c r="M283" s="148"/>
      <c r="T283" s="55"/>
      <c r="AT283" s="16" t="s">
        <v>168</v>
      </c>
      <c r="AU283" s="16" t="s">
        <v>97</v>
      </c>
    </row>
    <row r="284" spans="2:65" s="1" customFormat="1" ht="19.5">
      <c r="B284" s="31"/>
      <c r="D284" s="149" t="s">
        <v>344</v>
      </c>
      <c r="F284" s="150" t="s">
        <v>345</v>
      </c>
      <c r="I284" s="147"/>
      <c r="L284" s="31"/>
      <c r="M284" s="148"/>
      <c r="T284" s="55"/>
      <c r="AT284" s="16" t="s">
        <v>344</v>
      </c>
      <c r="AU284" s="16" t="s">
        <v>97</v>
      </c>
    </row>
    <row r="285" spans="2:65" s="12" customFormat="1" ht="11.25">
      <c r="B285" s="151"/>
      <c r="D285" s="149" t="s">
        <v>195</v>
      </c>
      <c r="E285" s="152" t="s">
        <v>1</v>
      </c>
      <c r="F285" s="153" t="s">
        <v>121</v>
      </c>
      <c r="H285" s="154">
        <v>1620</v>
      </c>
      <c r="I285" s="155"/>
      <c r="L285" s="151"/>
      <c r="M285" s="156"/>
      <c r="T285" s="157"/>
      <c r="AT285" s="152" t="s">
        <v>195</v>
      </c>
      <c r="AU285" s="152" t="s">
        <v>97</v>
      </c>
      <c r="AV285" s="12" t="s">
        <v>90</v>
      </c>
      <c r="AW285" s="12" t="s">
        <v>36</v>
      </c>
      <c r="AX285" s="12" t="s">
        <v>88</v>
      </c>
      <c r="AY285" s="152" t="s">
        <v>159</v>
      </c>
    </row>
    <row r="286" spans="2:65" s="1" customFormat="1" ht="11.25">
      <c r="B286" s="31"/>
      <c r="D286" s="149" t="s">
        <v>196</v>
      </c>
      <c r="F286" s="158" t="s">
        <v>332</v>
      </c>
      <c r="L286" s="31"/>
      <c r="M286" s="148"/>
      <c r="T286" s="55"/>
      <c r="AU286" s="16" t="s">
        <v>97</v>
      </c>
    </row>
    <row r="287" spans="2:65" s="1" customFormat="1" ht="11.25">
      <c r="B287" s="31"/>
      <c r="D287" s="149" t="s">
        <v>196</v>
      </c>
      <c r="F287" s="159" t="s">
        <v>238</v>
      </c>
      <c r="H287" s="160">
        <v>1620</v>
      </c>
      <c r="L287" s="31"/>
      <c r="M287" s="148"/>
      <c r="T287" s="55"/>
      <c r="AU287" s="16" t="s">
        <v>97</v>
      </c>
    </row>
    <row r="288" spans="2:65" s="1" customFormat="1" ht="11.25">
      <c r="B288" s="31"/>
      <c r="D288" s="149" t="s">
        <v>196</v>
      </c>
      <c r="F288" s="171" t="s">
        <v>239</v>
      </c>
      <c r="L288" s="31"/>
      <c r="M288" s="148"/>
      <c r="T288" s="55"/>
      <c r="AU288" s="16" t="s">
        <v>97</v>
      </c>
    </row>
    <row r="289" spans="2:65" s="1" customFormat="1" ht="11.25">
      <c r="B289" s="31"/>
      <c r="D289" s="149" t="s">
        <v>196</v>
      </c>
      <c r="F289" s="172" t="s">
        <v>112</v>
      </c>
      <c r="H289" s="160">
        <v>770</v>
      </c>
      <c r="L289" s="31"/>
      <c r="M289" s="148"/>
      <c r="T289" s="55"/>
      <c r="AU289" s="16" t="s">
        <v>97</v>
      </c>
    </row>
    <row r="290" spans="2:65" s="1" customFormat="1" ht="11.25">
      <c r="B290" s="31"/>
      <c r="D290" s="149" t="s">
        <v>196</v>
      </c>
      <c r="F290" s="171" t="s">
        <v>240</v>
      </c>
      <c r="L290" s="31"/>
      <c r="M290" s="148"/>
      <c r="T290" s="55"/>
      <c r="AU290" s="16" t="s">
        <v>97</v>
      </c>
    </row>
    <row r="291" spans="2:65" s="1" customFormat="1" ht="11.25">
      <c r="B291" s="31"/>
      <c r="D291" s="149" t="s">
        <v>196</v>
      </c>
      <c r="F291" s="172" t="s">
        <v>116</v>
      </c>
      <c r="H291" s="160">
        <v>850</v>
      </c>
      <c r="L291" s="31"/>
      <c r="M291" s="148"/>
      <c r="T291" s="55"/>
      <c r="AU291" s="16" t="s">
        <v>97</v>
      </c>
    </row>
    <row r="292" spans="2:65" s="1" customFormat="1" ht="33" customHeight="1">
      <c r="B292" s="31"/>
      <c r="C292" s="132" t="s">
        <v>346</v>
      </c>
      <c r="D292" s="132" t="s">
        <v>161</v>
      </c>
      <c r="E292" s="133" t="s">
        <v>340</v>
      </c>
      <c r="F292" s="134" t="s">
        <v>341</v>
      </c>
      <c r="G292" s="135" t="s">
        <v>164</v>
      </c>
      <c r="H292" s="136">
        <v>1620</v>
      </c>
      <c r="I292" s="137"/>
      <c r="J292" s="138">
        <f>ROUND(I292*H292,2)</f>
        <v>0</v>
      </c>
      <c r="K292" s="134" t="s">
        <v>165</v>
      </c>
      <c r="L292" s="31"/>
      <c r="M292" s="139" t="s">
        <v>1</v>
      </c>
      <c r="N292" s="140" t="s">
        <v>45</v>
      </c>
      <c r="P292" s="141">
        <f>O292*H292</f>
        <v>0</v>
      </c>
      <c r="Q292" s="141">
        <v>0.57499999999999996</v>
      </c>
      <c r="R292" s="141">
        <f>Q292*H292</f>
        <v>931.49999999999989</v>
      </c>
      <c r="S292" s="141">
        <v>0</v>
      </c>
      <c r="T292" s="142">
        <f>S292*H292</f>
        <v>0</v>
      </c>
      <c r="AR292" s="143" t="s">
        <v>166</v>
      </c>
      <c r="AT292" s="143" t="s">
        <v>161</v>
      </c>
      <c r="AU292" s="143" t="s">
        <v>97</v>
      </c>
      <c r="AY292" s="16" t="s">
        <v>159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88</v>
      </c>
      <c r="BK292" s="144">
        <f>ROUND(I292*H292,2)</f>
        <v>0</v>
      </c>
      <c r="BL292" s="16" t="s">
        <v>166</v>
      </c>
      <c r="BM292" s="143" t="s">
        <v>347</v>
      </c>
    </row>
    <row r="293" spans="2:65" s="1" customFormat="1" ht="11.25">
      <c r="B293" s="31"/>
      <c r="D293" s="145" t="s">
        <v>168</v>
      </c>
      <c r="F293" s="146" t="s">
        <v>343</v>
      </c>
      <c r="I293" s="147"/>
      <c r="L293" s="31"/>
      <c r="M293" s="148"/>
      <c r="T293" s="55"/>
      <c r="AT293" s="16" t="s">
        <v>168</v>
      </c>
      <c r="AU293" s="16" t="s">
        <v>97</v>
      </c>
    </row>
    <row r="294" spans="2:65" s="1" customFormat="1" ht="19.5">
      <c r="B294" s="31"/>
      <c r="D294" s="149" t="s">
        <v>344</v>
      </c>
      <c r="F294" s="150" t="s">
        <v>348</v>
      </c>
      <c r="I294" s="147"/>
      <c r="L294" s="31"/>
      <c r="M294" s="148"/>
      <c r="T294" s="55"/>
      <c r="AT294" s="16" t="s">
        <v>344</v>
      </c>
      <c r="AU294" s="16" t="s">
        <v>97</v>
      </c>
    </row>
    <row r="295" spans="2:65" s="12" customFormat="1" ht="11.25">
      <c r="B295" s="151"/>
      <c r="D295" s="149" t="s">
        <v>195</v>
      </c>
      <c r="E295" s="152" t="s">
        <v>1</v>
      </c>
      <c r="F295" s="153" t="s">
        <v>121</v>
      </c>
      <c r="H295" s="154">
        <v>1620</v>
      </c>
      <c r="I295" s="155"/>
      <c r="L295" s="151"/>
      <c r="M295" s="156"/>
      <c r="T295" s="157"/>
      <c r="AT295" s="152" t="s">
        <v>195</v>
      </c>
      <c r="AU295" s="152" t="s">
        <v>97</v>
      </c>
      <c r="AV295" s="12" t="s">
        <v>90</v>
      </c>
      <c r="AW295" s="12" t="s">
        <v>36</v>
      </c>
      <c r="AX295" s="12" t="s">
        <v>88</v>
      </c>
      <c r="AY295" s="152" t="s">
        <v>159</v>
      </c>
    </row>
    <row r="296" spans="2:65" s="1" customFormat="1" ht="11.25">
      <c r="B296" s="31"/>
      <c r="D296" s="149" t="s">
        <v>196</v>
      </c>
      <c r="F296" s="158" t="s">
        <v>332</v>
      </c>
      <c r="L296" s="31"/>
      <c r="M296" s="148"/>
      <c r="T296" s="55"/>
      <c r="AU296" s="16" t="s">
        <v>97</v>
      </c>
    </row>
    <row r="297" spans="2:65" s="1" customFormat="1" ht="11.25">
      <c r="B297" s="31"/>
      <c r="D297" s="149" t="s">
        <v>196</v>
      </c>
      <c r="F297" s="159" t="s">
        <v>238</v>
      </c>
      <c r="H297" s="160">
        <v>1620</v>
      </c>
      <c r="L297" s="31"/>
      <c r="M297" s="148"/>
      <c r="T297" s="55"/>
      <c r="AU297" s="16" t="s">
        <v>97</v>
      </c>
    </row>
    <row r="298" spans="2:65" s="1" customFormat="1" ht="11.25">
      <c r="B298" s="31"/>
      <c r="D298" s="149" t="s">
        <v>196</v>
      </c>
      <c r="F298" s="171" t="s">
        <v>239</v>
      </c>
      <c r="L298" s="31"/>
      <c r="M298" s="148"/>
      <c r="T298" s="55"/>
      <c r="AU298" s="16" t="s">
        <v>97</v>
      </c>
    </row>
    <row r="299" spans="2:65" s="1" customFormat="1" ht="11.25">
      <c r="B299" s="31"/>
      <c r="D299" s="149" t="s">
        <v>196</v>
      </c>
      <c r="F299" s="172" t="s">
        <v>112</v>
      </c>
      <c r="H299" s="160">
        <v>770</v>
      </c>
      <c r="L299" s="31"/>
      <c r="M299" s="148"/>
      <c r="T299" s="55"/>
      <c r="AU299" s="16" t="s">
        <v>97</v>
      </c>
    </row>
    <row r="300" spans="2:65" s="1" customFormat="1" ht="11.25">
      <c r="B300" s="31"/>
      <c r="D300" s="149" t="s">
        <v>196</v>
      </c>
      <c r="F300" s="171" t="s">
        <v>240</v>
      </c>
      <c r="L300" s="31"/>
      <c r="M300" s="148"/>
      <c r="T300" s="55"/>
      <c r="AU300" s="16" t="s">
        <v>97</v>
      </c>
    </row>
    <row r="301" spans="2:65" s="1" customFormat="1" ht="11.25">
      <c r="B301" s="31"/>
      <c r="D301" s="149" t="s">
        <v>196</v>
      </c>
      <c r="F301" s="172" t="s">
        <v>116</v>
      </c>
      <c r="H301" s="160">
        <v>850</v>
      </c>
      <c r="L301" s="31"/>
      <c r="M301" s="148"/>
      <c r="T301" s="55"/>
      <c r="AU301" s="16" t="s">
        <v>97</v>
      </c>
    </row>
    <row r="302" spans="2:65" s="1" customFormat="1" ht="37.9" customHeight="1">
      <c r="B302" s="31"/>
      <c r="C302" s="132" t="s">
        <v>349</v>
      </c>
      <c r="D302" s="132" t="s">
        <v>161</v>
      </c>
      <c r="E302" s="133" t="s">
        <v>350</v>
      </c>
      <c r="F302" s="134" t="s">
        <v>351</v>
      </c>
      <c r="G302" s="135" t="s">
        <v>164</v>
      </c>
      <c r="H302" s="136">
        <v>1620</v>
      </c>
      <c r="I302" s="137"/>
      <c r="J302" s="138">
        <f>ROUND(I302*H302,2)</f>
        <v>0</v>
      </c>
      <c r="K302" s="134" t="s">
        <v>165</v>
      </c>
      <c r="L302" s="31"/>
      <c r="M302" s="139" t="s">
        <v>1</v>
      </c>
      <c r="N302" s="140" t="s">
        <v>45</v>
      </c>
      <c r="P302" s="141">
        <f>O302*H302</f>
        <v>0</v>
      </c>
      <c r="Q302" s="141">
        <v>4.7849999999999998E-4</v>
      </c>
      <c r="R302" s="141">
        <f>Q302*H302</f>
        <v>0.77516999999999991</v>
      </c>
      <c r="S302" s="141">
        <v>0</v>
      </c>
      <c r="T302" s="142">
        <f>S302*H302</f>
        <v>0</v>
      </c>
      <c r="AR302" s="143" t="s">
        <v>166</v>
      </c>
      <c r="AT302" s="143" t="s">
        <v>161</v>
      </c>
      <c r="AU302" s="143" t="s">
        <v>97</v>
      </c>
      <c r="AY302" s="16" t="s">
        <v>159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88</v>
      </c>
      <c r="BK302" s="144">
        <f>ROUND(I302*H302,2)</f>
        <v>0</v>
      </c>
      <c r="BL302" s="16" t="s">
        <v>166</v>
      </c>
      <c r="BM302" s="143" t="s">
        <v>352</v>
      </c>
    </row>
    <row r="303" spans="2:65" s="1" customFormat="1" ht="11.25">
      <c r="B303" s="31"/>
      <c r="D303" s="145" t="s">
        <v>168</v>
      </c>
      <c r="F303" s="146" t="s">
        <v>353</v>
      </c>
      <c r="I303" s="147"/>
      <c r="L303" s="31"/>
      <c r="M303" s="148"/>
      <c r="T303" s="55"/>
      <c r="AT303" s="16" t="s">
        <v>168</v>
      </c>
      <c r="AU303" s="16" t="s">
        <v>97</v>
      </c>
    </row>
    <row r="304" spans="2:65" s="12" customFormat="1" ht="11.25">
      <c r="B304" s="151"/>
      <c r="D304" s="149" t="s">
        <v>195</v>
      </c>
      <c r="E304" s="152" t="s">
        <v>1</v>
      </c>
      <c r="F304" s="153" t="s">
        <v>121</v>
      </c>
      <c r="H304" s="154">
        <v>1620</v>
      </c>
      <c r="I304" s="155"/>
      <c r="L304" s="151"/>
      <c r="M304" s="156"/>
      <c r="T304" s="157"/>
      <c r="AT304" s="152" t="s">
        <v>195</v>
      </c>
      <c r="AU304" s="152" t="s">
        <v>97</v>
      </c>
      <c r="AV304" s="12" t="s">
        <v>90</v>
      </c>
      <c r="AW304" s="12" t="s">
        <v>36</v>
      </c>
      <c r="AX304" s="12" t="s">
        <v>88</v>
      </c>
      <c r="AY304" s="152" t="s">
        <v>159</v>
      </c>
    </row>
    <row r="305" spans="2:65" s="1" customFormat="1" ht="11.25">
      <c r="B305" s="31"/>
      <c r="D305" s="149" t="s">
        <v>196</v>
      </c>
      <c r="F305" s="158" t="s">
        <v>332</v>
      </c>
      <c r="L305" s="31"/>
      <c r="M305" s="148"/>
      <c r="T305" s="55"/>
      <c r="AU305" s="16" t="s">
        <v>97</v>
      </c>
    </row>
    <row r="306" spans="2:65" s="1" customFormat="1" ht="11.25">
      <c r="B306" s="31"/>
      <c r="D306" s="149" t="s">
        <v>196</v>
      </c>
      <c r="F306" s="159" t="s">
        <v>238</v>
      </c>
      <c r="H306" s="160">
        <v>1620</v>
      </c>
      <c r="L306" s="31"/>
      <c r="M306" s="148"/>
      <c r="T306" s="55"/>
      <c r="AU306" s="16" t="s">
        <v>97</v>
      </c>
    </row>
    <row r="307" spans="2:65" s="1" customFormat="1" ht="11.25">
      <c r="B307" s="31"/>
      <c r="D307" s="149" t="s">
        <v>196</v>
      </c>
      <c r="F307" s="171" t="s">
        <v>239</v>
      </c>
      <c r="L307" s="31"/>
      <c r="M307" s="148"/>
      <c r="T307" s="55"/>
      <c r="AU307" s="16" t="s">
        <v>97</v>
      </c>
    </row>
    <row r="308" spans="2:65" s="1" customFormat="1" ht="11.25">
      <c r="B308" s="31"/>
      <c r="D308" s="149" t="s">
        <v>196</v>
      </c>
      <c r="F308" s="172" t="s">
        <v>112</v>
      </c>
      <c r="H308" s="160">
        <v>770</v>
      </c>
      <c r="L308" s="31"/>
      <c r="M308" s="148"/>
      <c r="T308" s="55"/>
      <c r="AU308" s="16" t="s">
        <v>97</v>
      </c>
    </row>
    <row r="309" spans="2:65" s="1" customFormat="1" ht="11.25">
      <c r="B309" s="31"/>
      <c r="D309" s="149" t="s">
        <v>196</v>
      </c>
      <c r="F309" s="171" t="s">
        <v>240</v>
      </c>
      <c r="L309" s="31"/>
      <c r="M309" s="148"/>
      <c r="T309" s="55"/>
      <c r="AU309" s="16" t="s">
        <v>97</v>
      </c>
    </row>
    <row r="310" spans="2:65" s="1" customFormat="1" ht="11.25">
      <c r="B310" s="31"/>
      <c r="D310" s="149" t="s">
        <v>196</v>
      </c>
      <c r="F310" s="172" t="s">
        <v>116</v>
      </c>
      <c r="H310" s="160">
        <v>850</v>
      </c>
      <c r="L310" s="31"/>
      <c r="M310" s="148"/>
      <c r="T310" s="55"/>
      <c r="AU310" s="16" t="s">
        <v>97</v>
      </c>
    </row>
    <row r="311" spans="2:65" s="11" customFormat="1" ht="20.85" customHeight="1">
      <c r="B311" s="120"/>
      <c r="D311" s="121" t="s">
        <v>79</v>
      </c>
      <c r="E311" s="130" t="s">
        <v>354</v>
      </c>
      <c r="F311" s="130" t="s">
        <v>111</v>
      </c>
      <c r="I311" s="123"/>
      <c r="J311" s="131">
        <f>BK311</f>
        <v>0</v>
      </c>
      <c r="L311" s="120"/>
      <c r="M311" s="125"/>
      <c r="P311" s="126">
        <f>SUM(P312:P341)</f>
        <v>0</v>
      </c>
      <c r="R311" s="126">
        <f>SUM(R312:R341)</f>
        <v>0</v>
      </c>
      <c r="T311" s="127">
        <f>SUM(T312:T341)</f>
        <v>0</v>
      </c>
      <c r="AR311" s="121" t="s">
        <v>88</v>
      </c>
      <c r="AT311" s="128" t="s">
        <v>79</v>
      </c>
      <c r="AU311" s="128" t="s">
        <v>90</v>
      </c>
      <c r="AY311" s="121" t="s">
        <v>159</v>
      </c>
      <c r="BK311" s="129">
        <f>SUM(BK312:BK341)</f>
        <v>0</v>
      </c>
    </row>
    <row r="312" spans="2:65" s="1" customFormat="1" ht="33" customHeight="1">
      <c r="B312" s="31"/>
      <c r="C312" s="132" t="s">
        <v>355</v>
      </c>
      <c r="D312" s="132" t="s">
        <v>161</v>
      </c>
      <c r="E312" s="133" t="s">
        <v>356</v>
      </c>
      <c r="F312" s="134" t="s">
        <v>357</v>
      </c>
      <c r="G312" s="135" t="s">
        <v>164</v>
      </c>
      <c r="H312" s="136">
        <v>770</v>
      </c>
      <c r="I312" s="137"/>
      <c r="J312" s="138">
        <f>ROUND(I312*H312,2)</f>
        <v>0</v>
      </c>
      <c r="K312" s="134" t="s">
        <v>165</v>
      </c>
      <c r="L312" s="31"/>
      <c r="M312" s="139" t="s">
        <v>1</v>
      </c>
      <c r="N312" s="140" t="s">
        <v>45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166</v>
      </c>
      <c r="AT312" s="143" t="s">
        <v>161</v>
      </c>
      <c r="AU312" s="143" t="s">
        <v>97</v>
      </c>
      <c r="AY312" s="16" t="s">
        <v>159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88</v>
      </c>
      <c r="BK312" s="144">
        <f>ROUND(I312*H312,2)</f>
        <v>0</v>
      </c>
      <c r="BL312" s="16" t="s">
        <v>166</v>
      </c>
      <c r="BM312" s="143" t="s">
        <v>358</v>
      </c>
    </row>
    <row r="313" spans="2:65" s="1" customFormat="1" ht="11.25">
      <c r="B313" s="31"/>
      <c r="D313" s="145" t="s">
        <v>168</v>
      </c>
      <c r="F313" s="146" t="s">
        <v>359</v>
      </c>
      <c r="I313" s="147"/>
      <c r="L313" s="31"/>
      <c r="M313" s="148"/>
      <c r="T313" s="55"/>
      <c r="AT313" s="16" t="s">
        <v>168</v>
      </c>
      <c r="AU313" s="16" t="s">
        <v>97</v>
      </c>
    </row>
    <row r="314" spans="2:65" s="12" customFormat="1" ht="11.25">
      <c r="B314" s="151"/>
      <c r="D314" s="149" t="s">
        <v>195</v>
      </c>
      <c r="E314" s="152" t="s">
        <v>1</v>
      </c>
      <c r="F314" s="153" t="s">
        <v>110</v>
      </c>
      <c r="H314" s="154">
        <v>770</v>
      </c>
      <c r="I314" s="155"/>
      <c r="L314" s="151"/>
      <c r="M314" s="156"/>
      <c r="T314" s="157"/>
      <c r="AT314" s="152" t="s">
        <v>195</v>
      </c>
      <c r="AU314" s="152" t="s">
        <v>97</v>
      </c>
      <c r="AV314" s="12" t="s">
        <v>90</v>
      </c>
      <c r="AW314" s="12" t="s">
        <v>36</v>
      </c>
      <c r="AX314" s="12" t="s">
        <v>88</v>
      </c>
      <c r="AY314" s="152" t="s">
        <v>159</v>
      </c>
    </row>
    <row r="315" spans="2:65" s="1" customFormat="1" ht="11.25">
      <c r="B315" s="31"/>
      <c r="D315" s="149" t="s">
        <v>196</v>
      </c>
      <c r="F315" s="158" t="s">
        <v>239</v>
      </c>
      <c r="L315" s="31"/>
      <c r="M315" s="148"/>
      <c r="T315" s="55"/>
      <c r="AU315" s="16" t="s">
        <v>97</v>
      </c>
    </row>
    <row r="316" spans="2:65" s="1" customFormat="1" ht="11.25">
      <c r="B316" s="31"/>
      <c r="D316" s="149" t="s">
        <v>196</v>
      </c>
      <c r="F316" s="159" t="s">
        <v>112</v>
      </c>
      <c r="H316" s="160">
        <v>770</v>
      </c>
      <c r="L316" s="31"/>
      <c r="M316" s="148"/>
      <c r="T316" s="55"/>
      <c r="AU316" s="16" t="s">
        <v>97</v>
      </c>
    </row>
    <row r="317" spans="2:65" s="1" customFormat="1" ht="37.9" customHeight="1">
      <c r="B317" s="31"/>
      <c r="C317" s="132" t="s">
        <v>360</v>
      </c>
      <c r="D317" s="132" t="s">
        <v>161</v>
      </c>
      <c r="E317" s="133" t="s">
        <v>361</v>
      </c>
      <c r="F317" s="134" t="s">
        <v>362</v>
      </c>
      <c r="G317" s="135" t="s">
        <v>164</v>
      </c>
      <c r="H317" s="136">
        <v>770</v>
      </c>
      <c r="I317" s="137"/>
      <c r="J317" s="138">
        <f>ROUND(I317*H317,2)</f>
        <v>0</v>
      </c>
      <c r="K317" s="134" t="s">
        <v>165</v>
      </c>
      <c r="L317" s="31"/>
      <c r="M317" s="139" t="s">
        <v>1</v>
      </c>
      <c r="N317" s="140" t="s">
        <v>45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166</v>
      </c>
      <c r="AT317" s="143" t="s">
        <v>161</v>
      </c>
      <c r="AU317" s="143" t="s">
        <v>97</v>
      </c>
      <c r="AY317" s="16" t="s">
        <v>159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88</v>
      </c>
      <c r="BK317" s="144">
        <f>ROUND(I317*H317,2)</f>
        <v>0</v>
      </c>
      <c r="BL317" s="16" t="s">
        <v>166</v>
      </c>
      <c r="BM317" s="143" t="s">
        <v>363</v>
      </c>
    </row>
    <row r="318" spans="2:65" s="1" customFormat="1" ht="11.25">
      <c r="B318" s="31"/>
      <c r="D318" s="145" t="s">
        <v>168</v>
      </c>
      <c r="F318" s="146" t="s">
        <v>364</v>
      </c>
      <c r="I318" s="147"/>
      <c r="L318" s="31"/>
      <c r="M318" s="148"/>
      <c r="T318" s="55"/>
      <c r="AT318" s="16" t="s">
        <v>168</v>
      </c>
      <c r="AU318" s="16" t="s">
        <v>97</v>
      </c>
    </row>
    <row r="319" spans="2:65" s="12" customFormat="1" ht="11.25">
      <c r="B319" s="151"/>
      <c r="D319" s="149" t="s">
        <v>195</v>
      </c>
      <c r="E319" s="152" t="s">
        <v>1</v>
      </c>
      <c r="F319" s="153" t="s">
        <v>110</v>
      </c>
      <c r="H319" s="154">
        <v>770</v>
      </c>
      <c r="I319" s="155"/>
      <c r="L319" s="151"/>
      <c r="M319" s="156"/>
      <c r="T319" s="157"/>
      <c r="AT319" s="152" t="s">
        <v>195</v>
      </c>
      <c r="AU319" s="152" t="s">
        <v>97</v>
      </c>
      <c r="AV319" s="12" t="s">
        <v>90</v>
      </c>
      <c r="AW319" s="12" t="s">
        <v>36</v>
      </c>
      <c r="AX319" s="12" t="s">
        <v>88</v>
      </c>
      <c r="AY319" s="152" t="s">
        <v>159</v>
      </c>
    </row>
    <row r="320" spans="2:65" s="1" customFormat="1" ht="11.25">
      <c r="B320" s="31"/>
      <c r="D320" s="149" t="s">
        <v>196</v>
      </c>
      <c r="F320" s="158" t="s">
        <v>239</v>
      </c>
      <c r="L320" s="31"/>
      <c r="M320" s="148"/>
      <c r="T320" s="55"/>
      <c r="AU320" s="16" t="s">
        <v>97</v>
      </c>
    </row>
    <row r="321" spans="2:65" s="1" customFormat="1" ht="11.25">
      <c r="B321" s="31"/>
      <c r="D321" s="149" t="s">
        <v>196</v>
      </c>
      <c r="F321" s="159" t="s">
        <v>112</v>
      </c>
      <c r="H321" s="160">
        <v>770</v>
      </c>
      <c r="L321" s="31"/>
      <c r="M321" s="148"/>
      <c r="T321" s="55"/>
      <c r="AU321" s="16" t="s">
        <v>97</v>
      </c>
    </row>
    <row r="322" spans="2:65" s="1" customFormat="1" ht="24.2" customHeight="1">
      <c r="B322" s="31"/>
      <c r="C322" s="132" t="s">
        <v>365</v>
      </c>
      <c r="D322" s="132" t="s">
        <v>161</v>
      </c>
      <c r="E322" s="133" t="s">
        <v>291</v>
      </c>
      <c r="F322" s="134" t="s">
        <v>292</v>
      </c>
      <c r="G322" s="135" t="s">
        <v>164</v>
      </c>
      <c r="H322" s="136">
        <v>770</v>
      </c>
      <c r="I322" s="137"/>
      <c r="J322" s="138">
        <f>ROUND(I322*H322,2)</f>
        <v>0</v>
      </c>
      <c r="K322" s="134" t="s">
        <v>165</v>
      </c>
      <c r="L322" s="31"/>
      <c r="M322" s="139" t="s">
        <v>1</v>
      </c>
      <c r="N322" s="140" t="s">
        <v>45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166</v>
      </c>
      <c r="AT322" s="143" t="s">
        <v>161</v>
      </c>
      <c r="AU322" s="143" t="s">
        <v>97</v>
      </c>
      <c r="AY322" s="16" t="s">
        <v>159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88</v>
      </c>
      <c r="BK322" s="144">
        <f>ROUND(I322*H322,2)</f>
        <v>0</v>
      </c>
      <c r="BL322" s="16" t="s">
        <v>166</v>
      </c>
      <c r="BM322" s="143" t="s">
        <v>366</v>
      </c>
    </row>
    <row r="323" spans="2:65" s="1" customFormat="1" ht="11.25">
      <c r="B323" s="31"/>
      <c r="D323" s="145" t="s">
        <v>168</v>
      </c>
      <c r="F323" s="146" t="s">
        <v>294</v>
      </c>
      <c r="I323" s="147"/>
      <c r="L323" s="31"/>
      <c r="M323" s="148"/>
      <c r="T323" s="55"/>
      <c r="AT323" s="16" t="s">
        <v>168</v>
      </c>
      <c r="AU323" s="16" t="s">
        <v>97</v>
      </c>
    </row>
    <row r="324" spans="2:65" s="12" customFormat="1" ht="11.25">
      <c r="B324" s="151"/>
      <c r="D324" s="149" t="s">
        <v>195</v>
      </c>
      <c r="E324" s="152" t="s">
        <v>1</v>
      </c>
      <c r="F324" s="153" t="s">
        <v>110</v>
      </c>
      <c r="H324" s="154">
        <v>770</v>
      </c>
      <c r="I324" s="155"/>
      <c r="L324" s="151"/>
      <c r="M324" s="156"/>
      <c r="T324" s="157"/>
      <c r="AT324" s="152" t="s">
        <v>195</v>
      </c>
      <c r="AU324" s="152" t="s">
        <v>97</v>
      </c>
      <c r="AV324" s="12" t="s">
        <v>90</v>
      </c>
      <c r="AW324" s="12" t="s">
        <v>36</v>
      </c>
      <c r="AX324" s="12" t="s">
        <v>88</v>
      </c>
      <c r="AY324" s="152" t="s">
        <v>159</v>
      </c>
    </row>
    <row r="325" spans="2:65" s="1" customFormat="1" ht="11.25">
      <c r="B325" s="31"/>
      <c r="D325" s="149" t="s">
        <v>196</v>
      </c>
      <c r="F325" s="158" t="s">
        <v>239</v>
      </c>
      <c r="L325" s="31"/>
      <c r="M325" s="148"/>
      <c r="T325" s="55"/>
      <c r="AU325" s="16" t="s">
        <v>97</v>
      </c>
    </row>
    <row r="326" spans="2:65" s="1" customFormat="1" ht="11.25">
      <c r="B326" s="31"/>
      <c r="D326" s="149" t="s">
        <v>196</v>
      </c>
      <c r="F326" s="159" t="s">
        <v>112</v>
      </c>
      <c r="H326" s="160">
        <v>770</v>
      </c>
      <c r="L326" s="31"/>
      <c r="M326" s="148"/>
      <c r="T326" s="55"/>
      <c r="AU326" s="16" t="s">
        <v>97</v>
      </c>
    </row>
    <row r="327" spans="2:65" s="1" customFormat="1" ht="49.15" customHeight="1">
      <c r="B327" s="31"/>
      <c r="C327" s="132" t="s">
        <v>367</v>
      </c>
      <c r="D327" s="132" t="s">
        <v>161</v>
      </c>
      <c r="E327" s="133" t="s">
        <v>296</v>
      </c>
      <c r="F327" s="134" t="s">
        <v>297</v>
      </c>
      <c r="G327" s="135" t="s">
        <v>164</v>
      </c>
      <c r="H327" s="136">
        <v>770</v>
      </c>
      <c r="I327" s="137"/>
      <c r="J327" s="138">
        <f>ROUND(I327*H327,2)</f>
        <v>0</v>
      </c>
      <c r="K327" s="134" t="s">
        <v>165</v>
      </c>
      <c r="L327" s="31"/>
      <c r="M327" s="139" t="s">
        <v>1</v>
      </c>
      <c r="N327" s="140" t="s">
        <v>45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166</v>
      </c>
      <c r="AT327" s="143" t="s">
        <v>161</v>
      </c>
      <c r="AU327" s="143" t="s">
        <v>97</v>
      </c>
      <c r="AY327" s="16" t="s">
        <v>159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88</v>
      </c>
      <c r="BK327" s="144">
        <f>ROUND(I327*H327,2)</f>
        <v>0</v>
      </c>
      <c r="BL327" s="16" t="s">
        <v>166</v>
      </c>
      <c r="BM327" s="143" t="s">
        <v>368</v>
      </c>
    </row>
    <row r="328" spans="2:65" s="1" customFormat="1" ht="11.25">
      <c r="B328" s="31"/>
      <c r="D328" s="145" t="s">
        <v>168</v>
      </c>
      <c r="F328" s="146" t="s">
        <v>299</v>
      </c>
      <c r="I328" s="147"/>
      <c r="L328" s="31"/>
      <c r="M328" s="148"/>
      <c r="T328" s="55"/>
      <c r="AT328" s="16" t="s">
        <v>168</v>
      </c>
      <c r="AU328" s="16" t="s">
        <v>97</v>
      </c>
    </row>
    <row r="329" spans="2:65" s="12" customFormat="1" ht="11.25">
      <c r="B329" s="151"/>
      <c r="D329" s="149" t="s">
        <v>195</v>
      </c>
      <c r="E329" s="152" t="s">
        <v>1</v>
      </c>
      <c r="F329" s="153" t="s">
        <v>110</v>
      </c>
      <c r="H329" s="154">
        <v>770</v>
      </c>
      <c r="I329" s="155"/>
      <c r="L329" s="151"/>
      <c r="M329" s="156"/>
      <c r="T329" s="157"/>
      <c r="AT329" s="152" t="s">
        <v>195</v>
      </c>
      <c r="AU329" s="152" t="s">
        <v>97</v>
      </c>
      <c r="AV329" s="12" t="s">
        <v>90</v>
      </c>
      <c r="AW329" s="12" t="s">
        <v>36</v>
      </c>
      <c r="AX329" s="12" t="s">
        <v>88</v>
      </c>
      <c r="AY329" s="152" t="s">
        <v>159</v>
      </c>
    </row>
    <row r="330" spans="2:65" s="1" customFormat="1" ht="11.25">
      <c r="B330" s="31"/>
      <c r="D330" s="149" t="s">
        <v>196</v>
      </c>
      <c r="F330" s="158" t="s">
        <v>239</v>
      </c>
      <c r="L330" s="31"/>
      <c r="M330" s="148"/>
      <c r="T330" s="55"/>
      <c r="AU330" s="16" t="s">
        <v>97</v>
      </c>
    </row>
    <row r="331" spans="2:65" s="1" customFormat="1" ht="11.25">
      <c r="B331" s="31"/>
      <c r="D331" s="149" t="s">
        <v>196</v>
      </c>
      <c r="F331" s="159" t="s">
        <v>112</v>
      </c>
      <c r="H331" s="160">
        <v>770</v>
      </c>
      <c r="L331" s="31"/>
      <c r="M331" s="148"/>
      <c r="T331" s="55"/>
      <c r="AU331" s="16" t="s">
        <v>97</v>
      </c>
    </row>
    <row r="332" spans="2:65" s="1" customFormat="1" ht="24.2" customHeight="1">
      <c r="B332" s="31"/>
      <c r="C332" s="132" t="s">
        <v>369</v>
      </c>
      <c r="D332" s="132" t="s">
        <v>161</v>
      </c>
      <c r="E332" s="133" t="s">
        <v>301</v>
      </c>
      <c r="F332" s="134" t="s">
        <v>302</v>
      </c>
      <c r="G332" s="135" t="s">
        <v>164</v>
      </c>
      <c r="H332" s="136">
        <v>770</v>
      </c>
      <c r="I332" s="137"/>
      <c r="J332" s="138">
        <f>ROUND(I332*H332,2)</f>
        <v>0</v>
      </c>
      <c r="K332" s="134" t="s">
        <v>165</v>
      </c>
      <c r="L332" s="31"/>
      <c r="M332" s="139" t="s">
        <v>1</v>
      </c>
      <c r="N332" s="140" t="s">
        <v>45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166</v>
      </c>
      <c r="AT332" s="143" t="s">
        <v>161</v>
      </c>
      <c r="AU332" s="143" t="s">
        <v>97</v>
      </c>
      <c r="AY332" s="16" t="s">
        <v>159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88</v>
      </c>
      <c r="BK332" s="144">
        <f>ROUND(I332*H332,2)</f>
        <v>0</v>
      </c>
      <c r="BL332" s="16" t="s">
        <v>166</v>
      </c>
      <c r="BM332" s="143" t="s">
        <v>370</v>
      </c>
    </row>
    <row r="333" spans="2:65" s="1" customFormat="1" ht="11.25">
      <c r="B333" s="31"/>
      <c r="D333" s="145" t="s">
        <v>168</v>
      </c>
      <c r="F333" s="146" t="s">
        <v>304</v>
      </c>
      <c r="I333" s="147"/>
      <c r="L333" s="31"/>
      <c r="M333" s="148"/>
      <c r="T333" s="55"/>
      <c r="AT333" s="16" t="s">
        <v>168</v>
      </c>
      <c r="AU333" s="16" t="s">
        <v>97</v>
      </c>
    </row>
    <row r="334" spans="2:65" s="12" customFormat="1" ht="11.25">
      <c r="B334" s="151"/>
      <c r="D334" s="149" t="s">
        <v>195</v>
      </c>
      <c r="E334" s="152" t="s">
        <v>1</v>
      </c>
      <c r="F334" s="153" t="s">
        <v>110</v>
      </c>
      <c r="H334" s="154">
        <v>770</v>
      </c>
      <c r="I334" s="155"/>
      <c r="L334" s="151"/>
      <c r="M334" s="156"/>
      <c r="T334" s="157"/>
      <c r="AT334" s="152" t="s">
        <v>195</v>
      </c>
      <c r="AU334" s="152" t="s">
        <v>97</v>
      </c>
      <c r="AV334" s="12" t="s">
        <v>90</v>
      </c>
      <c r="AW334" s="12" t="s">
        <v>36</v>
      </c>
      <c r="AX334" s="12" t="s">
        <v>88</v>
      </c>
      <c r="AY334" s="152" t="s">
        <v>159</v>
      </c>
    </row>
    <row r="335" spans="2:65" s="1" customFormat="1" ht="11.25">
      <c r="B335" s="31"/>
      <c r="D335" s="149" t="s">
        <v>196</v>
      </c>
      <c r="F335" s="158" t="s">
        <v>239</v>
      </c>
      <c r="L335" s="31"/>
      <c r="M335" s="148"/>
      <c r="T335" s="55"/>
      <c r="AU335" s="16" t="s">
        <v>97</v>
      </c>
    </row>
    <row r="336" spans="2:65" s="1" customFormat="1" ht="11.25">
      <c r="B336" s="31"/>
      <c r="D336" s="149" t="s">
        <v>196</v>
      </c>
      <c r="F336" s="159" t="s">
        <v>112</v>
      </c>
      <c r="H336" s="160">
        <v>770</v>
      </c>
      <c r="L336" s="31"/>
      <c r="M336" s="148"/>
      <c r="T336" s="55"/>
      <c r="AU336" s="16" t="s">
        <v>97</v>
      </c>
    </row>
    <row r="337" spans="2:65" s="1" customFormat="1" ht="49.15" customHeight="1">
      <c r="B337" s="31"/>
      <c r="C337" s="132" t="s">
        <v>371</v>
      </c>
      <c r="D337" s="132" t="s">
        <v>161</v>
      </c>
      <c r="E337" s="133" t="s">
        <v>306</v>
      </c>
      <c r="F337" s="134" t="s">
        <v>307</v>
      </c>
      <c r="G337" s="135" t="s">
        <v>164</v>
      </c>
      <c r="H337" s="136">
        <v>770</v>
      </c>
      <c r="I337" s="137"/>
      <c r="J337" s="138">
        <f>ROUND(I337*H337,2)</f>
        <v>0</v>
      </c>
      <c r="K337" s="134" t="s">
        <v>165</v>
      </c>
      <c r="L337" s="31"/>
      <c r="M337" s="139" t="s">
        <v>1</v>
      </c>
      <c r="N337" s="140" t="s">
        <v>45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166</v>
      </c>
      <c r="AT337" s="143" t="s">
        <v>161</v>
      </c>
      <c r="AU337" s="143" t="s">
        <v>97</v>
      </c>
      <c r="AY337" s="16" t="s">
        <v>159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88</v>
      </c>
      <c r="BK337" s="144">
        <f>ROUND(I337*H337,2)</f>
        <v>0</v>
      </c>
      <c r="BL337" s="16" t="s">
        <v>166</v>
      </c>
      <c r="BM337" s="143" t="s">
        <v>372</v>
      </c>
    </row>
    <row r="338" spans="2:65" s="1" customFormat="1" ht="11.25">
      <c r="B338" s="31"/>
      <c r="D338" s="145" t="s">
        <v>168</v>
      </c>
      <c r="F338" s="146" t="s">
        <v>309</v>
      </c>
      <c r="I338" s="147"/>
      <c r="L338" s="31"/>
      <c r="M338" s="148"/>
      <c r="T338" s="55"/>
      <c r="AT338" s="16" t="s">
        <v>168</v>
      </c>
      <c r="AU338" s="16" t="s">
        <v>97</v>
      </c>
    </row>
    <row r="339" spans="2:65" s="12" customFormat="1" ht="11.25">
      <c r="B339" s="151"/>
      <c r="D339" s="149" t="s">
        <v>195</v>
      </c>
      <c r="E339" s="152" t="s">
        <v>1</v>
      </c>
      <c r="F339" s="153" t="s">
        <v>110</v>
      </c>
      <c r="H339" s="154">
        <v>770</v>
      </c>
      <c r="I339" s="155"/>
      <c r="L339" s="151"/>
      <c r="M339" s="156"/>
      <c r="T339" s="157"/>
      <c r="AT339" s="152" t="s">
        <v>195</v>
      </c>
      <c r="AU339" s="152" t="s">
        <v>97</v>
      </c>
      <c r="AV339" s="12" t="s">
        <v>90</v>
      </c>
      <c r="AW339" s="12" t="s">
        <v>36</v>
      </c>
      <c r="AX339" s="12" t="s">
        <v>88</v>
      </c>
      <c r="AY339" s="152" t="s">
        <v>159</v>
      </c>
    </row>
    <row r="340" spans="2:65" s="1" customFormat="1" ht="11.25">
      <c r="B340" s="31"/>
      <c r="D340" s="149" t="s">
        <v>196</v>
      </c>
      <c r="F340" s="158" t="s">
        <v>239</v>
      </c>
      <c r="L340" s="31"/>
      <c r="M340" s="148"/>
      <c r="T340" s="55"/>
      <c r="AU340" s="16" t="s">
        <v>97</v>
      </c>
    </row>
    <row r="341" spans="2:65" s="1" customFormat="1" ht="11.25">
      <c r="B341" s="31"/>
      <c r="D341" s="149" t="s">
        <v>196</v>
      </c>
      <c r="F341" s="159" t="s">
        <v>112</v>
      </c>
      <c r="H341" s="160">
        <v>770</v>
      </c>
      <c r="L341" s="31"/>
      <c r="M341" s="148"/>
      <c r="T341" s="55"/>
      <c r="AU341" s="16" t="s">
        <v>97</v>
      </c>
    </row>
    <row r="342" spans="2:65" s="11" customFormat="1" ht="20.85" customHeight="1">
      <c r="B342" s="120"/>
      <c r="D342" s="121" t="s">
        <v>79</v>
      </c>
      <c r="E342" s="130" t="s">
        <v>373</v>
      </c>
      <c r="F342" s="130" t="s">
        <v>115</v>
      </c>
      <c r="I342" s="123"/>
      <c r="J342" s="131">
        <f>BK342</f>
        <v>0</v>
      </c>
      <c r="L342" s="120"/>
      <c r="M342" s="125"/>
      <c r="P342" s="126">
        <f>SUM(P343:P382)</f>
        <v>0</v>
      </c>
      <c r="R342" s="126">
        <f>SUM(R343:R382)</f>
        <v>214.84402499999996</v>
      </c>
      <c r="T342" s="127">
        <f>SUM(T343:T382)</f>
        <v>0</v>
      </c>
      <c r="AR342" s="121" t="s">
        <v>88</v>
      </c>
      <c r="AT342" s="128" t="s">
        <v>79</v>
      </c>
      <c r="AU342" s="128" t="s">
        <v>90</v>
      </c>
      <c r="AY342" s="121" t="s">
        <v>159</v>
      </c>
      <c r="BK342" s="129">
        <f>SUM(BK343:BK382)</f>
        <v>0</v>
      </c>
    </row>
    <row r="343" spans="2:65" s="1" customFormat="1" ht="33" customHeight="1">
      <c r="B343" s="31"/>
      <c r="C343" s="132" t="s">
        <v>374</v>
      </c>
      <c r="D343" s="132" t="s">
        <v>161</v>
      </c>
      <c r="E343" s="133" t="s">
        <v>375</v>
      </c>
      <c r="F343" s="134" t="s">
        <v>376</v>
      </c>
      <c r="G343" s="135" t="s">
        <v>164</v>
      </c>
      <c r="H343" s="136">
        <v>850</v>
      </c>
      <c r="I343" s="137"/>
      <c r="J343" s="138">
        <f>ROUND(I343*H343,2)</f>
        <v>0</v>
      </c>
      <c r="K343" s="134" t="s">
        <v>165</v>
      </c>
      <c r="L343" s="31"/>
      <c r="M343" s="139" t="s">
        <v>1</v>
      </c>
      <c r="N343" s="140" t="s">
        <v>45</v>
      </c>
      <c r="P343" s="141">
        <f>O343*H343</f>
        <v>0</v>
      </c>
      <c r="Q343" s="141">
        <v>0</v>
      </c>
      <c r="R343" s="141">
        <f>Q343*H343</f>
        <v>0</v>
      </c>
      <c r="S343" s="141">
        <v>0</v>
      </c>
      <c r="T343" s="142">
        <f>S343*H343</f>
        <v>0</v>
      </c>
      <c r="AR343" s="143" t="s">
        <v>166</v>
      </c>
      <c r="AT343" s="143" t="s">
        <v>161</v>
      </c>
      <c r="AU343" s="143" t="s">
        <v>97</v>
      </c>
      <c r="AY343" s="16" t="s">
        <v>159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6" t="s">
        <v>88</v>
      </c>
      <c r="BK343" s="144">
        <f>ROUND(I343*H343,2)</f>
        <v>0</v>
      </c>
      <c r="BL343" s="16" t="s">
        <v>166</v>
      </c>
      <c r="BM343" s="143" t="s">
        <v>377</v>
      </c>
    </row>
    <row r="344" spans="2:65" s="1" customFormat="1" ht="11.25">
      <c r="B344" s="31"/>
      <c r="D344" s="145" t="s">
        <v>168</v>
      </c>
      <c r="F344" s="146" t="s">
        <v>378</v>
      </c>
      <c r="I344" s="147"/>
      <c r="L344" s="31"/>
      <c r="M344" s="148"/>
      <c r="T344" s="55"/>
      <c r="AT344" s="16" t="s">
        <v>168</v>
      </c>
      <c r="AU344" s="16" t="s">
        <v>97</v>
      </c>
    </row>
    <row r="345" spans="2:65" s="12" customFormat="1" ht="11.25">
      <c r="B345" s="151"/>
      <c r="D345" s="149" t="s">
        <v>195</v>
      </c>
      <c r="E345" s="152" t="s">
        <v>1</v>
      </c>
      <c r="F345" s="153" t="s">
        <v>114</v>
      </c>
      <c r="H345" s="154">
        <v>850</v>
      </c>
      <c r="I345" s="155"/>
      <c r="L345" s="151"/>
      <c r="M345" s="156"/>
      <c r="T345" s="157"/>
      <c r="AT345" s="152" t="s">
        <v>195</v>
      </c>
      <c r="AU345" s="152" t="s">
        <v>97</v>
      </c>
      <c r="AV345" s="12" t="s">
        <v>90</v>
      </c>
      <c r="AW345" s="12" t="s">
        <v>36</v>
      </c>
      <c r="AX345" s="12" t="s">
        <v>88</v>
      </c>
      <c r="AY345" s="152" t="s">
        <v>159</v>
      </c>
    </row>
    <row r="346" spans="2:65" s="1" customFormat="1" ht="11.25">
      <c r="B346" s="31"/>
      <c r="D346" s="149" t="s">
        <v>196</v>
      </c>
      <c r="F346" s="158" t="s">
        <v>240</v>
      </c>
      <c r="L346" s="31"/>
      <c r="M346" s="148"/>
      <c r="T346" s="55"/>
      <c r="AU346" s="16" t="s">
        <v>97</v>
      </c>
    </row>
    <row r="347" spans="2:65" s="1" customFormat="1" ht="11.25">
      <c r="B347" s="31"/>
      <c r="D347" s="149" t="s">
        <v>196</v>
      </c>
      <c r="F347" s="159" t="s">
        <v>116</v>
      </c>
      <c r="H347" s="160">
        <v>850</v>
      </c>
      <c r="L347" s="31"/>
      <c r="M347" s="148"/>
      <c r="T347" s="55"/>
      <c r="AU347" s="16" t="s">
        <v>97</v>
      </c>
    </row>
    <row r="348" spans="2:65" s="1" customFormat="1" ht="37.9" customHeight="1">
      <c r="B348" s="31"/>
      <c r="C348" s="132" t="s">
        <v>379</v>
      </c>
      <c r="D348" s="132" t="s">
        <v>161</v>
      </c>
      <c r="E348" s="133" t="s">
        <v>380</v>
      </c>
      <c r="F348" s="134" t="s">
        <v>381</v>
      </c>
      <c r="G348" s="135" t="s">
        <v>164</v>
      </c>
      <c r="H348" s="136">
        <v>850</v>
      </c>
      <c r="I348" s="137"/>
      <c r="J348" s="138">
        <f>ROUND(I348*H348,2)</f>
        <v>0</v>
      </c>
      <c r="K348" s="134" t="s">
        <v>165</v>
      </c>
      <c r="L348" s="31"/>
      <c r="M348" s="139" t="s">
        <v>1</v>
      </c>
      <c r="N348" s="140" t="s">
        <v>45</v>
      </c>
      <c r="P348" s="141">
        <f>O348*H348</f>
        <v>0</v>
      </c>
      <c r="Q348" s="141">
        <v>0</v>
      </c>
      <c r="R348" s="141">
        <f>Q348*H348</f>
        <v>0</v>
      </c>
      <c r="S348" s="141">
        <v>0</v>
      </c>
      <c r="T348" s="142">
        <f>S348*H348</f>
        <v>0</v>
      </c>
      <c r="AR348" s="143" t="s">
        <v>166</v>
      </c>
      <c r="AT348" s="143" t="s">
        <v>161</v>
      </c>
      <c r="AU348" s="143" t="s">
        <v>97</v>
      </c>
      <c r="AY348" s="16" t="s">
        <v>159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88</v>
      </c>
      <c r="BK348" s="144">
        <f>ROUND(I348*H348,2)</f>
        <v>0</v>
      </c>
      <c r="BL348" s="16" t="s">
        <v>166</v>
      </c>
      <c r="BM348" s="143" t="s">
        <v>382</v>
      </c>
    </row>
    <row r="349" spans="2:65" s="1" customFormat="1" ht="11.25">
      <c r="B349" s="31"/>
      <c r="D349" s="145" t="s">
        <v>168</v>
      </c>
      <c r="F349" s="146" t="s">
        <v>383</v>
      </c>
      <c r="I349" s="147"/>
      <c r="L349" s="31"/>
      <c r="M349" s="148"/>
      <c r="T349" s="55"/>
      <c r="AT349" s="16" t="s">
        <v>168</v>
      </c>
      <c r="AU349" s="16" t="s">
        <v>97</v>
      </c>
    </row>
    <row r="350" spans="2:65" s="12" customFormat="1" ht="11.25">
      <c r="B350" s="151"/>
      <c r="D350" s="149" t="s">
        <v>195</v>
      </c>
      <c r="E350" s="152" t="s">
        <v>1</v>
      </c>
      <c r="F350" s="153" t="s">
        <v>114</v>
      </c>
      <c r="H350" s="154">
        <v>850</v>
      </c>
      <c r="I350" s="155"/>
      <c r="L350" s="151"/>
      <c r="M350" s="156"/>
      <c r="T350" s="157"/>
      <c r="AT350" s="152" t="s">
        <v>195</v>
      </c>
      <c r="AU350" s="152" t="s">
        <v>97</v>
      </c>
      <c r="AV350" s="12" t="s">
        <v>90</v>
      </c>
      <c r="AW350" s="12" t="s">
        <v>36</v>
      </c>
      <c r="AX350" s="12" t="s">
        <v>88</v>
      </c>
      <c r="AY350" s="152" t="s">
        <v>159</v>
      </c>
    </row>
    <row r="351" spans="2:65" s="1" customFormat="1" ht="11.25">
      <c r="B351" s="31"/>
      <c r="D351" s="149" t="s">
        <v>196</v>
      </c>
      <c r="F351" s="158" t="s">
        <v>240</v>
      </c>
      <c r="L351" s="31"/>
      <c r="M351" s="148"/>
      <c r="T351" s="55"/>
      <c r="AU351" s="16" t="s">
        <v>97</v>
      </c>
    </row>
    <row r="352" spans="2:65" s="1" customFormat="1" ht="11.25">
      <c r="B352" s="31"/>
      <c r="D352" s="149" t="s">
        <v>196</v>
      </c>
      <c r="F352" s="159" t="s">
        <v>116</v>
      </c>
      <c r="H352" s="160">
        <v>850</v>
      </c>
      <c r="L352" s="31"/>
      <c r="M352" s="148"/>
      <c r="T352" s="55"/>
      <c r="AU352" s="16" t="s">
        <v>97</v>
      </c>
    </row>
    <row r="353" spans="2:65" s="1" customFormat="1" ht="66.75" customHeight="1">
      <c r="B353" s="31"/>
      <c r="C353" s="132" t="s">
        <v>384</v>
      </c>
      <c r="D353" s="132" t="s">
        <v>161</v>
      </c>
      <c r="E353" s="133" t="s">
        <v>385</v>
      </c>
      <c r="F353" s="134" t="s">
        <v>386</v>
      </c>
      <c r="G353" s="135" t="s">
        <v>164</v>
      </c>
      <c r="H353" s="136">
        <v>850</v>
      </c>
      <c r="I353" s="137"/>
      <c r="J353" s="138">
        <f>ROUND(I353*H353,2)</f>
        <v>0</v>
      </c>
      <c r="K353" s="134" t="s">
        <v>165</v>
      </c>
      <c r="L353" s="31"/>
      <c r="M353" s="139" t="s">
        <v>1</v>
      </c>
      <c r="N353" s="140" t="s">
        <v>45</v>
      </c>
      <c r="P353" s="141">
        <f>O353*H353</f>
        <v>0</v>
      </c>
      <c r="Q353" s="141">
        <v>9.8000000000000004E-2</v>
      </c>
      <c r="R353" s="141">
        <f>Q353*H353</f>
        <v>83.3</v>
      </c>
      <c r="S353" s="141">
        <v>0</v>
      </c>
      <c r="T353" s="142">
        <f>S353*H353</f>
        <v>0</v>
      </c>
      <c r="AR353" s="143" t="s">
        <v>166</v>
      </c>
      <c r="AT353" s="143" t="s">
        <v>161</v>
      </c>
      <c r="AU353" s="143" t="s">
        <v>97</v>
      </c>
      <c r="AY353" s="16" t="s">
        <v>159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6" t="s">
        <v>88</v>
      </c>
      <c r="BK353" s="144">
        <f>ROUND(I353*H353,2)</f>
        <v>0</v>
      </c>
      <c r="BL353" s="16" t="s">
        <v>166</v>
      </c>
      <c r="BM353" s="143" t="s">
        <v>387</v>
      </c>
    </row>
    <row r="354" spans="2:65" s="1" customFormat="1" ht="11.25">
      <c r="B354" s="31"/>
      <c r="D354" s="145" t="s">
        <v>168</v>
      </c>
      <c r="F354" s="146" t="s">
        <v>388</v>
      </c>
      <c r="I354" s="147"/>
      <c r="L354" s="31"/>
      <c r="M354" s="148"/>
      <c r="T354" s="55"/>
      <c r="AT354" s="16" t="s">
        <v>168</v>
      </c>
      <c r="AU354" s="16" t="s">
        <v>97</v>
      </c>
    </row>
    <row r="355" spans="2:65" s="12" customFormat="1" ht="11.25">
      <c r="B355" s="151"/>
      <c r="D355" s="149" t="s">
        <v>195</v>
      </c>
      <c r="E355" s="152" t="s">
        <v>1</v>
      </c>
      <c r="F355" s="153" t="s">
        <v>114</v>
      </c>
      <c r="H355" s="154">
        <v>850</v>
      </c>
      <c r="I355" s="155"/>
      <c r="L355" s="151"/>
      <c r="M355" s="156"/>
      <c r="T355" s="157"/>
      <c r="AT355" s="152" t="s">
        <v>195</v>
      </c>
      <c r="AU355" s="152" t="s">
        <v>97</v>
      </c>
      <c r="AV355" s="12" t="s">
        <v>90</v>
      </c>
      <c r="AW355" s="12" t="s">
        <v>36</v>
      </c>
      <c r="AX355" s="12" t="s">
        <v>88</v>
      </c>
      <c r="AY355" s="152" t="s">
        <v>159</v>
      </c>
    </row>
    <row r="356" spans="2:65" s="1" customFormat="1" ht="11.25">
      <c r="B356" s="31"/>
      <c r="D356" s="149" t="s">
        <v>196</v>
      </c>
      <c r="F356" s="158" t="s">
        <v>240</v>
      </c>
      <c r="L356" s="31"/>
      <c r="M356" s="148"/>
      <c r="T356" s="55"/>
      <c r="AU356" s="16" t="s">
        <v>97</v>
      </c>
    </row>
    <row r="357" spans="2:65" s="1" customFormat="1" ht="11.25">
      <c r="B357" s="31"/>
      <c r="D357" s="149" t="s">
        <v>196</v>
      </c>
      <c r="F357" s="159" t="s">
        <v>116</v>
      </c>
      <c r="H357" s="160">
        <v>850</v>
      </c>
      <c r="L357" s="31"/>
      <c r="M357" s="148"/>
      <c r="T357" s="55"/>
      <c r="AU357" s="16" t="s">
        <v>97</v>
      </c>
    </row>
    <row r="358" spans="2:65" s="1" customFormat="1" ht="24.2" customHeight="1">
      <c r="B358" s="31"/>
      <c r="C358" s="161" t="s">
        <v>389</v>
      </c>
      <c r="D358" s="161" t="s">
        <v>222</v>
      </c>
      <c r="E358" s="162" t="s">
        <v>390</v>
      </c>
      <c r="F358" s="163" t="s">
        <v>391</v>
      </c>
      <c r="G358" s="164" t="s">
        <v>164</v>
      </c>
      <c r="H358" s="165">
        <v>824.25</v>
      </c>
      <c r="I358" s="166"/>
      <c r="J358" s="167">
        <f>ROUND(I358*H358,2)</f>
        <v>0</v>
      </c>
      <c r="K358" s="163" t="s">
        <v>165</v>
      </c>
      <c r="L358" s="168"/>
      <c r="M358" s="169" t="s">
        <v>1</v>
      </c>
      <c r="N358" s="170" t="s">
        <v>45</v>
      </c>
      <c r="P358" s="141">
        <f>O358*H358</f>
        <v>0</v>
      </c>
      <c r="Q358" s="141">
        <v>0.14499999999999999</v>
      </c>
      <c r="R358" s="141">
        <f>Q358*H358</f>
        <v>119.51624999999999</v>
      </c>
      <c r="S358" s="141">
        <v>0</v>
      </c>
      <c r="T358" s="142">
        <f>S358*H358</f>
        <v>0</v>
      </c>
      <c r="AR358" s="143" t="s">
        <v>204</v>
      </c>
      <c r="AT358" s="143" t="s">
        <v>222</v>
      </c>
      <c r="AU358" s="143" t="s">
        <v>97</v>
      </c>
      <c r="AY358" s="16" t="s">
        <v>159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6" t="s">
        <v>88</v>
      </c>
      <c r="BK358" s="144">
        <f>ROUND(I358*H358,2)</f>
        <v>0</v>
      </c>
      <c r="BL358" s="16" t="s">
        <v>166</v>
      </c>
      <c r="BM358" s="143" t="s">
        <v>392</v>
      </c>
    </row>
    <row r="359" spans="2:65" s="12" customFormat="1" ht="11.25">
      <c r="B359" s="151"/>
      <c r="D359" s="149" t="s">
        <v>195</v>
      </c>
      <c r="E359" s="152" t="s">
        <v>1</v>
      </c>
      <c r="F359" s="153" t="s">
        <v>393</v>
      </c>
      <c r="H359" s="154">
        <v>785</v>
      </c>
      <c r="I359" s="155"/>
      <c r="L359" s="151"/>
      <c r="M359" s="156"/>
      <c r="T359" s="157"/>
      <c r="AT359" s="152" t="s">
        <v>195</v>
      </c>
      <c r="AU359" s="152" t="s">
        <v>97</v>
      </c>
      <c r="AV359" s="12" t="s">
        <v>90</v>
      </c>
      <c r="AW359" s="12" t="s">
        <v>36</v>
      </c>
      <c r="AX359" s="12" t="s">
        <v>88</v>
      </c>
      <c r="AY359" s="152" t="s">
        <v>159</v>
      </c>
    </row>
    <row r="360" spans="2:65" s="1" customFormat="1" ht="11.25">
      <c r="B360" s="31"/>
      <c r="D360" s="149" t="s">
        <v>196</v>
      </c>
      <c r="F360" s="158" t="s">
        <v>240</v>
      </c>
      <c r="L360" s="31"/>
      <c r="M360" s="148"/>
      <c r="T360" s="55"/>
      <c r="AU360" s="16" t="s">
        <v>97</v>
      </c>
    </row>
    <row r="361" spans="2:65" s="1" customFormat="1" ht="11.25">
      <c r="B361" s="31"/>
      <c r="D361" s="149" t="s">
        <v>196</v>
      </c>
      <c r="F361" s="159" t="s">
        <v>116</v>
      </c>
      <c r="H361" s="160">
        <v>850</v>
      </c>
      <c r="L361" s="31"/>
      <c r="M361" s="148"/>
      <c r="T361" s="55"/>
      <c r="AU361" s="16" t="s">
        <v>97</v>
      </c>
    </row>
    <row r="362" spans="2:65" s="1" customFormat="1" ht="11.25">
      <c r="B362" s="31"/>
      <c r="D362" s="149" t="s">
        <v>196</v>
      </c>
      <c r="F362" s="158" t="s">
        <v>394</v>
      </c>
      <c r="L362" s="31"/>
      <c r="M362" s="148"/>
      <c r="T362" s="55"/>
      <c r="AU362" s="16" t="s">
        <v>97</v>
      </c>
    </row>
    <row r="363" spans="2:65" s="1" customFormat="1" ht="11.25">
      <c r="B363" s="31"/>
      <c r="D363" s="149" t="s">
        <v>196</v>
      </c>
      <c r="F363" s="159" t="s">
        <v>120</v>
      </c>
      <c r="H363" s="160">
        <v>54</v>
      </c>
      <c r="L363" s="31"/>
      <c r="M363" s="148"/>
      <c r="T363" s="55"/>
      <c r="AU363" s="16" t="s">
        <v>97</v>
      </c>
    </row>
    <row r="364" spans="2:65" s="12" customFormat="1" ht="11.25">
      <c r="B364" s="151"/>
      <c r="D364" s="149" t="s">
        <v>195</v>
      </c>
      <c r="F364" s="153" t="s">
        <v>395</v>
      </c>
      <c r="H364" s="154">
        <v>824.25</v>
      </c>
      <c r="I364" s="155"/>
      <c r="L364" s="151"/>
      <c r="M364" s="156"/>
      <c r="T364" s="157"/>
      <c r="AT364" s="152" t="s">
        <v>195</v>
      </c>
      <c r="AU364" s="152" t="s">
        <v>97</v>
      </c>
      <c r="AV364" s="12" t="s">
        <v>90</v>
      </c>
      <c r="AW364" s="12" t="s">
        <v>4</v>
      </c>
      <c r="AX364" s="12" t="s">
        <v>88</v>
      </c>
      <c r="AY364" s="152" t="s">
        <v>159</v>
      </c>
    </row>
    <row r="365" spans="2:65" s="1" customFormat="1" ht="24.2" customHeight="1">
      <c r="B365" s="31"/>
      <c r="C365" s="161" t="s">
        <v>396</v>
      </c>
      <c r="D365" s="161" t="s">
        <v>222</v>
      </c>
      <c r="E365" s="162" t="s">
        <v>397</v>
      </c>
      <c r="F365" s="163" t="s">
        <v>398</v>
      </c>
      <c r="G365" s="164" t="s">
        <v>164</v>
      </c>
      <c r="H365" s="165">
        <v>56.7</v>
      </c>
      <c r="I365" s="166"/>
      <c r="J365" s="167">
        <f>ROUND(I365*H365,2)</f>
        <v>0</v>
      </c>
      <c r="K365" s="163" t="s">
        <v>165</v>
      </c>
      <c r="L365" s="168"/>
      <c r="M365" s="169" t="s">
        <v>1</v>
      </c>
      <c r="N365" s="170" t="s">
        <v>45</v>
      </c>
      <c r="P365" s="141">
        <f>O365*H365</f>
        <v>0</v>
      </c>
      <c r="Q365" s="141">
        <v>0.14499999999999999</v>
      </c>
      <c r="R365" s="141">
        <f>Q365*H365</f>
        <v>8.2215000000000007</v>
      </c>
      <c r="S365" s="141">
        <v>0</v>
      </c>
      <c r="T365" s="142">
        <f>S365*H365</f>
        <v>0</v>
      </c>
      <c r="AR365" s="143" t="s">
        <v>204</v>
      </c>
      <c r="AT365" s="143" t="s">
        <v>222</v>
      </c>
      <c r="AU365" s="143" t="s">
        <v>97</v>
      </c>
      <c r="AY365" s="16" t="s">
        <v>159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88</v>
      </c>
      <c r="BK365" s="144">
        <f>ROUND(I365*H365,2)</f>
        <v>0</v>
      </c>
      <c r="BL365" s="16" t="s">
        <v>166</v>
      </c>
      <c r="BM365" s="143" t="s">
        <v>399</v>
      </c>
    </row>
    <row r="366" spans="2:65" s="12" customFormat="1" ht="11.25">
      <c r="B366" s="151"/>
      <c r="D366" s="149" t="s">
        <v>195</v>
      </c>
      <c r="E366" s="152" t="s">
        <v>1</v>
      </c>
      <c r="F366" s="153" t="s">
        <v>118</v>
      </c>
      <c r="H366" s="154">
        <v>54</v>
      </c>
      <c r="I366" s="155"/>
      <c r="L366" s="151"/>
      <c r="M366" s="156"/>
      <c r="T366" s="157"/>
      <c r="AT366" s="152" t="s">
        <v>195</v>
      </c>
      <c r="AU366" s="152" t="s">
        <v>97</v>
      </c>
      <c r="AV366" s="12" t="s">
        <v>90</v>
      </c>
      <c r="AW366" s="12" t="s">
        <v>36</v>
      </c>
      <c r="AX366" s="12" t="s">
        <v>88</v>
      </c>
      <c r="AY366" s="152" t="s">
        <v>159</v>
      </c>
    </row>
    <row r="367" spans="2:65" s="1" customFormat="1" ht="11.25">
      <c r="B367" s="31"/>
      <c r="D367" s="149" t="s">
        <v>196</v>
      </c>
      <c r="F367" s="158" t="s">
        <v>394</v>
      </c>
      <c r="L367" s="31"/>
      <c r="M367" s="148"/>
      <c r="T367" s="55"/>
      <c r="AU367" s="16" t="s">
        <v>97</v>
      </c>
    </row>
    <row r="368" spans="2:65" s="1" customFormat="1" ht="11.25">
      <c r="B368" s="31"/>
      <c r="D368" s="149" t="s">
        <v>196</v>
      </c>
      <c r="F368" s="159" t="s">
        <v>120</v>
      </c>
      <c r="H368" s="160">
        <v>54</v>
      </c>
      <c r="L368" s="31"/>
      <c r="M368" s="148"/>
      <c r="T368" s="55"/>
      <c r="AU368" s="16" t="s">
        <v>97</v>
      </c>
    </row>
    <row r="369" spans="2:65" s="12" customFormat="1" ht="11.25">
      <c r="B369" s="151"/>
      <c r="D369" s="149" t="s">
        <v>195</v>
      </c>
      <c r="F369" s="153" t="s">
        <v>400</v>
      </c>
      <c r="H369" s="154">
        <v>56.7</v>
      </c>
      <c r="I369" s="155"/>
      <c r="L369" s="151"/>
      <c r="M369" s="156"/>
      <c r="T369" s="157"/>
      <c r="AT369" s="152" t="s">
        <v>195</v>
      </c>
      <c r="AU369" s="152" t="s">
        <v>97</v>
      </c>
      <c r="AV369" s="12" t="s">
        <v>90</v>
      </c>
      <c r="AW369" s="12" t="s">
        <v>4</v>
      </c>
      <c r="AX369" s="12" t="s">
        <v>88</v>
      </c>
      <c r="AY369" s="152" t="s">
        <v>159</v>
      </c>
    </row>
    <row r="370" spans="2:65" s="1" customFormat="1" ht="78" customHeight="1">
      <c r="B370" s="31"/>
      <c r="C370" s="132" t="s">
        <v>401</v>
      </c>
      <c r="D370" s="132" t="s">
        <v>161</v>
      </c>
      <c r="E370" s="133" t="s">
        <v>402</v>
      </c>
      <c r="F370" s="134" t="s">
        <v>403</v>
      </c>
      <c r="G370" s="135" t="s">
        <v>164</v>
      </c>
      <c r="H370" s="136">
        <v>11</v>
      </c>
      <c r="I370" s="137"/>
      <c r="J370" s="138">
        <f>ROUND(I370*H370,2)</f>
        <v>0</v>
      </c>
      <c r="K370" s="134" t="s">
        <v>165</v>
      </c>
      <c r="L370" s="31"/>
      <c r="M370" s="139" t="s">
        <v>1</v>
      </c>
      <c r="N370" s="140" t="s">
        <v>45</v>
      </c>
      <c r="P370" s="141">
        <f>O370*H370</f>
        <v>0</v>
      </c>
      <c r="Q370" s="141">
        <v>0.11162</v>
      </c>
      <c r="R370" s="141">
        <f>Q370*H370</f>
        <v>1.2278199999999999</v>
      </c>
      <c r="S370" s="141">
        <v>0</v>
      </c>
      <c r="T370" s="142">
        <f>S370*H370</f>
        <v>0</v>
      </c>
      <c r="AR370" s="143" t="s">
        <v>166</v>
      </c>
      <c r="AT370" s="143" t="s">
        <v>161</v>
      </c>
      <c r="AU370" s="143" t="s">
        <v>97</v>
      </c>
      <c r="AY370" s="16" t="s">
        <v>159</v>
      </c>
      <c r="BE370" s="144">
        <f>IF(N370="základní",J370,0)</f>
        <v>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6" t="s">
        <v>88</v>
      </c>
      <c r="BK370" s="144">
        <f>ROUND(I370*H370,2)</f>
        <v>0</v>
      </c>
      <c r="BL370" s="16" t="s">
        <v>166</v>
      </c>
      <c r="BM370" s="143" t="s">
        <v>404</v>
      </c>
    </row>
    <row r="371" spans="2:65" s="1" customFormat="1" ht="11.25">
      <c r="B371" s="31"/>
      <c r="D371" s="145" t="s">
        <v>168</v>
      </c>
      <c r="F371" s="146" t="s">
        <v>405</v>
      </c>
      <c r="I371" s="147"/>
      <c r="L371" s="31"/>
      <c r="M371" s="148"/>
      <c r="T371" s="55"/>
      <c r="AT371" s="16" t="s">
        <v>168</v>
      </c>
      <c r="AU371" s="16" t="s">
        <v>97</v>
      </c>
    </row>
    <row r="372" spans="2:65" s="1" customFormat="1" ht="24.2" customHeight="1">
      <c r="B372" s="31"/>
      <c r="C372" s="161" t="s">
        <v>406</v>
      </c>
      <c r="D372" s="161" t="s">
        <v>222</v>
      </c>
      <c r="E372" s="162" t="s">
        <v>407</v>
      </c>
      <c r="F372" s="163" t="s">
        <v>408</v>
      </c>
      <c r="G372" s="164" t="s">
        <v>164</v>
      </c>
      <c r="H372" s="165">
        <v>11.33</v>
      </c>
      <c r="I372" s="166"/>
      <c r="J372" s="167">
        <f>ROUND(I372*H372,2)</f>
        <v>0</v>
      </c>
      <c r="K372" s="163" t="s">
        <v>165</v>
      </c>
      <c r="L372" s="168"/>
      <c r="M372" s="169" t="s">
        <v>1</v>
      </c>
      <c r="N372" s="170" t="s">
        <v>45</v>
      </c>
      <c r="P372" s="141">
        <f>O372*H372</f>
        <v>0</v>
      </c>
      <c r="Q372" s="141">
        <v>0.17599999999999999</v>
      </c>
      <c r="R372" s="141">
        <f>Q372*H372</f>
        <v>1.9940799999999999</v>
      </c>
      <c r="S372" s="141">
        <v>0</v>
      </c>
      <c r="T372" s="142">
        <f>S372*H372</f>
        <v>0</v>
      </c>
      <c r="AR372" s="143" t="s">
        <v>204</v>
      </c>
      <c r="AT372" s="143" t="s">
        <v>222</v>
      </c>
      <c r="AU372" s="143" t="s">
        <v>97</v>
      </c>
      <c r="AY372" s="16" t="s">
        <v>159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88</v>
      </c>
      <c r="BK372" s="144">
        <f>ROUND(I372*H372,2)</f>
        <v>0</v>
      </c>
      <c r="BL372" s="16" t="s">
        <v>166</v>
      </c>
      <c r="BM372" s="143" t="s">
        <v>409</v>
      </c>
    </row>
    <row r="373" spans="2:65" s="12" customFormat="1" ht="11.25">
      <c r="B373" s="151"/>
      <c r="D373" s="149" t="s">
        <v>195</v>
      </c>
      <c r="F373" s="153" t="s">
        <v>410</v>
      </c>
      <c r="H373" s="154">
        <v>11.33</v>
      </c>
      <c r="I373" s="155"/>
      <c r="L373" s="151"/>
      <c r="M373" s="156"/>
      <c r="T373" s="157"/>
      <c r="AT373" s="152" t="s">
        <v>195</v>
      </c>
      <c r="AU373" s="152" t="s">
        <v>97</v>
      </c>
      <c r="AV373" s="12" t="s">
        <v>90</v>
      </c>
      <c r="AW373" s="12" t="s">
        <v>4</v>
      </c>
      <c r="AX373" s="12" t="s">
        <v>88</v>
      </c>
      <c r="AY373" s="152" t="s">
        <v>159</v>
      </c>
    </row>
    <row r="374" spans="2:65" s="1" customFormat="1" ht="24.2" customHeight="1">
      <c r="B374" s="31"/>
      <c r="C374" s="132" t="s">
        <v>411</v>
      </c>
      <c r="D374" s="132" t="s">
        <v>161</v>
      </c>
      <c r="E374" s="133" t="s">
        <v>412</v>
      </c>
      <c r="F374" s="134" t="s">
        <v>413</v>
      </c>
      <c r="G374" s="135" t="s">
        <v>164</v>
      </c>
      <c r="H374" s="136">
        <v>850</v>
      </c>
      <c r="I374" s="137"/>
      <c r="J374" s="138">
        <f>ROUND(I374*H374,2)</f>
        <v>0</v>
      </c>
      <c r="K374" s="134" t="s">
        <v>165</v>
      </c>
      <c r="L374" s="31"/>
      <c r="M374" s="139" t="s">
        <v>1</v>
      </c>
      <c r="N374" s="140" t="s">
        <v>45</v>
      </c>
      <c r="P374" s="141">
        <f>O374*H374</f>
        <v>0</v>
      </c>
      <c r="Q374" s="141">
        <v>6.8749999999999996E-4</v>
      </c>
      <c r="R374" s="141">
        <f>Q374*H374</f>
        <v>0.58437499999999998</v>
      </c>
      <c r="S374" s="141">
        <v>0</v>
      </c>
      <c r="T374" s="142">
        <f>S374*H374</f>
        <v>0</v>
      </c>
      <c r="AR374" s="143" t="s">
        <v>166</v>
      </c>
      <c r="AT374" s="143" t="s">
        <v>161</v>
      </c>
      <c r="AU374" s="143" t="s">
        <v>97</v>
      </c>
      <c r="AY374" s="16" t="s">
        <v>159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88</v>
      </c>
      <c r="BK374" s="144">
        <f>ROUND(I374*H374,2)</f>
        <v>0</v>
      </c>
      <c r="BL374" s="16" t="s">
        <v>166</v>
      </c>
      <c r="BM374" s="143" t="s">
        <v>414</v>
      </c>
    </row>
    <row r="375" spans="2:65" s="1" customFormat="1" ht="11.25">
      <c r="B375" s="31"/>
      <c r="D375" s="145" t="s">
        <v>168</v>
      </c>
      <c r="F375" s="146" t="s">
        <v>415</v>
      </c>
      <c r="I375" s="147"/>
      <c r="L375" s="31"/>
      <c r="M375" s="148"/>
      <c r="T375" s="55"/>
      <c r="AT375" s="16" t="s">
        <v>168</v>
      </c>
      <c r="AU375" s="16" t="s">
        <v>97</v>
      </c>
    </row>
    <row r="376" spans="2:65" s="12" customFormat="1" ht="11.25">
      <c r="B376" s="151"/>
      <c r="D376" s="149" t="s">
        <v>195</v>
      </c>
      <c r="E376" s="152" t="s">
        <v>1</v>
      </c>
      <c r="F376" s="153" t="s">
        <v>416</v>
      </c>
      <c r="H376" s="154">
        <v>850</v>
      </c>
      <c r="I376" s="155"/>
      <c r="L376" s="151"/>
      <c r="M376" s="156"/>
      <c r="T376" s="157"/>
      <c r="AT376" s="152" t="s">
        <v>195</v>
      </c>
      <c r="AU376" s="152" t="s">
        <v>97</v>
      </c>
      <c r="AV376" s="12" t="s">
        <v>90</v>
      </c>
      <c r="AW376" s="12" t="s">
        <v>36</v>
      </c>
      <c r="AX376" s="12" t="s">
        <v>88</v>
      </c>
      <c r="AY376" s="152" t="s">
        <v>159</v>
      </c>
    </row>
    <row r="377" spans="2:65" s="1" customFormat="1" ht="11.25">
      <c r="B377" s="31"/>
      <c r="D377" s="149" t="s">
        <v>196</v>
      </c>
      <c r="F377" s="158" t="s">
        <v>220</v>
      </c>
      <c r="L377" s="31"/>
      <c r="M377" s="148"/>
      <c r="T377" s="55"/>
      <c r="AU377" s="16" t="s">
        <v>97</v>
      </c>
    </row>
    <row r="378" spans="2:65" s="1" customFormat="1" ht="11.25">
      <c r="B378" s="31"/>
      <c r="D378" s="149" t="s">
        <v>196</v>
      </c>
      <c r="F378" s="159" t="s">
        <v>109</v>
      </c>
      <c r="H378" s="160">
        <v>7</v>
      </c>
      <c r="L378" s="31"/>
      <c r="M378" s="148"/>
      <c r="T378" s="55"/>
      <c r="AU378" s="16" t="s">
        <v>97</v>
      </c>
    </row>
    <row r="379" spans="2:65" s="1" customFormat="1" ht="11.25">
      <c r="B379" s="31"/>
      <c r="D379" s="149" t="s">
        <v>196</v>
      </c>
      <c r="F379" s="158" t="s">
        <v>417</v>
      </c>
      <c r="L379" s="31"/>
      <c r="M379" s="148"/>
      <c r="T379" s="55"/>
      <c r="AU379" s="16" t="s">
        <v>97</v>
      </c>
    </row>
    <row r="380" spans="2:65" s="1" customFormat="1" ht="11.25">
      <c r="B380" s="31"/>
      <c r="D380" s="149" t="s">
        <v>196</v>
      </c>
      <c r="F380" s="159" t="s">
        <v>418</v>
      </c>
      <c r="H380" s="160">
        <v>1140</v>
      </c>
      <c r="L380" s="31"/>
      <c r="M380" s="148"/>
      <c r="T380" s="55"/>
      <c r="AU380" s="16" t="s">
        <v>97</v>
      </c>
    </row>
    <row r="381" spans="2:65" s="1" customFormat="1" ht="11.25">
      <c r="B381" s="31"/>
      <c r="D381" s="149" t="s">
        <v>196</v>
      </c>
      <c r="F381" s="158" t="s">
        <v>240</v>
      </c>
      <c r="L381" s="31"/>
      <c r="M381" s="148"/>
      <c r="T381" s="55"/>
      <c r="AU381" s="16" t="s">
        <v>97</v>
      </c>
    </row>
    <row r="382" spans="2:65" s="1" customFormat="1" ht="11.25">
      <c r="B382" s="31"/>
      <c r="D382" s="149" t="s">
        <v>196</v>
      </c>
      <c r="F382" s="159" t="s">
        <v>116</v>
      </c>
      <c r="H382" s="160">
        <v>850</v>
      </c>
      <c r="L382" s="31"/>
      <c r="M382" s="148"/>
      <c r="T382" s="55"/>
      <c r="AU382" s="16" t="s">
        <v>97</v>
      </c>
    </row>
    <row r="383" spans="2:65" s="11" customFormat="1" ht="22.9" customHeight="1">
      <c r="B383" s="120"/>
      <c r="D383" s="121" t="s">
        <v>79</v>
      </c>
      <c r="E383" s="130" t="s">
        <v>204</v>
      </c>
      <c r="F383" s="130" t="s">
        <v>419</v>
      </c>
      <c r="I383" s="123"/>
      <c r="J383" s="131">
        <f>BK383</f>
        <v>0</v>
      </c>
      <c r="L383" s="120"/>
      <c r="M383" s="125"/>
      <c r="P383" s="126">
        <f>P384+SUM(P385:P390)</f>
        <v>0</v>
      </c>
      <c r="R383" s="126">
        <f>R384+SUM(R385:R390)</f>
        <v>227.98299249999999</v>
      </c>
      <c r="T383" s="127">
        <f>T384+SUM(T385:T390)</f>
        <v>3.38</v>
      </c>
      <c r="AR383" s="121" t="s">
        <v>88</v>
      </c>
      <c r="AT383" s="128" t="s">
        <v>79</v>
      </c>
      <c r="AU383" s="128" t="s">
        <v>88</v>
      </c>
      <c r="AY383" s="121" t="s">
        <v>159</v>
      </c>
      <c r="BK383" s="129">
        <f>BK384+SUM(BK385:BK390)</f>
        <v>0</v>
      </c>
    </row>
    <row r="384" spans="2:65" s="1" customFormat="1" ht="37.9" customHeight="1">
      <c r="B384" s="31"/>
      <c r="C384" s="132" t="s">
        <v>420</v>
      </c>
      <c r="D384" s="132" t="s">
        <v>161</v>
      </c>
      <c r="E384" s="133" t="s">
        <v>421</v>
      </c>
      <c r="F384" s="134" t="s">
        <v>422</v>
      </c>
      <c r="G384" s="135" t="s">
        <v>246</v>
      </c>
      <c r="H384" s="136">
        <v>4</v>
      </c>
      <c r="I384" s="137"/>
      <c r="J384" s="138">
        <f>ROUND(I384*H384,2)</f>
        <v>0</v>
      </c>
      <c r="K384" s="134" t="s">
        <v>165</v>
      </c>
      <c r="L384" s="31"/>
      <c r="M384" s="139" t="s">
        <v>1</v>
      </c>
      <c r="N384" s="140" t="s">
        <v>45</v>
      </c>
      <c r="P384" s="141">
        <f>O384*H384</f>
        <v>0</v>
      </c>
      <c r="Q384" s="141">
        <v>0.62248000000000003</v>
      </c>
      <c r="R384" s="141">
        <f>Q384*H384</f>
        <v>2.4899200000000001</v>
      </c>
      <c r="S384" s="141">
        <v>0.62</v>
      </c>
      <c r="T384" s="142">
        <f>S384*H384</f>
        <v>2.48</v>
      </c>
      <c r="AR384" s="143" t="s">
        <v>166</v>
      </c>
      <c r="AT384" s="143" t="s">
        <v>161</v>
      </c>
      <c r="AU384" s="143" t="s">
        <v>90</v>
      </c>
      <c r="AY384" s="16" t="s">
        <v>159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88</v>
      </c>
      <c r="BK384" s="144">
        <f>ROUND(I384*H384,2)</f>
        <v>0</v>
      </c>
      <c r="BL384" s="16" t="s">
        <v>166</v>
      </c>
      <c r="BM384" s="143" t="s">
        <v>423</v>
      </c>
    </row>
    <row r="385" spans="2:65" s="1" customFormat="1" ht="11.25">
      <c r="B385" s="31"/>
      <c r="D385" s="145" t="s">
        <v>168</v>
      </c>
      <c r="F385" s="146" t="s">
        <v>424</v>
      </c>
      <c r="I385" s="147"/>
      <c r="L385" s="31"/>
      <c r="M385" s="148"/>
      <c r="T385" s="55"/>
      <c r="AT385" s="16" t="s">
        <v>168</v>
      </c>
      <c r="AU385" s="16" t="s">
        <v>90</v>
      </c>
    </row>
    <row r="386" spans="2:65" s="1" customFormat="1" ht="33" customHeight="1">
      <c r="B386" s="31"/>
      <c r="C386" s="161" t="s">
        <v>425</v>
      </c>
      <c r="D386" s="161" t="s">
        <v>222</v>
      </c>
      <c r="E386" s="162" t="s">
        <v>426</v>
      </c>
      <c r="F386" s="163" t="s">
        <v>427</v>
      </c>
      <c r="G386" s="164" t="s">
        <v>246</v>
      </c>
      <c r="H386" s="165">
        <v>4</v>
      </c>
      <c r="I386" s="166"/>
      <c r="J386" s="167">
        <f>ROUND(I386*H386,2)</f>
        <v>0</v>
      </c>
      <c r="K386" s="163" t="s">
        <v>165</v>
      </c>
      <c r="L386" s="168"/>
      <c r="M386" s="169" t="s">
        <v>1</v>
      </c>
      <c r="N386" s="170" t="s">
        <v>45</v>
      </c>
      <c r="P386" s="141">
        <f>O386*H386</f>
        <v>0</v>
      </c>
      <c r="Q386" s="141">
        <v>6.9000000000000006E-2</v>
      </c>
      <c r="R386" s="141">
        <f>Q386*H386</f>
        <v>0.27600000000000002</v>
      </c>
      <c r="S386" s="141">
        <v>0</v>
      </c>
      <c r="T386" s="142">
        <f>S386*H386</f>
        <v>0</v>
      </c>
      <c r="AR386" s="143" t="s">
        <v>204</v>
      </c>
      <c r="AT386" s="143" t="s">
        <v>222</v>
      </c>
      <c r="AU386" s="143" t="s">
        <v>90</v>
      </c>
      <c r="AY386" s="16" t="s">
        <v>159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88</v>
      </c>
      <c r="BK386" s="144">
        <f>ROUND(I386*H386,2)</f>
        <v>0</v>
      </c>
      <c r="BL386" s="16" t="s">
        <v>166</v>
      </c>
      <c r="BM386" s="143" t="s">
        <v>428</v>
      </c>
    </row>
    <row r="387" spans="2:65" s="1" customFormat="1" ht="37.9" customHeight="1">
      <c r="B387" s="31"/>
      <c r="C387" s="132" t="s">
        <v>429</v>
      </c>
      <c r="D387" s="132" t="s">
        <v>161</v>
      </c>
      <c r="E387" s="133" t="s">
        <v>430</v>
      </c>
      <c r="F387" s="134" t="s">
        <v>431</v>
      </c>
      <c r="G387" s="135" t="s">
        <v>246</v>
      </c>
      <c r="H387" s="136">
        <v>3</v>
      </c>
      <c r="I387" s="137"/>
      <c r="J387" s="138">
        <f>ROUND(I387*H387,2)</f>
        <v>0</v>
      </c>
      <c r="K387" s="134" t="s">
        <v>165</v>
      </c>
      <c r="L387" s="31"/>
      <c r="M387" s="139" t="s">
        <v>1</v>
      </c>
      <c r="N387" s="140" t="s">
        <v>45</v>
      </c>
      <c r="P387" s="141">
        <f>O387*H387</f>
        <v>0</v>
      </c>
      <c r="Q387" s="141">
        <v>0.53325800000000001</v>
      </c>
      <c r="R387" s="141">
        <f>Q387*H387</f>
        <v>1.599774</v>
      </c>
      <c r="S387" s="141">
        <v>0.3</v>
      </c>
      <c r="T387" s="142">
        <f>S387*H387</f>
        <v>0.89999999999999991</v>
      </c>
      <c r="AR387" s="143" t="s">
        <v>166</v>
      </c>
      <c r="AT387" s="143" t="s">
        <v>161</v>
      </c>
      <c r="AU387" s="143" t="s">
        <v>90</v>
      </c>
      <c r="AY387" s="16" t="s">
        <v>159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88</v>
      </c>
      <c r="BK387" s="144">
        <f>ROUND(I387*H387,2)</f>
        <v>0</v>
      </c>
      <c r="BL387" s="16" t="s">
        <v>166</v>
      </c>
      <c r="BM387" s="143" t="s">
        <v>432</v>
      </c>
    </row>
    <row r="388" spans="2:65" s="1" customFormat="1" ht="11.25">
      <c r="B388" s="31"/>
      <c r="D388" s="145" t="s">
        <v>168</v>
      </c>
      <c r="F388" s="146" t="s">
        <v>433</v>
      </c>
      <c r="I388" s="147"/>
      <c r="L388" s="31"/>
      <c r="M388" s="148"/>
      <c r="T388" s="55"/>
      <c r="AT388" s="16" t="s">
        <v>168</v>
      </c>
      <c r="AU388" s="16" t="s">
        <v>90</v>
      </c>
    </row>
    <row r="389" spans="2:65" s="1" customFormat="1" ht="24.2" customHeight="1">
      <c r="B389" s="31"/>
      <c r="C389" s="161" t="s">
        <v>434</v>
      </c>
      <c r="D389" s="161" t="s">
        <v>222</v>
      </c>
      <c r="E389" s="162" t="s">
        <v>435</v>
      </c>
      <c r="F389" s="163" t="s">
        <v>436</v>
      </c>
      <c r="G389" s="164" t="s">
        <v>246</v>
      </c>
      <c r="H389" s="165">
        <v>3</v>
      </c>
      <c r="I389" s="166"/>
      <c r="J389" s="167">
        <f>ROUND(I389*H389,2)</f>
        <v>0</v>
      </c>
      <c r="K389" s="163" t="s">
        <v>165</v>
      </c>
      <c r="L389" s="168"/>
      <c r="M389" s="169" t="s">
        <v>1</v>
      </c>
      <c r="N389" s="170" t="s">
        <v>45</v>
      </c>
      <c r="P389" s="141">
        <f>O389*H389</f>
        <v>0</v>
      </c>
      <c r="Q389" s="141">
        <v>0.108</v>
      </c>
      <c r="R389" s="141">
        <f>Q389*H389</f>
        <v>0.32400000000000001</v>
      </c>
      <c r="S389" s="141">
        <v>0</v>
      </c>
      <c r="T389" s="142">
        <f>S389*H389</f>
        <v>0</v>
      </c>
      <c r="AR389" s="143" t="s">
        <v>204</v>
      </c>
      <c r="AT389" s="143" t="s">
        <v>222</v>
      </c>
      <c r="AU389" s="143" t="s">
        <v>90</v>
      </c>
      <c r="AY389" s="16" t="s">
        <v>159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6" t="s">
        <v>88</v>
      </c>
      <c r="BK389" s="144">
        <f>ROUND(I389*H389,2)</f>
        <v>0</v>
      </c>
      <c r="BL389" s="16" t="s">
        <v>166</v>
      </c>
      <c r="BM389" s="143" t="s">
        <v>437</v>
      </c>
    </row>
    <row r="390" spans="2:65" s="11" customFormat="1" ht="20.85" customHeight="1">
      <c r="B390" s="120"/>
      <c r="D390" s="121" t="s">
        <v>79</v>
      </c>
      <c r="E390" s="130" t="s">
        <v>438</v>
      </c>
      <c r="F390" s="130" t="s">
        <v>439</v>
      </c>
      <c r="I390" s="123"/>
      <c r="J390" s="131">
        <f>BK390</f>
        <v>0</v>
      </c>
      <c r="L390" s="120"/>
      <c r="M390" s="125"/>
      <c r="P390" s="126">
        <f>SUM(P391:P454)</f>
        <v>0</v>
      </c>
      <c r="R390" s="126">
        <f>SUM(R391:R454)</f>
        <v>223.29329849999999</v>
      </c>
      <c r="T390" s="127">
        <f>SUM(T391:T454)</f>
        <v>0</v>
      </c>
      <c r="AR390" s="121" t="s">
        <v>88</v>
      </c>
      <c r="AT390" s="128" t="s">
        <v>79</v>
      </c>
      <c r="AU390" s="128" t="s">
        <v>90</v>
      </c>
      <c r="AY390" s="121" t="s">
        <v>159</v>
      </c>
      <c r="BK390" s="129">
        <f>SUM(BK391:BK454)</f>
        <v>0</v>
      </c>
    </row>
    <row r="391" spans="2:65" s="1" customFormat="1" ht="55.5" customHeight="1">
      <c r="B391" s="31"/>
      <c r="C391" s="132" t="s">
        <v>120</v>
      </c>
      <c r="D391" s="132" t="s">
        <v>161</v>
      </c>
      <c r="E391" s="133" t="s">
        <v>440</v>
      </c>
      <c r="F391" s="134" t="s">
        <v>441</v>
      </c>
      <c r="G391" s="135" t="s">
        <v>200</v>
      </c>
      <c r="H391" s="136">
        <v>136.48500000000001</v>
      </c>
      <c r="I391" s="137"/>
      <c r="J391" s="138">
        <f>ROUND(I391*H391,2)</f>
        <v>0</v>
      </c>
      <c r="K391" s="134" t="s">
        <v>165</v>
      </c>
      <c r="L391" s="31"/>
      <c r="M391" s="139" t="s">
        <v>1</v>
      </c>
      <c r="N391" s="140" t="s">
        <v>45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166</v>
      </c>
      <c r="AT391" s="143" t="s">
        <v>161</v>
      </c>
      <c r="AU391" s="143" t="s">
        <v>97</v>
      </c>
      <c r="AY391" s="16" t="s">
        <v>159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6" t="s">
        <v>88</v>
      </c>
      <c r="BK391" s="144">
        <f>ROUND(I391*H391,2)</f>
        <v>0</v>
      </c>
      <c r="BL391" s="16" t="s">
        <v>166</v>
      </c>
      <c r="BM391" s="143" t="s">
        <v>442</v>
      </c>
    </row>
    <row r="392" spans="2:65" s="1" customFormat="1" ht="11.25">
      <c r="B392" s="31"/>
      <c r="D392" s="145" t="s">
        <v>168</v>
      </c>
      <c r="F392" s="146" t="s">
        <v>443</v>
      </c>
      <c r="I392" s="147"/>
      <c r="L392" s="31"/>
      <c r="M392" s="148"/>
      <c r="T392" s="55"/>
      <c r="AT392" s="16" t="s">
        <v>168</v>
      </c>
      <c r="AU392" s="16" t="s">
        <v>97</v>
      </c>
    </row>
    <row r="393" spans="2:65" s="12" customFormat="1" ht="11.25">
      <c r="B393" s="151"/>
      <c r="D393" s="149" t="s">
        <v>195</v>
      </c>
      <c r="E393" s="152" t="s">
        <v>1</v>
      </c>
      <c r="F393" s="153" t="s">
        <v>444</v>
      </c>
      <c r="H393" s="154">
        <v>45.494999999999997</v>
      </c>
      <c r="I393" s="155"/>
      <c r="L393" s="151"/>
      <c r="M393" s="156"/>
      <c r="T393" s="157"/>
      <c r="AT393" s="152" t="s">
        <v>195</v>
      </c>
      <c r="AU393" s="152" t="s">
        <v>97</v>
      </c>
      <c r="AV393" s="12" t="s">
        <v>90</v>
      </c>
      <c r="AW393" s="12" t="s">
        <v>36</v>
      </c>
      <c r="AX393" s="12" t="s">
        <v>80</v>
      </c>
      <c r="AY393" s="152" t="s">
        <v>159</v>
      </c>
    </row>
    <row r="394" spans="2:65" s="12" customFormat="1" ht="11.25">
      <c r="B394" s="151"/>
      <c r="D394" s="149" t="s">
        <v>195</v>
      </c>
      <c r="E394" s="152" t="s">
        <v>1</v>
      </c>
      <c r="F394" s="153" t="s">
        <v>445</v>
      </c>
      <c r="H394" s="154">
        <v>45.494999999999997</v>
      </c>
      <c r="I394" s="155"/>
      <c r="L394" s="151"/>
      <c r="M394" s="156"/>
      <c r="T394" s="157"/>
      <c r="AT394" s="152" t="s">
        <v>195</v>
      </c>
      <c r="AU394" s="152" t="s">
        <v>97</v>
      </c>
      <c r="AV394" s="12" t="s">
        <v>90</v>
      </c>
      <c r="AW394" s="12" t="s">
        <v>36</v>
      </c>
      <c r="AX394" s="12" t="s">
        <v>80</v>
      </c>
      <c r="AY394" s="152" t="s">
        <v>159</v>
      </c>
    </row>
    <row r="395" spans="2:65" s="12" customFormat="1" ht="11.25">
      <c r="B395" s="151"/>
      <c r="D395" s="149" t="s">
        <v>195</v>
      </c>
      <c r="E395" s="152" t="s">
        <v>1</v>
      </c>
      <c r="F395" s="153" t="s">
        <v>446</v>
      </c>
      <c r="H395" s="154">
        <v>45.494999999999997</v>
      </c>
      <c r="I395" s="155"/>
      <c r="L395" s="151"/>
      <c r="M395" s="156"/>
      <c r="T395" s="157"/>
      <c r="AT395" s="152" t="s">
        <v>195</v>
      </c>
      <c r="AU395" s="152" t="s">
        <v>97</v>
      </c>
      <c r="AV395" s="12" t="s">
        <v>90</v>
      </c>
      <c r="AW395" s="12" t="s">
        <v>36</v>
      </c>
      <c r="AX395" s="12" t="s">
        <v>80</v>
      </c>
      <c r="AY395" s="152" t="s">
        <v>159</v>
      </c>
    </row>
    <row r="396" spans="2:65" s="13" customFormat="1" ht="11.25">
      <c r="B396" s="173"/>
      <c r="D396" s="149" t="s">
        <v>195</v>
      </c>
      <c r="E396" s="174" t="s">
        <v>1</v>
      </c>
      <c r="F396" s="175" t="s">
        <v>447</v>
      </c>
      <c r="H396" s="176">
        <v>136.48500000000001</v>
      </c>
      <c r="I396" s="177"/>
      <c r="L396" s="173"/>
      <c r="M396" s="178"/>
      <c r="T396" s="179"/>
      <c r="AT396" s="174" t="s">
        <v>195</v>
      </c>
      <c r="AU396" s="174" t="s">
        <v>97</v>
      </c>
      <c r="AV396" s="13" t="s">
        <v>166</v>
      </c>
      <c r="AW396" s="13" t="s">
        <v>36</v>
      </c>
      <c r="AX396" s="13" t="s">
        <v>88</v>
      </c>
      <c r="AY396" s="174" t="s">
        <v>159</v>
      </c>
    </row>
    <row r="397" spans="2:65" s="1" customFormat="1" ht="11.25">
      <c r="B397" s="31"/>
      <c r="D397" s="149" t="s">
        <v>196</v>
      </c>
      <c r="F397" s="158" t="s">
        <v>203</v>
      </c>
      <c r="L397" s="31"/>
      <c r="M397" s="148"/>
      <c r="T397" s="55"/>
      <c r="AU397" s="16" t="s">
        <v>97</v>
      </c>
    </row>
    <row r="398" spans="2:65" s="1" customFormat="1" ht="11.25">
      <c r="B398" s="31"/>
      <c r="D398" s="149" t="s">
        <v>196</v>
      </c>
      <c r="F398" s="159" t="s">
        <v>106</v>
      </c>
      <c r="H398" s="160">
        <v>643</v>
      </c>
      <c r="L398" s="31"/>
      <c r="M398" s="148"/>
      <c r="T398" s="55"/>
      <c r="AU398" s="16" t="s">
        <v>97</v>
      </c>
    </row>
    <row r="399" spans="2:65" s="1" customFormat="1" ht="44.25" customHeight="1">
      <c r="B399" s="31"/>
      <c r="C399" s="132" t="s">
        <v>448</v>
      </c>
      <c r="D399" s="132" t="s">
        <v>161</v>
      </c>
      <c r="E399" s="133" t="s">
        <v>449</v>
      </c>
      <c r="F399" s="134" t="s">
        <v>450</v>
      </c>
      <c r="G399" s="135" t="s">
        <v>200</v>
      </c>
      <c r="H399" s="136">
        <v>110.982</v>
      </c>
      <c r="I399" s="137"/>
      <c r="J399" s="138">
        <f>ROUND(I399*H399,2)</f>
        <v>0</v>
      </c>
      <c r="K399" s="134" t="s">
        <v>165</v>
      </c>
      <c r="L399" s="31"/>
      <c r="M399" s="139" t="s">
        <v>1</v>
      </c>
      <c r="N399" s="140" t="s">
        <v>45</v>
      </c>
      <c r="P399" s="141">
        <f>O399*H399</f>
        <v>0</v>
      </c>
      <c r="Q399" s="141">
        <v>0</v>
      </c>
      <c r="R399" s="141">
        <f>Q399*H399</f>
        <v>0</v>
      </c>
      <c r="S399" s="141">
        <v>0</v>
      </c>
      <c r="T399" s="142">
        <f>S399*H399</f>
        <v>0</v>
      </c>
      <c r="AR399" s="143" t="s">
        <v>166</v>
      </c>
      <c r="AT399" s="143" t="s">
        <v>161</v>
      </c>
      <c r="AU399" s="143" t="s">
        <v>97</v>
      </c>
      <c r="AY399" s="16" t="s">
        <v>159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6" t="s">
        <v>88</v>
      </c>
      <c r="BK399" s="144">
        <f>ROUND(I399*H399,2)</f>
        <v>0</v>
      </c>
      <c r="BL399" s="16" t="s">
        <v>166</v>
      </c>
      <c r="BM399" s="143" t="s">
        <v>451</v>
      </c>
    </row>
    <row r="400" spans="2:65" s="1" customFormat="1" ht="11.25">
      <c r="B400" s="31"/>
      <c r="D400" s="145" t="s">
        <v>168</v>
      </c>
      <c r="F400" s="146" t="s">
        <v>452</v>
      </c>
      <c r="I400" s="147"/>
      <c r="L400" s="31"/>
      <c r="M400" s="148"/>
      <c r="T400" s="55"/>
      <c r="AT400" s="16" t="s">
        <v>168</v>
      </c>
      <c r="AU400" s="16" t="s">
        <v>97</v>
      </c>
    </row>
    <row r="401" spans="2:65" s="1" customFormat="1" ht="16.5" customHeight="1">
      <c r="B401" s="31"/>
      <c r="C401" s="161" t="s">
        <v>453</v>
      </c>
      <c r="D401" s="161" t="s">
        <v>222</v>
      </c>
      <c r="E401" s="162" t="s">
        <v>454</v>
      </c>
      <c r="F401" s="163" t="s">
        <v>455</v>
      </c>
      <c r="G401" s="164" t="s">
        <v>225</v>
      </c>
      <c r="H401" s="165">
        <v>26.22</v>
      </c>
      <c r="I401" s="166"/>
      <c r="J401" s="167">
        <f>ROUND(I401*H401,2)</f>
        <v>0</v>
      </c>
      <c r="K401" s="163" t="s">
        <v>165</v>
      </c>
      <c r="L401" s="168"/>
      <c r="M401" s="169" t="s">
        <v>1</v>
      </c>
      <c r="N401" s="170" t="s">
        <v>45</v>
      </c>
      <c r="P401" s="141">
        <f>O401*H401</f>
        <v>0</v>
      </c>
      <c r="Q401" s="141">
        <v>1</v>
      </c>
      <c r="R401" s="141">
        <f>Q401*H401</f>
        <v>26.22</v>
      </c>
      <c r="S401" s="141">
        <v>0</v>
      </c>
      <c r="T401" s="142">
        <f>S401*H401</f>
        <v>0</v>
      </c>
      <c r="AR401" s="143" t="s">
        <v>204</v>
      </c>
      <c r="AT401" s="143" t="s">
        <v>222</v>
      </c>
      <c r="AU401" s="143" t="s">
        <v>97</v>
      </c>
      <c r="AY401" s="16" t="s">
        <v>159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88</v>
      </c>
      <c r="BK401" s="144">
        <f>ROUND(I401*H401,2)</f>
        <v>0</v>
      </c>
      <c r="BL401" s="16" t="s">
        <v>166</v>
      </c>
      <c r="BM401" s="143" t="s">
        <v>456</v>
      </c>
    </row>
    <row r="402" spans="2:65" s="14" customFormat="1" ht="11.25">
      <c r="B402" s="180"/>
      <c r="D402" s="149" t="s">
        <v>195</v>
      </c>
      <c r="E402" s="181" t="s">
        <v>1</v>
      </c>
      <c r="F402" s="182" t="s">
        <v>457</v>
      </c>
      <c r="H402" s="181" t="s">
        <v>1</v>
      </c>
      <c r="I402" s="183"/>
      <c r="L402" s="180"/>
      <c r="M402" s="184"/>
      <c r="T402" s="185"/>
      <c r="AT402" s="181" t="s">
        <v>195</v>
      </c>
      <c r="AU402" s="181" t="s">
        <v>97</v>
      </c>
      <c r="AV402" s="14" t="s">
        <v>88</v>
      </c>
      <c r="AW402" s="14" t="s">
        <v>36</v>
      </c>
      <c r="AX402" s="14" t="s">
        <v>80</v>
      </c>
      <c r="AY402" s="181" t="s">
        <v>159</v>
      </c>
    </row>
    <row r="403" spans="2:65" s="12" customFormat="1" ht="11.25">
      <c r="B403" s="151"/>
      <c r="D403" s="149" t="s">
        <v>195</v>
      </c>
      <c r="E403" s="152" t="s">
        <v>1</v>
      </c>
      <c r="F403" s="153" t="s">
        <v>458</v>
      </c>
      <c r="H403" s="154">
        <v>4.37</v>
      </c>
      <c r="I403" s="155"/>
      <c r="L403" s="151"/>
      <c r="M403" s="156"/>
      <c r="T403" s="157"/>
      <c r="AT403" s="152" t="s">
        <v>195</v>
      </c>
      <c r="AU403" s="152" t="s">
        <v>97</v>
      </c>
      <c r="AV403" s="12" t="s">
        <v>90</v>
      </c>
      <c r="AW403" s="12" t="s">
        <v>36</v>
      </c>
      <c r="AX403" s="12" t="s">
        <v>80</v>
      </c>
      <c r="AY403" s="152" t="s">
        <v>159</v>
      </c>
    </row>
    <row r="404" spans="2:65" s="12" customFormat="1" ht="11.25">
      <c r="B404" s="151"/>
      <c r="D404" s="149" t="s">
        <v>195</v>
      </c>
      <c r="E404" s="152" t="s">
        <v>1</v>
      </c>
      <c r="F404" s="153" t="s">
        <v>459</v>
      </c>
      <c r="H404" s="154">
        <v>4.37</v>
      </c>
      <c r="I404" s="155"/>
      <c r="L404" s="151"/>
      <c r="M404" s="156"/>
      <c r="T404" s="157"/>
      <c r="AT404" s="152" t="s">
        <v>195</v>
      </c>
      <c r="AU404" s="152" t="s">
        <v>97</v>
      </c>
      <c r="AV404" s="12" t="s">
        <v>90</v>
      </c>
      <c r="AW404" s="12" t="s">
        <v>36</v>
      </c>
      <c r="AX404" s="12" t="s">
        <v>80</v>
      </c>
      <c r="AY404" s="152" t="s">
        <v>159</v>
      </c>
    </row>
    <row r="405" spans="2:65" s="12" customFormat="1" ht="11.25">
      <c r="B405" s="151"/>
      <c r="D405" s="149" t="s">
        <v>195</v>
      </c>
      <c r="E405" s="152" t="s">
        <v>1</v>
      </c>
      <c r="F405" s="153" t="s">
        <v>460</v>
      </c>
      <c r="H405" s="154">
        <v>4.37</v>
      </c>
      <c r="I405" s="155"/>
      <c r="L405" s="151"/>
      <c r="M405" s="156"/>
      <c r="T405" s="157"/>
      <c r="AT405" s="152" t="s">
        <v>195</v>
      </c>
      <c r="AU405" s="152" t="s">
        <v>97</v>
      </c>
      <c r="AV405" s="12" t="s">
        <v>90</v>
      </c>
      <c r="AW405" s="12" t="s">
        <v>36</v>
      </c>
      <c r="AX405" s="12" t="s">
        <v>80</v>
      </c>
      <c r="AY405" s="152" t="s">
        <v>159</v>
      </c>
    </row>
    <row r="406" spans="2:65" s="13" customFormat="1" ht="11.25">
      <c r="B406" s="173"/>
      <c r="D406" s="149" t="s">
        <v>195</v>
      </c>
      <c r="E406" s="174" t="s">
        <v>1</v>
      </c>
      <c r="F406" s="175" t="s">
        <v>447</v>
      </c>
      <c r="H406" s="176">
        <v>13.11</v>
      </c>
      <c r="I406" s="177"/>
      <c r="L406" s="173"/>
      <c r="M406" s="178"/>
      <c r="T406" s="179"/>
      <c r="AT406" s="174" t="s">
        <v>195</v>
      </c>
      <c r="AU406" s="174" t="s">
        <v>97</v>
      </c>
      <c r="AV406" s="13" t="s">
        <v>166</v>
      </c>
      <c r="AW406" s="13" t="s">
        <v>36</v>
      </c>
      <c r="AX406" s="13" t="s">
        <v>88</v>
      </c>
      <c r="AY406" s="174" t="s">
        <v>159</v>
      </c>
    </row>
    <row r="407" spans="2:65" s="1" customFormat="1" ht="11.25">
      <c r="B407" s="31"/>
      <c r="D407" s="149" t="s">
        <v>196</v>
      </c>
      <c r="F407" s="158" t="s">
        <v>203</v>
      </c>
      <c r="L407" s="31"/>
      <c r="M407" s="148"/>
      <c r="T407" s="55"/>
      <c r="AU407" s="16" t="s">
        <v>97</v>
      </c>
    </row>
    <row r="408" spans="2:65" s="1" customFormat="1" ht="11.25">
      <c r="B408" s="31"/>
      <c r="D408" s="149" t="s">
        <v>196</v>
      </c>
      <c r="F408" s="159" t="s">
        <v>106</v>
      </c>
      <c r="H408" s="160">
        <v>643</v>
      </c>
      <c r="L408" s="31"/>
      <c r="M408" s="148"/>
      <c r="T408" s="55"/>
      <c r="AU408" s="16" t="s">
        <v>97</v>
      </c>
    </row>
    <row r="409" spans="2:65" s="12" customFormat="1" ht="11.25">
      <c r="B409" s="151"/>
      <c r="D409" s="149" t="s">
        <v>195</v>
      </c>
      <c r="F409" s="153" t="s">
        <v>461</v>
      </c>
      <c r="H409" s="154">
        <v>26.22</v>
      </c>
      <c r="I409" s="155"/>
      <c r="L409" s="151"/>
      <c r="M409" s="156"/>
      <c r="T409" s="157"/>
      <c r="AT409" s="152" t="s">
        <v>195</v>
      </c>
      <c r="AU409" s="152" t="s">
        <v>97</v>
      </c>
      <c r="AV409" s="12" t="s">
        <v>90</v>
      </c>
      <c r="AW409" s="12" t="s">
        <v>4</v>
      </c>
      <c r="AX409" s="12" t="s">
        <v>88</v>
      </c>
      <c r="AY409" s="152" t="s">
        <v>159</v>
      </c>
    </row>
    <row r="410" spans="2:65" s="1" customFormat="1" ht="16.5" customHeight="1">
      <c r="B410" s="31"/>
      <c r="C410" s="161" t="s">
        <v>462</v>
      </c>
      <c r="D410" s="161" t="s">
        <v>222</v>
      </c>
      <c r="E410" s="162" t="s">
        <v>463</v>
      </c>
      <c r="F410" s="163" t="s">
        <v>464</v>
      </c>
      <c r="G410" s="164" t="s">
        <v>225</v>
      </c>
      <c r="H410" s="165">
        <v>105.504</v>
      </c>
      <c r="I410" s="166"/>
      <c r="J410" s="167">
        <f>ROUND(I410*H410,2)</f>
        <v>0</v>
      </c>
      <c r="K410" s="163" t="s">
        <v>165</v>
      </c>
      <c r="L410" s="168"/>
      <c r="M410" s="169" t="s">
        <v>1</v>
      </c>
      <c r="N410" s="170" t="s">
        <v>45</v>
      </c>
      <c r="P410" s="141">
        <f>O410*H410</f>
        <v>0</v>
      </c>
      <c r="Q410" s="141">
        <v>1</v>
      </c>
      <c r="R410" s="141">
        <f>Q410*H410</f>
        <v>105.504</v>
      </c>
      <c r="S410" s="141">
        <v>0</v>
      </c>
      <c r="T410" s="142">
        <f>S410*H410</f>
        <v>0</v>
      </c>
      <c r="AR410" s="143" t="s">
        <v>204</v>
      </c>
      <c r="AT410" s="143" t="s">
        <v>222</v>
      </c>
      <c r="AU410" s="143" t="s">
        <v>97</v>
      </c>
      <c r="AY410" s="16" t="s">
        <v>159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88</v>
      </c>
      <c r="BK410" s="144">
        <f>ROUND(I410*H410,2)</f>
        <v>0</v>
      </c>
      <c r="BL410" s="16" t="s">
        <v>166</v>
      </c>
      <c r="BM410" s="143" t="s">
        <v>465</v>
      </c>
    </row>
    <row r="411" spans="2:65" s="14" customFormat="1" ht="11.25">
      <c r="B411" s="180"/>
      <c r="D411" s="149" t="s">
        <v>195</v>
      </c>
      <c r="E411" s="181" t="s">
        <v>1</v>
      </c>
      <c r="F411" s="182" t="s">
        <v>466</v>
      </c>
      <c r="H411" s="181" t="s">
        <v>1</v>
      </c>
      <c r="I411" s="183"/>
      <c r="L411" s="180"/>
      <c r="M411" s="184"/>
      <c r="T411" s="185"/>
      <c r="AT411" s="181" t="s">
        <v>195</v>
      </c>
      <c r="AU411" s="181" t="s">
        <v>97</v>
      </c>
      <c r="AV411" s="14" t="s">
        <v>88</v>
      </c>
      <c r="AW411" s="14" t="s">
        <v>36</v>
      </c>
      <c r="AX411" s="14" t="s">
        <v>80</v>
      </c>
      <c r="AY411" s="181" t="s">
        <v>159</v>
      </c>
    </row>
    <row r="412" spans="2:65" s="12" customFormat="1" ht="33.75">
      <c r="B412" s="151"/>
      <c r="D412" s="149" t="s">
        <v>195</v>
      </c>
      <c r="E412" s="152" t="s">
        <v>1</v>
      </c>
      <c r="F412" s="153" t="s">
        <v>467</v>
      </c>
      <c r="H412" s="154">
        <v>17.584</v>
      </c>
      <c r="I412" s="155"/>
      <c r="L412" s="151"/>
      <c r="M412" s="156"/>
      <c r="T412" s="157"/>
      <c r="AT412" s="152" t="s">
        <v>195</v>
      </c>
      <c r="AU412" s="152" t="s">
        <v>97</v>
      </c>
      <c r="AV412" s="12" t="s">
        <v>90</v>
      </c>
      <c r="AW412" s="12" t="s">
        <v>36</v>
      </c>
      <c r="AX412" s="12" t="s">
        <v>80</v>
      </c>
      <c r="AY412" s="152" t="s">
        <v>159</v>
      </c>
    </row>
    <row r="413" spans="2:65" s="12" customFormat="1" ht="33.75">
      <c r="B413" s="151"/>
      <c r="D413" s="149" t="s">
        <v>195</v>
      </c>
      <c r="E413" s="152" t="s">
        <v>1</v>
      </c>
      <c r="F413" s="153" t="s">
        <v>468</v>
      </c>
      <c r="H413" s="154">
        <v>17.584</v>
      </c>
      <c r="I413" s="155"/>
      <c r="L413" s="151"/>
      <c r="M413" s="156"/>
      <c r="T413" s="157"/>
      <c r="AT413" s="152" t="s">
        <v>195</v>
      </c>
      <c r="AU413" s="152" t="s">
        <v>97</v>
      </c>
      <c r="AV413" s="12" t="s">
        <v>90</v>
      </c>
      <c r="AW413" s="12" t="s">
        <v>36</v>
      </c>
      <c r="AX413" s="12" t="s">
        <v>80</v>
      </c>
      <c r="AY413" s="152" t="s">
        <v>159</v>
      </c>
    </row>
    <row r="414" spans="2:65" s="12" customFormat="1" ht="33.75">
      <c r="B414" s="151"/>
      <c r="D414" s="149" t="s">
        <v>195</v>
      </c>
      <c r="E414" s="152" t="s">
        <v>1</v>
      </c>
      <c r="F414" s="153" t="s">
        <v>469</v>
      </c>
      <c r="H414" s="154">
        <v>17.584</v>
      </c>
      <c r="I414" s="155"/>
      <c r="L414" s="151"/>
      <c r="M414" s="156"/>
      <c r="T414" s="157"/>
      <c r="AT414" s="152" t="s">
        <v>195</v>
      </c>
      <c r="AU414" s="152" t="s">
        <v>97</v>
      </c>
      <c r="AV414" s="12" t="s">
        <v>90</v>
      </c>
      <c r="AW414" s="12" t="s">
        <v>36</v>
      </c>
      <c r="AX414" s="12" t="s">
        <v>80</v>
      </c>
      <c r="AY414" s="152" t="s">
        <v>159</v>
      </c>
    </row>
    <row r="415" spans="2:65" s="13" customFormat="1" ht="11.25">
      <c r="B415" s="173"/>
      <c r="D415" s="149" t="s">
        <v>195</v>
      </c>
      <c r="E415" s="174" t="s">
        <v>1</v>
      </c>
      <c r="F415" s="175" t="s">
        <v>447</v>
      </c>
      <c r="H415" s="176">
        <v>52.752000000000002</v>
      </c>
      <c r="I415" s="177"/>
      <c r="L415" s="173"/>
      <c r="M415" s="178"/>
      <c r="T415" s="179"/>
      <c r="AT415" s="174" t="s">
        <v>195</v>
      </c>
      <c r="AU415" s="174" t="s">
        <v>97</v>
      </c>
      <c r="AV415" s="13" t="s">
        <v>166</v>
      </c>
      <c r="AW415" s="13" t="s">
        <v>36</v>
      </c>
      <c r="AX415" s="13" t="s">
        <v>88</v>
      </c>
      <c r="AY415" s="174" t="s">
        <v>159</v>
      </c>
    </row>
    <row r="416" spans="2:65" s="1" customFormat="1" ht="11.25">
      <c r="B416" s="31"/>
      <c r="D416" s="149" t="s">
        <v>196</v>
      </c>
      <c r="F416" s="158" t="s">
        <v>203</v>
      </c>
      <c r="L416" s="31"/>
      <c r="M416" s="148"/>
      <c r="T416" s="55"/>
      <c r="AU416" s="16" t="s">
        <v>97</v>
      </c>
    </row>
    <row r="417" spans="2:65" s="1" customFormat="1" ht="11.25">
      <c r="B417" s="31"/>
      <c r="D417" s="149" t="s">
        <v>196</v>
      </c>
      <c r="F417" s="159" t="s">
        <v>106</v>
      </c>
      <c r="H417" s="160">
        <v>643</v>
      </c>
      <c r="L417" s="31"/>
      <c r="M417" s="148"/>
      <c r="T417" s="55"/>
      <c r="AU417" s="16" t="s">
        <v>97</v>
      </c>
    </row>
    <row r="418" spans="2:65" s="12" customFormat="1" ht="11.25">
      <c r="B418" s="151"/>
      <c r="D418" s="149" t="s">
        <v>195</v>
      </c>
      <c r="F418" s="153" t="s">
        <v>470</v>
      </c>
      <c r="H418" s="154">
        <v>105.504</v>
      </c>
      <c r="I418" s="155"/>
      <c r="L418" s="151"/>
      <c r="M418" s="156"/>
      <c r="T418" s="157"/>
      <c r="AT418" s="152" t="s">
        <v>195</v>
      </c>
      <c r="AU418" s="152" t="s">
        <v>97</v>
      </c>
      <c r="AV418" s="12" t="s">
        <v>90</v>
      </c>
      <c r="AW418" s="12" t="s">
        <v>4</v>
      </c>
      <c r="AX418" s="12" t="s">
        <v>88</v>
      </c>
      <c r="AY418" s="152" t="s">
        <v>159</v>
      </c>
    </row>
    <row r="419" spans="2:65" s="1" customFormat="1" ht="16.5" customHeight="1">
      <c r="B419" s="31"/>
      <c r="C419" s="161" t="s">
        <v>471</v>
      </c>
      <c r="D419" s="161" t="s">
        <v>222</v>
      </c>
      <c r="E419" s="162" t="s">
        <v>472</v>
      </c>
      <c r="F419" s="163" t="s">
        <v>473</v>
      </c>
      <c r="G419" s="164" t="s">
        <v>225</v>
      </c>
      <c r="H419" s="165">
        <v>90.24</v>
      </c>
      <c r="I419" s="166"/>
      <c r="J419" s="167">
        <f>ROUND(I419*H419,2)</f>
        <v>0</v>
      </c>
      <c r="K419" s="163" t="s">
        <v>165</v>
      </c>
      <c r="L419" s="168"/>
      <c r="M419" s="169" t="s">
        <v>1</v>
      </c>
      <c r="N419" s="170" t="s">
        <v>45</v>
      </c>
      <c r="P419" s="141">
        <f>O419*H419</f>
        <v>0</v>
      </c>
      <c r="Q419" s="141">
        <v>1</v>
      </c>
      <c r="R419" s="141">
        <f>Q419*H419</f>
        <v>90.24</v>
      </c>
      <c r="S419" s="141">
        <v>0</v>
      </c>
      <c r="T419" s="142">
        <f>S419*H419</f>
        <v>0</v>
      </c>
      <c r="AR419" s="143" t="s">
        <v>204</v>
      </c>
      <c r="AT419" s="143" t="s">
        <v>222</v>
      </c>
      <c r="AU419" s="143" t="s">
        <v>97</v>
      </c>
      <c r="AY419" s="16" t="s">
        <v>159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88</v>
      </c>
      <c r="BK419" s="144">
        <f>ROUND(I419*H419,2)</f>
        <v>0</v>
      </c>
      <c r="BL419" s="16" t="s">
        <v>166</v>
      </c>
      <c r="BM419" s="143" t="s">
        <v>474</v>
      </c>
    </row>
    <row r="420" spans="2:65" s="14" customFormat="1" ht="11.25">
      <c r="B420" s="180"/>
      <c r="D420" s="149" t="s">
        <v>195</v>
      </c>
      <c r="E420" s="181" t="s">
        <v>1</v>
      </c>
      <c r="F420" s="182" t="s">
        <v>475</v>
      </c>
      <c r="H420" s="181" t="s">
        <v>1</v>
      </c>
      <c r="I420" s="183"/>
      <c r="L420" s="180"/>
      <c r="M420" s="184"/>
      <c r="T420" s="185"/>
      <c r="AT420" s="181" t="s">
        <v>195</v>
      </c>
      <c r="AU420" s="181" t="s">
        <v>97</v>
      </c>
      <c r="AV420" s="14" t="s">
        <v>88</v>
      </c>
      <c r="AW420" s="14" t="s">
        <v>36</v>
      </c>
      <c r="AX420" s="14" t="s">
        <v>80</v>
      </c>
      <c r="AY420" s="181" t="s">
        <v>159</v>
      </c>
    </row>
    <row r="421" spans="2:65" s="12" customFormat="1" ht="22.5">
      <c r="B421" s="151"/>
      <c r="D421" s="149" t="s">
        <v>195</v>
      </c>
      <c r="E421" s="152" t="s">
        <v>1</v>
      </c>
      <c r="F421" s="153" t="s">
        <v>476</v>
      </c>
      <c r="H421" s="154">
        <v>15.04</v>
      </c>
      <c r="I421" s="155"/>
      <c r="L421" s="151"/>
      <c r="M421" s="156"/>
      <c r="T421" s="157"/>
      <c r="AT421" s="152" t="s">
        <v>195</v>
      </c>
      <c r="AU421" s="152" t="s">
        <v>97</v>
      </c>
      <c r="AV421" s="12" t="s">
        <v>90</v>
      </c>
      <c r="AW421" s="12" t="s">
        <v>36</v>
      </c>
      <c r="AX421" s="12" t="s">
        <v>80</v>
      </c>
      <c r="AY421" s="152" t="s">
        <v>159</v>
      </c>
    </row>
    <row r="422" spans="2:65" s="12" customFormat="1" ht="22.5">
      <c r="B422" s="151"/>
      <c r="D422" s="149" t="s">
        <v>195</v>
      </c>
      <c r="E422" s="152" t="s">
        <v>1</v>
      </c>
      <c r="F422" s="153" t="s">
        <v>477</v>
      </c>
      <c r="H422" s="154">
        <v>15.04</v>
      </c>
      <c r="I422" s="155"/>
      <c r="L422" s="151"/>
      <c r="M422" s="156"/>
      <c r="T422" s="157"/>
      <c r="AT422" s="152" t="s">
        <v>195</v>
      </c>
      <c r="AU422" s="152" t="s">
        <v>97</v>
      </c>
      <c r="AV422" s="12" t="s">
        <v>90</v>
      </c>
      <c r="AW422" s="12" t="s">
        <v>36</v>
      </c>
      <c r="AX422" s="12" t="s">
        <v>80</v>
      </c>
      <c r="AY422" s="152" t="s">
        <v>159</v>
      </c>
    </row>
    <row r="423" spans="2:65" s="12" customFormat="1" ht="22.5">
      <c r="B423" s="151"/>
      <c r="D423" s="149" t="s">
        <v>195</v>
      </c>
      <c r="E423" s="152" t="s">
        <v>1</v>
      </c>
      <c r="F423" s="153" t="s">
        <v>478</v>
      </c>
      <c r="H423" s="154">
        <v>15.04</v>
      </c>
      <c r="I423" s="155"/>
      <c r="L423" s="151"/>
      <c r="M423" s="156"/>
      <c r="T423" s="157"/>
      <c r="AT423" s="152" t="s">
        <v>195</v>
      </c>
      <c r="AU423" s="152" t="s">
        <v>97</v>
      </c>
      <c r="AV423" s="12" t="s">
        <v>90</v>
      </c>
      <c r="AW423" s="12" t="s">
        <v>36</v>
      </c>
      <c r="AX423" s="12" t="s">
        <v>80</v>
      </c>
      <c r="AY423" s="152" t="s">
        <v>159</v>
      </c>
    </row>
    <row r="424" spans="2:65" s="13" customFormat="1" ht="11.25">
      <c r="B424" s="173"/>
      <c r="D424" s="149" t="s">
        <v>195</v>
      </c>
      <c r="E424" s="174" t="s">
        <v>1</v>
      </c>
      <c r="F424" s="175" t="s">
        <v>447</v>
      </c>
      <c r="H424" s="176">
        <v>45.12</v>
      </c>
      <c r="I424" s="177"/>
      <c r="L424" s="173"/>
      <c r="M424" s="178"/>
      <c r="T424" s="179"/>
      <c r="AT424" s="174" t="s">
        <v>195</v>
      </c>
      <c r="AU424" s="174" t="s">
        <v>97</v>
      </c>
      <c r="AV424" s="13" t="s">
        <v>166</v>
      </c>
      <c r="AW424" s="13" t="s">
        <v>36</v>
      </c>
      <c r="AX424" s="13" t="s">
        <v>88</v>
      </c>
      <c r="AY424" s="174" t="s">
        <v>159</v>
      </c>
    </row>
    <row r="425" spans="2:65" s="1" customFormat="1" ht="11.25">
      <c r="B425" s="31"/>
      <c r="D425" s="149" t="s">
        <v>196</v>
      </c>
      <c r="F425" s="158" t="s">
        <v>203</v>
      </c>
      <c r="L425" s="31"/>
      <c r="M425" s="148"/>
      <c r="T425" s="55"/>
      <c r="AU425" s="16" t="s">
        <v>97</v>
      </c>
    </row>
    <row r="426" spans="2:65" s="1" customFormat="1" ht="11.25">
      <c r="B426" s="31"/>
      <c r="D426" s="149" t="s">
        <v>196</v>
      </c>
      <c r="F426" s="159" t="s">
        <v>106</v>
      </c>
      <c r="H426" s="160">
        <v>643</v>
      </c>
      <c r="L426" s="31"/>
      <c r="M426" s="148"/>
      <c r="T426" s="55"/>
      <c r="AU426" s="16" t="s">
        <v>97</v>
      </c>
    </row>
    <row r="427" spans="2:65" s="12" customFormat="1" ht="11.25">
      <c r="B427" s="151"/>
      <c r="D427" s="149" t="s">
        <v>195</v>
      </c>
      <c r="F427" s="153" t="s">
        <v>479</v>
      </c>
      <c r="H427" s="154">
        <v>90.24</v>
      </c>
      <c r="I427" s="155"/>
      <c r="L427" s="151"/>
      <c r="M427" s="156"/>
      <c r="T427" s="157"/>
      <c r="AT427" s="152" t="s">
        <v>195</v>
      </c>
      <c r="AU427" s="152" t="s">
        <v>97</v>
      </c>
      <c r="AV427" s="12" t="s">
        <v>90</v>
      </c>
      <c r="AW427" s="12" t="s">
        <v>4</v>
      </c>
      <c r="AX427" s="12" t="s">
        <v>88</v>
      </c>
      <c r="AY427" s="152" t="s">
        <v>159</v>
      </c>
    </row>
    <row r="428" spans="2:65" s="1" customFormat="1" ht="24.2" customHeight="1">
      <c r="B428" s="31"/>
      <c r="C428" s="132" t="s">
        <v>480</v>
      </c>
      <c r="D428" s="132" t="s">
        <v>161</v>
      </c>
      <c r="E428" s="133" t="s">
        <v>481</v>
      </c>
      <c r="F428" s="134" t="s">
        <v>482</v>
      </c>
      <c r="G428" s="135" t="s">
        <v>185</v>
      </c>
      <c r="H428" s="136">
        <v>3</v>
      </c>
      <c r="I428" s="137"/>
      <c r="J428" s="138">
        <f>ROUND(I428*H428,2)</f>
        <v>0</v>
      </c>
      <c r="K428" s="134" t="s">
        <v>165</v>
      </c>
      <c r="L428" s="31"/>
      <c r="M428" s="139" t="s">
        <v>1</v>
      </c>
      <c r="N428" s="140" t="s">
        <v>45</v>
      </c>
      <c r="P428" s="141">
        <f>O428*H428</f>
        <v>0</v>
      </c>
      <c r="Q428" s="141">
        <v>1.0000000000000001E-5</v>
      </c>
      <c r="R428" s="141">
        <f>Q428*H428</f>
        <v>3.0000000000000004E-5</v>
      </c>
      <c r="S428" s="141">
        <v>0</v>
      </c>
      <c r="T428" s="142">
        <f>S428*H428</f>
        <v>0</v>
      </c>
      <c r="AR428" s="143" t="s">
        <v>166</v>
      </c>
      <c r="AT428" s="143" t="s">
        <v>161</v>
      </c>
      <c r="AU428" s="143" t="s">
        <v>97</v>
      </c>
      <c r="AY428" s="16" t="s">
        <v>159</v>
      </c>
      <c r="BE428" s="144">
        <f>IF(N428="základní",J428,0)</f>
        <v>0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6" t="s">
        <v>88</v>
      </c>
      <c r="BK428" s="144">
        <f>ROUND(I428*H428,2)</f>
        <v>0</v>
      </c>
      <c r="BL428" s="16" t="s">
        <v>166</v>
      </c>
      <c r="BM428" s="143" t="s">
        <v>483</v>
      </c>
    </row>
    <row r="429" spans="2:65" s="1" customFormat="1" ht="11.25">
      <c r="B429" s="31"/>
      <c r="D429" s="145" t="s">
        <v>168</v>
      </c>
      <c r="F429" s="146" t="s">
        <v>484</v>
      </c>
      <c r="I429" s="147"/>
      <c r="L429" s="31"/>
      <c r="M429" s="148"/>
      <c r="T429" s="55"/>
      <c r="AT429" s="16" t="s">
        <v>168</v>
      </c>
      <c r="AU429" s="16" t="s">
        <v>97</v>
      </c>
    </row>
    <row r="430" spans="2:65" s="1" customFormat="1" ht="24.2" customHeight="1">
      <c r="B430" s="31"/>
      <c r="C430" s="161" t="s">
        <v>485</v>
      </c>
      <c r="D430" s="161" t="s">
        <v>222</v>
      </c>
      <c r="E430" s="162" t="s">
        <v>486</v>
      </c>
      <c r="F430" s="163" t="s">
        <v>487</v>
      </c>
      <c r="G430" s="164" t="s">
        <v>185</v>
      </c>
      <c r="H430" s="165">
        <v>3.09</v>
      </c>
      <c r="I430" s="166"/>
      <c r="J430" s="167">
        <f>ROUND(I430*H430,2)</f>
        <v>0</v>
      </c>
      <c r="K430" s="163" t="s">
        <v>165</v>
      </c>
      <c r="L430" s="168"/>
      <c r="M430" s="169" t="s">
        <v>1</v>
      </c>
      <c r="N430" s="170" t="s">
        <v>45</v>
      </c>
      <c r="P430" s="141">
        <f>O430*H430</f>
        <v>0</v>
      </c>
      <c r="Q430" s="141">
        <v>6.7299999999999999E-3</v>
      </c>
      <c r="R430" s="141">
        <f>Q430*H430</f>
        <v>2.07957E-2</v>
      </c>
      <c r="S430" s="141">
        <v>0</v>
      </c>
      <c r="T430" s="142">
        <f>S430*H430</f>
        <v>0</v>
      </c>
      <c r="AR430" s="143" t="s">
        <v>204</v>
      </c>
      <c r="AT430" s="143" t="s">
        <v>222</v>
      </c>
      <c r="AU430" s="143" t="s">
        <v>97</v>
      </c>
      <c r="AY430" s="16" t="s">
        <v>159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88</v>
      </c>
      <c r="BK430" s="144">
        <f>ROUND(I430*H430,2)</f>
        <v>0</v>
      </c>
      <c r="BL430" s="16" t="s">
        <v>166</v>
      </c>
      <c r="BM430" s="143" t="s">
        <v>488</v>
      </c>
    </row>
    <row r="431" spans="2:65" s="12" customFormat="1" ht="11.25">
      <c r="B431" s="151"/>
      <c r="D431" s="149" t="s">
        <v>195</v>
      </c>
      <c r="F431" s="153" t="s">
        <v>489</v>
      </c>
      <c r="H431" s="154">
        <v>3.09</v>
      </c>
      <c r="I431" s="155"/>
      <c r="L431" s="151"/>
      <c r="M431" s="156"/>
      <c r="T431" s="157"/>
      <c r="AT431" s="152" t="s">
        <v>195</v>
      </c>
      <c r="AU431" s="152" t="s">
        <v>97</v>
      </c>
      <c r="AV431" s="12" t="s">
        <v>90</v>
      </c>
      <c r="AW431" s="12" t="s">
        <v>4</v>
      </c>
      <c r="AX431" s="12" t="s">
        <v>88</v>
      </c>
      <c r="AY431" s="152" t="s">
        <v>159</v>
      </c>
    </row>
    <row r="432" spans="2:65" s="1" customFormat="1" ht="44.25" customHeight="1">
      <c r="B432" s="31"/>
      <c r="C432" s="132" t="s">
        <v>490</v>
      </c>
      <c r="D432" s="132" t="s">
        <v>161</v>
      </c>
      <c r="E432" s="133" t="s">
        <v>491</v>
      </c>
      <c r="F432" s="134" t="s">
        <v>492</v>
      </c>
      <c r="G432" s="135" t="s">
        <v>246</v>
      </c>
      <c r="H432" s="136">
        <v>6</v>
      </c>
      <c r="I432" s="137"/>
      <c r="J432" s="138">
        <f>ROUND(I432*H432,2)</f>
        <v>0</v>
      </c>
      <c r="K432" s="134" t="s">
        <v>165</v>
      </c>
      <c r="L432" s="31"/>
      <c r="M432" s="139" t="s">
        <v>1</v>
      </c>
      <c r="N432" s="140" t="s">
        <v>45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166</v>
      </c>
      <c r="AT432" s="143" t="s">
        <v>161</v>
      </c>
      <c r="AU432" s="143" t="s">
        <v>97</v>
      </c>
      <c r="AY432" s="16" t="s">
        <v>159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6" t="s">
        <v>88</v>
      </c>
      <c r="BK432" s="144">
        <f>ROUND(I432*H432,2)</f>
        <v>0</v>
      </c>
      <c r="BL432" s="16" t="s">
        <v>166</v>
      </c>
      <c r="BM432" s="143" t="s">
        <v>493</v>
      </c>
    </row>
    <row r="433" spans="2:65" s="1" customFormat="1" ht="11.25">
      <c r="B433" s="31"/>
      <c r="D433" s="145" t="s">
        <v>168</v>
      </c>
      <c r="F433" s="146" t="s">
        <v>494</v>
      </c>
      <c r="I433" s="147"/>
      <c r="L433" s="31"/>
      <c r="M433" s="148"/>
      <c r="T433" s="55"/>
      <c r="AT433" s="16" t="s">
        <v>168</v>
      </c>
      <c r="AU433" s="16" t="s">
        <v>97</v>
      </c>
    </row>
    <row r="434" spans="2:65" s="1" customFormat="1" ht="24.2" customHeight="1">
      <c r="B434" s="31"/>
      <c r="C434" s="161" t="s">
        <v>495</v>
      </c>
      <c r="D434" s="161" t="s">
        <v>222</v>
      </c>
      <c r="E434" s="162" t="s">
        <v>496</v>
      </c>
      <c r="F434" s="163" t="s">
        <v>497</v>
      </c>
      <c r="G434" s="164" t="s">
        <v>246</v>
      </c>
      <c r="H434" s="165">
        <v>6</v>
      </c>
      <c r="I434" s="166"/>
      <c r="J434" s="167">
        <f>ROUND(I434*H434,2)</f>
        <v>0</v>
      </c>
      <c r="K434" s="163" t="s">
        <v>165</v>
      </c>
      <c r="L434" s="168"/>
      <c r="M434" s="169" t="s">
        <v>1</v>
      </c>
      <c r="N434" s="170" t="s">
        <v>45</v>
      </c>
      <c r="P434" s="141">
        <f>O434*H434</f>
        <v>0</v>
      </c>
      <c r="Q434" s="141">
        <v>1.5E-3</v>
      </c>
      <c r="R434" s="141">
        <f>Q434*H434</f>
        <v>9.0000000000000011E-3</v>
      </c>
      <c r="S434" s="141">
        <v>0</v>
      </c>
      <c r="T434" s="142">
        <f>S434*H434</f>
        <v>0</v>
      </c>
      <c r="AR434" s="143" t="s">
        <v>204</v>
      </c>
      <c r="AT434" s="143" t="s">
        <v>222</v>
      </c>
      <c r="AU434" s="143" t="s">
        <v>97</v>
      </c>
      <c r="AY434" s="16" t="s">
        <v>159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6" t="s">
        <v>88</v>
      </c>
      <c r="BK434" s="144">
        <f>ROUND(I434*H434,2)</f>
        <v>0</v>
      </c>
      <c r="BL434" s="16" t="s">
        <v>166</v>
      </c>
      <c r="BM434" s="143" t="s">
        <v>498</v>
      </c>
    </row>
    <row r="435" spans="2:65" s="1" customFormat="1" ht="37.9" customHeight="1">
      <c r="B435" s="31"/>
      <c r="C435" s="132" t="s">
        <v>499</v>
      </c>
      <c r="D435" s="132" t="s">
        <v>161</v>
      </c>
      <c r="E435" s="133" t="s">
        <v>500</v>
      </c>
      <c r="F435" s="134" t="s">
        <v>501</v>
      </c>
      <c r="G435" s="135" t="s">
        <v>246</v>
      </c>
      <c r="H435" s="136">
        <v>3</v>
      </c>
      <c r="I435" s="137"/>
      <c r="J435" s="138">
        <f>ROUND(I435*H435,2)</f>
        <v>0</v>
      </c>
      <c r="K435" s="134" t="s">
        <v>165</v>
      </c>
      <c r="L435" s="31"/>
      <c r="M435" s="139" t="s">
        <v>1</v>
      </c>
      <c r="N435" s="140" t="s">
        <v>45</v>
      </c>
      <c r="P435" s="141">
        <f>O435*H435</f>
        <v>0</v>
      </c>
      <c r="Q435" s="141">
        <v>1.136E-2</v>
      </c>
      <c r="R435" s="141">
        <f>Q435*H435</f>
        <v>3.4079999999999999E-2</v>
      </c>
      <c r="S435" s="141">
        <v>0</v>
      </c>
      <c r="T435" s="142">
        <f>S435*H435</f>
        <v>0</v>
      </c>
      <c r="AR435" s="143" t="s">
        <v>166</v>
      </c>
      <c r="AT435" s="143" t="s">
        <v>161</v>
      </c>
      <c r="AU435" s="143" t="s">
        <v>97</v>
      </c>
      <c r="AY435" s="16" t="s">
        <v>159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6" t="s">
        <v>88</v>
      </c>
      <c r="BK435" s="144">
        <f>ROUND(I435*H435,2)</f>
        <v>0</v>
      </c>
      <c r="BL435" s="16" t="s">
        <v>166</v>
      </c>
      <c r="BM435" s="143" t="s">
        <v>502</v>
      </c>
    </row>
    <row r="436" spans="2:65" s="1" customFormat="1" ht="11.25">
      <c r="B436" s="31"/>
      <c r="D436" s="145" t="s">
        <v>168</v>
      </c>
      <c r="F436" s="146" t="s">
        <v>503</v>
      </c>
      <c r="I436" s="147"/>
      <c r="L436" s="31"/>
      <c r="M436" s="148"/>
      <c r="T436" s="55"/>
      <c r="AT436" s="16" t="s">
        <v>168</v>
      </c>
      <c r="AU436" s="16" t="s">
        <v>97</v>
      </c>
    </row>
    <row r="437" spans="2:65" s="1" customFormat="1" ht="24.2" customHeight="1">
      <c r="B437" s="31"/>
      <c r="C437" s="161" t="s">
        <v>504</v>
      </c>
      <c r="D437" s="161" t="s">
        <v>222</v>
      </c>
      <c r="E437" s="162" t="s">
        <v>505</v>
      </c>
      <c r="F437" s="163" t="s">
        <v>506</v>
      </c>
      <c r="G437" s="164" t="s">
        <v>246</v>
      </c>
      <c r="H437" s="165">
        <v>3</v>
      </c>
      <c r="I437" s="166"/>
      <c r="J437" s="167">
        <f>ROUND(I437*H437,2)</f>
        <v>0</v>
      </c>
      <c r="K437" s="163" t="s">
        <v>1</v>
      </c>
      <c r="L437" s="168"/>
      <c r="M437" s="169" t="s">
        <v>1</v>
      </c>
      <c r="N437" s="170" t="s">
        <v>45</v>
      </c>
      <c r="P437" s="141">
        <f>O437*H437</f>
        <v>0</v>
      </c>
      <c r="Q437" s="141">
        <v>1.124E-2</v>
      </c>
      <c r="R437" s="141">
        <f>Q437*H437</f>
        <v>3.372E-2</v>
      </c>
      <c r="S437" s="141">
        <v>0</v>
      </c>
      <c r="T437" s="142">
        <f>S437*H437</f>
        <v>0</v>
      </c>
      <c r="AR437" s="143" t="s">
        <v>204</v>
      </c>
      <c r="AT437" s="143" t="s">
        <v>222</v>
      </c>
      <c r="AU437" s="143" t="s">
        <v>97</v>
      </c>
      <c r="AY437" s="16" t="s">
        <v>159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88</v>
      </c>
      <c r="BK437" s="144">
        <f>ROUND(I437*H437,2)</f>
        <v>0</v>
      </c>
      <c r="BL437" s="16" t="s">
        <v>166</v>
      </c>
      <c r="BM437" s="143" t="s">
        <v>507</v>
      </c>
    </row>
    <row r="438" spans="2:65" s="1" customFormat="1" ht="29.25">
      <c r="B438" s="31"/>
      <c r="D438" s="149" t="s">
        <v>344</v>
      </c>
      <c r="F438" s="150" t="s">
        <v>508</v>
      </c>
      <c r="I438" s="147"/>
      <c r="L438" s="31"/>
      <c r="M438" s="148"/>
      <c r="T438" s="55"/>
      <c r="AT438" s="16" t="s">
        <v>344</v>
      </c>
      <c r="AU438" s="16" t="s">
        <v>97</v>
      </c>
    </row>
    <row r="439" spans="2:65" s="1" customFormat="1" ht="16.5" customHeight="1">
      <c r="B439" s="31"/>
      <c r="C439" s="161" t="s">
        <v>509</v>
      </c>
      <c r="D439" s="161" t="s">
        <v>222</v>
      </c>
      <c r="E439" s="162" t="s">
        <v>510</v>
      </c>
      <c r="F439" s="163" t="s">
        <v>511</v>
      </c>
      <c r="G439" s="164" t="s">
        <v>246</v>
      </c>
      <c r="H439" s="165">
        <v>3</v>
      </c>
      <c r="I439" s="166"/>
      <c r="J439" s="167">
        <f>ROUND(I439*H439,2)</f>
        <v>0</v>
      </c>
      <c r="K439" s="163" t="s">
        <v>1</v>
      </c>
      <c r="L439" s="168"/>
      <c r="M439" s="169" t="s">
        <v>1</v>
      </c>
      <c r="N439" s="170" t="s">
        <v>45</v>
      </c>
      <c r="P439" s="141">
        <f>O439*H439</f>
        <v>0</v>
      </c>
      <c r="Q439" s="141">
        <v>1.52E-2</v>
      </c>
      <c r="R439" s="141">
        <f>Q439*H439</f>
        <v>4.5600000000000002E-2</v>
      </c>
      <c r="S439" s="141">
        <v>0</v>
      </c>
      <c r="T439" s="142">
        <f>S439*H439</f>
        <v>0</v>
      </c>
      <c r="AR439" s="143" t="s">
        <v>204</v>
      </c>
      <c r="AT439" s="143" t="s">
        <v>222</v>
      </c>
      <c r="AU439" s="143" t="s">
        <v>97</v>
      </c>
      <c r="AY439" s="16" t="s">
        <v>159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88</v>
      </c>
      <c r="BK439" s="144">
        <f>ROUND(I439*H439,2)</f>
        <v>0</v>
      </c>
      <c r="BL439" s="16" t="s">
        <v>166</v>
      </c>
      <c r="BM439" s="143" t="s">
        <v>512</v>
      </c>
    </row>
    <row r="440" spans="2:65" s="1" customFormat="1" ht="29.25">
      <c r="B440" s="31"/>
      <c r="D440" s="149" t="s">
        <v>344</v>
      </c>
      <c r="F440" s="150" t="s">
        <v>513</v>
      </c>
      <c r="I440" s="147"/>
      <c r="L440" s="31"/>
      <c r="M440" s="148"/>
      <c r="T440" s="55"/>
      <c r="AT440" s="16" t="s">
        <v>344</v>
      </c>
      <c r="AU440" s="16" t="s">
        <v>97</v>
      </c>
    </row>
    <row r="441" spans="2:65" s="1" customFormat="1" ht="44.25" customHeight="1">
      <c r="B441" s="31"/>
      <c r="C441" s="132" t="s">
        <v>514</v>
      </c>
      <c r="D441" s="132" t="s">
        <v>161</v>
      </c>
      <c r="E441" s="133" t="s">
        <v>515</v>
      </c>
      <c r="F441" s="134" t="s">
        <v>516</v>
      </c>
      <c r="G441" s="135" t="s">
        <v>246</v>
      </c>
      <c r="H441" s="136">
        <v>3</v>
      </c>
      <c r="I441" s="137"/>
      <c r="J441" s="138">
        <f>ROUND(I441*H441,2)</f>
        <v>0</v>
      </c>
      <c r="K441" s="134" t="s">
        <v>165</v>
      </c>
      <c r="L441" s="31"/>
      <c r="M441" s="139" t="s">
        <v>1</v>
      </c>
      <c r="N441" s="140" t="s">
        <v>45</v>
      </c>
      <c r="P441" s="141">
        <f>O441*H441</f>
        <v>0</v>
      </c>
      <c r="Q441" s="141">
        <v>6.2199999999999998E-3</v>
      </c>
      <c r="R441" s="141">
        <f>Q441*H441</f>
        <v>1.866E-2</v>
      </c>
      <c r="S441" s="141">
        <v>0</v>
      </c>
      <c r="T441" s="142">
        <f>S441*H441</f>
        <v>0</v>
      </c>
      <c r="AR441" s="143" t="s">
        <v>166</v>
      </c>
      <c r="AT441" s="143" t="s">
        <v>161</v>
      </c>
      <c r="AU441" s="143" t="s">
        <v>97</v>
      </c>
      <c r="AY441" s="16" t="s">
        <v>159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6" t="s">
        <v>88</v>
      </c>
      <c r="BK441" s="144">
        <f>ROUND(I441*H441,2)</f>
        <v>0</v>
      </c>
      <c r="BL441" s="16" t="s">
        <v>166</v>
      </c>
      <c r="BM441" s="143" t="s">
        <v>517</v>
      </c>
    </row>
    <row r="442" spans="2:65" s="1" customFormat="1" ht="11.25">
      <c r="B442" s="31"/>
      <c r="D442" s="145" t="s">
        <v>168</v>
      </c>
      <c r="F442" s="146" t="s">
        <v>518</v>
      </c>
      <c r="I442" s="147"/>
      <c r="L442" s="31"/>
      <c r="M442" s="148"/>
      <c r="T442" s="55"/>
      <c r="AT442" s="16" t="s">
        <v>168</v>
      </c>
      <c r="AU442" s="16" t="s">
        <v>97</v>
      </c>
    </row>
    <row r="443" spans="2:65" s="1" customFormat="1" ht="44.25" customHeight="1">
      <c r="B443" s="31"/>
      <c r="C443" s="132" t="s">
        <v>519</v>
      </c>
      <c r="D443" s="132" t="s">
        <v>161</v>
      </c>
      <c r="E443" s="133" t="s">
        <v>520</v>
      </c>
      <c r="F443" s="134" t="s">
        <v>521</v>
      </c>
      <c r="G443" s="135" t="s">
        <v>246</v>
      </c>
      <c r="H443" s="136">
        <v>3</v>
      </c>
      <c r="I443" s="137"/>
      <c r="J443" s="138">
        <f>ROUND(I443*H443,2)</f>
        <v>0</v>
      </c>
      <c r="K443" s="134" t="s">
        <v>165</v>
      </c>
      <c r="L443" s="31"/>
      <c r="M443" s="139" t="s">
        <v>1</v>
      </c>
      <c r="N443" s="140" t="s">
        <v>45</v>
      </c>
      <c r="P443" s="141">
        <f>O443*H443</f>
        <v>0</v>
      </c>
      <c r="Q443" s="141">
        <v>0</v>
      </c>
      <c r="R443" s="141">
        <f>Q443*H443</f>
        <v>0</v>
      </c>
      <c r="S443" s="141">
        <v>0</v>
      </c>
      <c r="T443" s="142">
        <f>S443*H443</f>
        <v>0</v>
      </c>
      <c r="AR443" s="143" t="s">
        <v>166</v>
      </c>
      <c r="AT443" s="143" t="s">
        <v>161</v>
      </c>
      <c r="AU443" s="143" t="s">
        <v>97</v>
      </c>
      <c r="AY443" s="16" t="s">
        <v>159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88</v>
      </c>
      <c r="BK443" s="144">
        <f>ROUND(I443*H443,2)</f>
        <v>0</v>
      </c>
      <c r="BL443" s="16" t="s">
        <v>166</v>
      </c>
      <c r="BM443" s="143" t="s">
        <v>522</v>
      </c>
    </row>
    <row r="444" spans="2:65" s="1" customFormat="1" ht="11.25">
      <c r="B444" s="31"/>
      <c r="D444" s="145" t="s">
        <v>168</v>
      </c>
      <c r="F444" s="146" t="s">
        <v>523</v>
      </c>
      <c r="I444" s="147"/>
      <c r="L444" s="31"/>
      <c r="M444" s="148"/>
      <c r="T444" s="55"/>
      <c r="AT444" s="16" t="s">
        <v>168</v>
      </c>
      <c r="AU444" s="16" t="s">
        <v>97</v>
      </c>
    </row>
    <row r="445" spans="2:65" s="1" customFormat="1" ht="37.9" customHeight="1">
      <c r="B445" s="31"/>
      <c r="C445" s="132" t="s">
        <v>524</v>
      </c>
      <c r="D445" s="132" t="s">
        <v>161</v>
      </c>
      <c r="E445" s="133" t="s">
        <v>525</v>
      </c>
      <c r="F445" s="134" t="s">
        <v>526</v>
      </c>
      <c r="G445" s="135" t="s">
        <v>246</v>
      </c>
      <c r="H445" s="136">
        <v>3</v>
      </c>
      <c r="I445" s="137"/>
      <c r="J445" s="138">
        <f>ROUND(I445*H445,2)</f>
        <v>0</v>
      </c>
      <c r="K445" s="134" t="s">
        <v>165</v>
      </c>
      <c r="L445" s="31"/>
      <c r="M445" s="139" t="s">
        <v>1</v>
      </c>
      <c r="N445" s="140" t="s">
        <v>45</v>
      </c>
      <c r="P445" s="141">
        <f>O445*H445</f>
        <v>0</v>
      </c>
      <c r="Q445" s="141">
        <v>9.6759999999999999E-2</v>
      </c>
      <c r="R445" s="141">
        <f>Q445*H445</f>
        <v>0.29027999999999998</v>
      </c>
      <c r="S445" s="141">
        <v>0</v>
      </c>
      <c r="T445" s="142">
        <f>S445*H445</f>
        <v>0</v>
      </c>
      <c r="AR445" s="143" t="s">
        <v>166</v>
      </c>
      <c r="AT445" s="143" t="s">
        <v>161</v>
      </c>
      <c r="AU445" s="143" t="s">
        <v>97</v>
      </c>
      <c r="AY445" s="16" t="s">
        <v>159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88</v>
      </c>
      <c r="BK445" s="144">
        <f>ROUND(I445*H445,2)</f>
        <v>0</v>
      </c>
      <c r="BL445" s="16" t="s">
        <v>166</v>
      </c>
      <c r="BM445" s="143" t="s">
        <v>527</v>
      </c>
    </row>
    <row r="446" spans="2:65" s="1" customFormat="1" ht="11.25">
      <c r="B446" s="31"/>
      <c r="D446" s="145" t="s">
        <v>168</v>
      </c>
      <c r="F446" s="146" t="s">
        <v>528</v>
      </c>
      <c r="I446" s="147"/>
      <c r="L446" s="31"/>
      <c r="M446" s="148"/>
      <c r="T446" s="55"/>
      <c r="AT446" s="16" t="s">
        <v>168</v>
      </c>
      <c r="AU446" s="16" t="s">
        <v>97</v>
      </c>
    </row>
    <row r="447" spans="2:65" s="1" customFormat="1" ht="49.15" customHeight="1">
      <c r="B447" s="31"/>
      <c r="C447" s="132" t="s">
        <v>529</v>
      </c>
      <c r="D447" s="132" t="s">
        <v>161</v>
      </c>
      <c r="E447" s="133" t="s">
        <v>530</v>
      </c>
      <c r="F447" s="134" t="s">
        <v>531</v>
      </c>
      <c r="G447" s="135" t="s">
        <v>200</v>
      </c>
      <c r="H447" s="136">
        <v>19.440000000000001</v>
      </c>
      <c r="I447" s="137"/>
      <c r="J447" s="138">
        <f>ROUND(I447*H447,2)</f>
        <v>0</v>
      </c>
      <c r="K447" s="134" t="s">
        <v>165</v>
      </c>
      <c r="L447" s="31"/>
      <c r="M447" s="139" t="s">
        <v>1</v>
      </c>
      <c r="N447" s="140" t="s">
        <v>45</v>
      </c>
      <c r="P447" s="141">
        <f>O447*H447</f>
        <v>0</v>
      </c>
      <c r="Q447" s="141">
        <v>4.512E-2</v>
      </c>
      <c r="R447" s="141">
        <f>Q447*H447</f>
        <v>0.87713280000000005</v>
      </c>
      <c r="S447" s="141">
        <v>0</v>
      </c>
      <c r="T447" s="142">
        <f>S447*H447</f>
        <v>0</v>
      </c>
      <c r="AR447" s="143" t="s">
        <v>166</v>
      </c>
      <c r="AT447" s="143" t="s">
        <v>161</v>
      </c>
      <c r="AU447" s="143" t="s">
        <v>97</v>
      </c>
      <c r="AY447" s="16" t="s">
        <v>159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6" t="s">
        <v>88</v>
      </c>
      <c r="BK447" s="144">
        <f>ROUND(I447*H447,2)</f>
        <v>0</v>
      </c>
      <c r="BL447" s="16" t="s">
        <v>166</v>
      </c>
      <c r="BM447" s="143" t="s">
        <v>532</v>
      </c>
    </row>
    <row r="448" spans="2:65" s="1" customFormat="1" ht="11.25">
      <c r="B448" s="31"/>
      <c r="D448" s="145" t="s">
        <v>168</v>
      </c>
      <c r="F448" s="146" t="s">
        <v>533</v>
      </c>
      <c r="I448" s="147"/>
      <c r="L448" s="31"/>
      <c r="M448" s="148"/>
      <c r="T448" s="55"/>
      <c r="AT448" s="16" t="s">
        <v>168</v>
      </c>
      <c r="AU448" s="16" t="s">
        <v>97</v>
      </c>
    </row>
    <row r="449" spans="2:65" s="12" customFormat="1" ht="11.25">
      <c r="B449" s="151"/>
      <c r="D449" s="149" t="s">
        <v>195</v>
      </c>
      <c r="E449" s="152" t="s">
        <v>1</v>
      </c>
      <c r="F449" s="153" t="s">
        <v>534</v>
      </c>
      <c r="H449" s="154">
        <v>6.48</v>
      </c>
      <c r="I449" s="155"/>
      <c r="L449" s="151"/>
      <c r="M449" s="156"/>
      <c r="T449" s="157"/>
      <c r="AT449" s="152" t="s">
        <v>195</v>
      </c>
      <c r="AU449" s="152" t="s">
        <v>97</v>
      </c>
      <c r="AV449" s="12" t="s">
        <v>90</v>
      </c>
      <c r="AW449" s="12" t="s">
        <v>36</v>
      </c>
      <c r="AX449" s="12" t="s">
        <v>80</v>
      </c>
      <c r="AY449" s="152" t="s">
        <v>159</v>
      </c>
    </row>
    <row r="450" spans="2:65" s="12" customFormat="1" ht="11.25">
      <c r="B450" s="151"/>
      <c r="D450" s="149" t="s">
        <v>195</v>
      </c>
      <c r="E450" s="152" t="s">
        <v>1</v>
      </c>
      <c r="F450" s="153" t="s">
        <v>535</v>
      </c>
      <c r="H450" s="154">
        <v>6.48</v>
      </c>
      <c r="I450" s="155"/>
      <c r="L450" s="151"/>
      <c r="M450" s="156"/>
      <c r="T450" s="157"/>
      <c r="AT450" s="152" t="s">
        <v>195</v>
      </c>
      <c r="AU450" s="152" t="s">
        <v>97</v>
      </c>
      <c r="AV450" s="12" t="s">
        <v>90</v>
      </c>
      <c r="AW450" s="12" t="s">
        <v>36</v>
      </c>
      <c r="AX450" s="12" t="s">
        <v>80</v>
      </c>
      <c r="AY450" s="152" t="s">
        <v>159</v>
      </c>
    </row>
    <row r="451" spans="2:65" s="12" customFormat="1" ht="11.25">
      <c r="B451" s="151"/>
      <c r="D451" s="149" t="s">
        <v>195</v>
      </c>
      <c r="E451" s="152" t="s">
        <v>1</v>
      </c>
      <c r="F451" s="153" t="s">
        <v>536</v>
      </c>
      <c r="H451" s="154">
        <v>6.48</v>
      </c>
      <c r="I451" s="155"/>
      <c r="L451" s="151"/>
      <c r="M451" s="156"/>
      <c r="T451" s="157"/>
      <c r="AT451" s="152" t="s">
        <v>195</v>
      </c>
      <c r="AU451" s="152" t="s">
        <v>97</v>
      </c>
      <c r="AV451" s="12" t="s">
        <v>90</v>
      </c>
      <c r="AW451" s="12" t="s">
        <v>36</v>
      </c>
      <c r="AX451" s="12" t="s">
        <v>80</v>
      </c>
      <c r="AY451" s="152" t="s">
        <v>159</v>
      </c>
    </row>
    <row r="452" spans="2:65" s="13" customFormat="1" ht="11.25">
      <c r="B452" s="173"/>
      <c r="D452" s="149" t="s">
        <v>195</v>
      </c>
      <c r="E452" s="174" t="s">
        <v>1</v>
      </c>
      <c r="F452" s="175" t="s">
        <v>447</v>
      </c>
      <c r="H452" s="176">
        <v>19.440000000000001</v>
      </c>
      <c r="I452" s="177"/>
      <c r="L452" s="173"/>
      <c r="M452" s="178"/>
      <c r="T452" s="179"/>
      <c r="AT452" s="174" t="s">
        <v>195</v>
      </c>
      <c r="AU452" s="174" t="s">
        <v>97</v>
      </c>
      <c r="AV452" s="13" t="s">
        <v>166</v>
      </c>
      <c r="AW452" s="13" t="s">
        <v>36</v>
      </c>
      <c r="AX452" s="13" t="s">
        <v>88</v>
      </c>
      <c r="AY452" s="174" t="s">
        <v>159</v>
      </c>
    </row>
    <row r="453" spans="2:65" s="1" customFormat="1" ht="11.25">
      <c r="B453" s="31"/>
      <c r="D453" s="149" t="s">
        <v>196</v>
      </c>
      <c r="F453" s="158" t="s">
        <v>203</v>
      </c>
      <c r="L453" s="31"/>
      <c r="M453" s="148"/>
      <c r="T453" s="55"/>
      <c r="AU453" s="16" t="s">
        <v>97</v>
      </c>
    </row>
    <row r="454" spans="2:65" s="1" customFormat="1" ht="11.25">
      <c r="B454" s="31"/>
      <c r="D454" s="149" t="s">
        <v>196</v>
      </c>
      <c r="F454" s="159" t="s">
        <v>106</v>
      </c>
      <c r="H454" s="160">
        <v>643</v>
      </c>
      <c r="L454" s="31"/>
      <c r="M454" s="148"/>
      <c r="T454" s="55"/>
      <c r="AU454" s="16" t="s">
        <v>97</v>
      </c>
    </row>
    <row r="455" spans="2:65" s="11" customFormat="1" ht="22.9" customHeight="1">
      <c r="B455" s="120"/>
      <c r="D455" s="121" t="s">
        <v>79</v>
      </c>
      <c r="E455" s="130" t="s">
        <v>210</v>
      </c>
      <c r="F455" s="130" t="s">
        <v>537</v>
      </c>
      <c r="I455" s="123"/>
      <c r="J455" s="131">
        <f>BK455</f>
        <v>0</v>
      </c>
      <c r="L455" s="120"/>
      <c r="M455" s="125"/>
      <c r="P455" s="126">
        <f>SUM(P456:P523)</f>
        <v>0</v>
      </c>
      <c r="R455" s="126">
        <f>SUM(R456:R523)</f>
        <v>115.24207225599999</v>
      </c>
      <c r="T455" s="127">
        <f>SUM(T456:T523)</f>
        <v>11.417120000000001</v>
      </c>
      <c r="AR455" s="121" t="s">
        <v>88</v>
      </c>
      <c r="AT455" s="128" t="s">
        <v>79</v>
      </c>
      <c r="AU455" s="128" t="s">
        <v>88</v>
      </c>
      <c r="AY455" s="121" t="s">
        <v>159</v>
      </c>
      <c r="BK455" s="129">
        <f>SUM(BK456:BK523)</f>
        <v>0</v>
      </c>
    </row>
    <row r="456" spans="2:65" s="1" customFormat="1" ht="24.2" customHeight="1">
      <c r="B456" s="31"/>
      <c r="C456" s="132" t="s">
        <v>538</v>
      </c>
      <c r="D456" s="132" t="s">
        <v>161</v>
      </c>
      <c r="E456" s="133" t="s">
        <v>539</v>
      </c>
      <c r="F456" s="134" t="s">
        <v>540</v>
      </c>
      <c r="G456" s="135" t="s">
        <v>246</v>
      </c>
      <c r="H456" s="136">
        <v>6</v>
      </c>
      <c r="I456" s="137"/>
      <c r="J456" s="138">
        <f>ROUND(I456*H456,2)</f>
        <v>0</v>
      </c>
      <c r="K456" s="134" t="s">
        <v>165</v>
      </c>
      <c r="L456" s="31"/>
      <c r="M456" s="139" t="s">
        <v>1</v>
      </c>
      <c r="N456" s="140" t="s">
        <v>45</v>
      </c>
      <c r="P456" s="141">
        <f>O456*H456</f>
        <v>0</v>
      </c>
      <c r="Q456" s="141">
        <v>6.9999999999999999E-4</v>
      </c>
      <c r="R456" s="141">
        <f>Q456*H456</f>
        <v>4.1999999999999997E-3</v>
      </c>
      <c r="S456" s="141">
        <v>0</v>
      </c>
      <c r="T456" s="142">
        <f>S456*H456</f>
        <v>0</v>
      </c>
      <c r="AR456" s="143" t="s">
        <v>166</v>
      </c>
      <c r="AT456" s="143" t="s">
        <v>161</v>
      </c>
      <c r="AU456" s="143" t="s">
        <v>90</v>
      </c>
      <c r="AY456" s="16" t="s">
        <v>159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6" t="s">
        <v>88</v>
      </c>
      <c r="BK456" s="144">
        <f>ROUND(I456*H456,2)</f>
        <v>0</v>
      </c>
      <c r="BL456" s="16" t="s">
        <v>166</v>
      </c>
      <c r="BM456" s="143" t="s">
        <v>541</v>
      </c>
    </row>
    <row r="457" spans="2:65" s="1" customFormat="1" ht="11.25">
      <c r="B457" s="31"/>
      <c r="D457" s="145" t="s">
        <v>168</v>
      </c>
      <c r="F457" s="146" t="s">
        <v>542</v>
      </c>
      <c r="I457" s="147"/>
      <c r="L457" s="31"/>
      <c r="M457" s="148"/>
      <c r="T457" s="55"/>
      <c r="AT457" s="16" t="s">
        <v>168</v>
      </c>
      <c r="AU457" s="16" t="s">
        <v>90</v>
      </c>
    </row>
    <row r="458" spans="2:65" s="1" customFormat="1" ht="146.25">
      <c r="B458" s="31"/>
      <c r="D458" s="149" t="s">
        <v>188</v>
      </c>
      <c r="F458" s="150" t="s">
        <v>543</v>
      </c>
      <c r="I458" s="147"/>
      <c r="L458" s="31"/>
      <c r="M458" s="148"/>
      <c r="T458" s="55"/>
      <c r="AT458" s="16" t="s">
        <v>188</v>
      </c>
      <c r="AU458" s="16" t="s">
        <v>90</v>
      </c>
    </row>
    <row r="459" spans="2:65" s="1" customFormat="1" ht="16.5" customHeight="1">
      <c r="B459" s="31"/>
      <c r="C459" s="161" t="s">
        <v>544</v>
      </c>
      <c r="D459" s="161" t="s">
        <v>222</v>
      </c>
      <c r="E459" s="162" t="s">
        <v>545</v>
      </c>
      <c r="F459" s="163" t="s">
        <v>546</v>
      </c>
      <c r="G459" s="164" t="s">
        <v>246</v>
      </c>
      <c r="H459" s="165">
        <v>1</v>
      </c>
      <c r="I459" s="166"/>
      <c r="J459" s="167">
        <f>ROUND(I459*H459,2)</f>
        <v>0</v>
      </c>
      <c r="K459" s="163" t="s">
        <v>165</v>
      </c>
      <c r="L459" s="168"/>
      <c r="M459" s="169" t="s">
        <v>1</v>
      </c>
      <c r="N459" s="170" t="s">
        <v>45</v>
      </c>
      <c r="P459" s="141">
        <f>O459*H459</f>
        <v>0</v>
      </c>
      <c r="Q459" s="141">
        <v>4.0000000000000001E-3</v>
      </c>
      <c r="R459" s="141">
        <f>Q459*H459</f>
        <v>4.0000000000000001E-3</v>
      </c>
      <c r="S459" s="141">
        <v>0</v>
      </c>
      <c r="T459" s="142">
        <f>S459*H459</f>
        <v>0</v>
      </c>
      <c r="AR459" s="143" t="s">
        <v>204</v>
      </c>
      <c r="AT459" s="143" t="s">
        <v>222</v>
      </c>
      <c r="AU459" s="143" t="s">
        <v>90</v>
      </c>
      <c r="AY459" s="16" t="s">
        <v>159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88</v>
      </c>
      <c r="BK459" s="144">
        <f>ROUND(I459*H459,2)</f>
        <v>0</v>
      </c>
      <c r="BL459" s="16" t="s">
        <v>166</v>
      </c>
      <c r="BM459" s="143" t="s">
        <v>547</v>
      </c>
    </row>
    <row r="460" spans="2:65" s="1" customFormat="1" ht="24.2" customHeight="1">
      <c r="B460" s="31"/>
      <c r="C460" s="161" t="s">
        <v>548</v>
      </c>
      <c r="D460" s="161" t="s">
        <v>222</v>
      </c>
      <c r="E460" s="162" t="s">
        <v>549</v>
      </c>
      <c r="F460" s="163" t="s">
        <v>550</v>
      </c>
      <c r="G460" s="164" t="s">
        <v>246</v>
      </c>
      <c r="H460" s="165">
        <v>3</v>
      </c>
      <c r="I460" s="166"/>
      <c r="J460" s="167">
        <f>ROUND(I460*H460,2)</f>
        <v>0</v>
      </c>
      <c r="K460" s="163" t="s">
        <v>165</v>
      </c>
      <c r="L460" s="168"/>
      <c r="M460" s="169" t="s">
        <v>1</v>
      </c>
      <c r="N460" s="170" t="s">
        <v>45</v>
      </c>
      <c r="P460" s="141">
        <f>O460*H460</f>
        <v>0</v>
      </c>
      <c r="Q460" s="141">
        <v>3.5000000000000001E-3</v>
      </c>
      <c r="R460" s="141">
        <f>Q460*H460</f>
        <v>1.0500000000000001E-2</v>
      </c>
      <c r="S460" s="141">
        <v>0</v>
      </c>
      <c r="T460" s="142">
        <f>S460*H460</f>
        <v>0</v>
      </c>
      <c r="AR460" s="143" t="s">
        <v>204</v>
      </c>
      <c r="AT460" s="143" t="s">
        <v>222</v>
      </c>
      <c r="AU460" s="143" t="s">
        <v>90</v>
      </c>
      <c r="AY460" s="16" t="s">
        <v>159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88</v>
      </c>
      <c r="BK460" s="144">
        <f>ROUND(I460*H460,2)</f>
        <v>0</v>
      </c>
      <c r="BL460" s="16" t="s">
        <v>166</v>
      </c>
      <c r="BM460" s="143" t="s">
        <v>551</v>
      </c>
    </row>
    <row r="461" spans="2:65" s="1" customFormat="1" ht="21.75" customHeight="1">
      <c r="B461" s="31"/>
      <c r="C461" s="161" t="s">
        <v>552</v>
      </c>
      <c r="D461" s="161" t="s">
        <v>222</v>
      </c>
      <c r="E461" s="162" t="s">
        <v>553</v>
      </c>
      <c r="F461" s="163" t="s">
        <v>554</v>
      </c>
      <c r="G461" s="164" t="s">
        <v>246</v>
      </c>
      <c r="H461" s="165">
        <v>2</v>
      </c>
      <c r="I461" s="166"/>
      <c r="J461" s="167">
        <f>ROUND(I461*H461,2)</f>
        <v>0</v>
      </c>
      <c r="K461" s="163" t="s">
        <v>165</v>
      </c>
      <c r="L461" s="168"/>
      <c r="M461" s="169" t="s">
        <v>1</v>
      </c>
      <c r="N461" s="170" t="s">
        <v>45</v>
      </c>
      <c r="P461" s="141">
        <f>O461*H461</f>
        <v>0</v>
      </c>
      <c r="Q461" s="141">
        <v>8.9999999999999998E-4</v>
      </c>
      <c r="R461" s="141">
        <f>Q461*H461</f>
        <v>1.8E-3</v>
      </c>
      <c r="S461" s="141">
        <v>0</v>
      </c>
      <c r="T461" s="142">
        <f>S461*H461</f>
        <v>0</v>
      </c>
      <c r="AR461" s="143" t="s">
        <v>204</v>
      </c>
      <c r="AT461" s="143" t="s">
        <v>222</v>
      </c>
      <c r="AU461" s="143" t="s">
        <v>90</v>
      </c>
      <c r="AY461" s="16" t="s">
        <v>159</v>
      </c>
      <c r="BE461" s="144">
        <f>IF(N461="základní",J461,0)</f>
        <v>0</v>
      </c>
      <c r="BF461" s="144">
        <f>IF(N461="snížená",J461,0)</f>
        <v>0</v>
      </c>
      <c r="BG461" s="144">
        <f>IF(N461="zákl. přenesená",J461,0)</f>
        <v>0</v>
      </c>
      <c r="BH461" s="144">
        <f>IF(N461="sníž. přenesená",J461,0)</f>
        <v>0</v>
      </c>
      <c r="BI461" s="144">
        <f>IF(N461="nulová",J461,0)</f>
        <v>0</v>
      </c>
      <c r="BJ461" s="16" t="s">
        <v>88</v>
      </c>
      <c r="BK461" s="144">
        <f>ROUND(I461*H461,2)</f>
        <v>0</v>
      </c>
      <c r="BL461" s="16" t="s">
        <v>166</v>
      </c>
      <c r="BM461" s="143" t="s">
        <v>555</v>
      </c>
    </row>
    <row r="462" spans="2:65" s="1" customFormat="1" ht="24.2" customHeight="1">
      <c r="B462" s="31"/>
      <c r="C462" s="132" t="s">
        <v>556</v>
      </c>
      <c r="D462" s="132" t="s">
        <v>161</v>
      </c>
      <c r="E462" s="133" t="s">
        <v>557</v>
      </c>
      <c r="F462" s="134" t="s">
        <v>558</v>
      </c>
      <c r="G462" s="135" t="s">
        <v>246</v>
      </c>
      <c r="H462" s="136">
        <v>2</v>
      </c>
      <c r="I462" s="137"/>
      <c r="J462" s="138">
        <f>ROUND(I462*H462,2)</f>
        <v>0</v>
      </c>
      <c r="K462" s="134" t="s">
        <v>165</v>
      </c>
      <c r="L462" s="31"/>
      <c r="M462" s="139" t="s">
        <v>1</v>
      </c>
      <c r="N462" s="140" t="s">
        <v>45</v>
      </c>
      <c r="P462" s="141">
        <f>O462*H462</f>
        <v>0</v>
      </c>
      <c r="Q462" s="141">
        <v>1.0000000000000001E-5</v>
      </c>
      <c r="R462" s="141">
        <f>Q462*H462</f>
        <v>2.0000000000000002E-5</v>
      </c>
      <c r="S462" s="141">
        <v>0</v>
      </c>
      <c r="T462" s="142">
        <f>S462*H462</f>
        <v>0</v>
      </c>
      <c r="AR462" s="143" t="s">
        <v>166</v>
      </c>
      <c r="AT462" s="143" t="s">
        <v>161</v>
      </c>
      <c r="AU462" s="143" t="s">
        <v>90</v>
      </c>
      <c r="AY462" s="16" t="s">
        <v>159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88</v>
      </c>
      <c r="BK462" s="144">
        <f>ROUND(I462*H462,2)</f>
        <v>0</v>
      </c>
      <c r="BL462" s="16" t="s">
        <v>166</v>
      </c>
      <c r="BM462" s="143" t="s">
        <v>559</v>
      </c>
    </row>
    <row r="463" spans="2:65" s="1" customFormat="1" ht="11.25">
      <c r="B463" s="31"/>
      <c r="D463" s="145" t="s">
        <v>168</v>
      </c>
      <c r="F463" s="146" t="s">
        <v>560</v>
      </c>
      <c r="I463" s="147"/>
      <c r="L463" s="31"/>
      <c r="M463" s="148"/>
      <c r="T463" s="55"/>
      <c r="AT463" s="16" t="s">
        <v>168</v>
      </c>
      <c r="AU463" s="16" t="s">
        <v>90</v>
      </c>
    </row>
    <row r="464" spans="2:65" s="1" customFormat="1" ht="16.5" customHeight="1">
      <c r="B464" s="31"/>
      <c r="C464" s="161" t="s">
        <v>561</v>
      </c>
      <c r="D464" s="161" t="s">
        <v>222</v>
      </c>
      <c r="E464" s="162" t="s">
        <v>562</v>
      </c>
      <c r="F464" s="163" t="s">
        <v>563</v>
      </c>
      <c r="G464" s="164" t="s">
        <v>246</v>
      </c>
      <c r="H464" s="165">
        <v>1</v>
      </c>
      <c r="I464" s="166"/>
      <c r="J464" s="167">
        <f>ROUND(I464*H464,2)</f>
        <v>0</v>
      </c>
      <c r="K464" s="163" t="s">
        <v>165</v>
      </c>
      <c r="L464" s="168"/>
      <c r="M464" s="169" t="s">
        <v>1</v>
      </c>
      <c r="N464" s="170" t="s">
        <v>45</v>
      </c>
      <c r="P464" s="141">
        <f>O464*H464</f>
        <v>0</v>
      </c>
      <c r="Q464" s="141">
        <v>5.0000000000000001E-3</v>
      </c>
      <c r="R464" s="141">
        <f>Q464*H464</f>
        <v>5.0000000000000001E-3</v>
      </c>
      <c r="S464" s="141">
        <v>0</v>
      </c>
      <c r="T464" s="142">
        <f>S464*H464</f>
        <v>0</v>
      </c>
      <c r="AR464" s="143" t="s">
        <v>204</v>
      </c>
      <c r="AT464" s="143" t="s">
        <v>222</v>
      </c>
      <c r="AU464" s="143" t="s">
        <v>90</v>
      </c>
      <c r="AY464" s="16" t="s">
        <v>159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6" t="s">
        <v>88</v>
      </c>
      <c r="BK464" s="144">
        <f>ROUND(I464*H464,2)</f>
        <v>0</v>
      </c>
      <c r="BL464" s="16" t="s">
        <v>166</v>
      </c>
      <c r="BM464" s="143" t="s">
        <v>564</v>
      </c>
    </row>
    <row r="465" spans="2:65" s="1" customFormat="1" ht="24.2" customHeight="1">
      <c r="B465" s="31"/>
      <c r="C465" s="161" t="s">
        <v>565</v>
      </c>
      <c r="D465" s="161" t="s">
        <v>222</v>
      </c>
      <c r="E465" s="162" t="s">
        <v>566</v>
      </c>
      <c r="F465" s="163" t="s">
        <v>567</v>
      </c>
      <c r="G465" s="164" t="s">
        <v>246</v>
      </c>
      <c r="H465" s="165">
        <v>1</v>
      </c>
      <c r="I465" s="166"/>
      <c r="J465" s="167">
        <f>ROUND(I465*H465,2)</f>
        <v>0</v>
      </c>
      <c r="K465" s="163" t="s">
        <v>165</v>
      </c>
      <c r="L465" s="168"/>
      <c r="M465" s="169" t="s">
        <v>1</v>
      </c>
      <c r="N465" s="170" t="s">
        <v>45</v>
      </c>
      <c r="P465" s="141">
        <f>O465*H465</f>
        <v>0</v>
      </c>
      <c r="Q465" s="141">
        <v>2.5000000000000001E-3</v>
      </c>
      <c r="R465" s="141">
        <f>Q465*H465</f>
        <v>2.5000000000000001E-3</v>
      </c>
      <c r="S465" s="141">
        <v>0</v>
      </c>
      <c r="T465" s="142">
        <f>S465*H465</f>
        <v>0</v>
      </c>
      <c r="AR465" s="143" t="s">
        <v>204</v>
      </c>
      <c r="AT465" s="143" t="s">
        <v>222</v>
      </c>
      <c r="AU465" s="143" t="s">
        <v>90</v>
      </c>
      <c r="AY465" s="16" t="s">
        <v>159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88</v>
      </c>
      <c r="BK465" s="144">
        <f>ROUND(I465*H465,2)</f>
        <v>0</v>
      </c>
      <c r="BL465" s="16" t="s">
        <v>166</v>
      </c>
      <c r="BM465" s="143" t="s">
        <v>568</v>
      </c>
    </row>
    <row r="466" spans="2:65" s="1" customFormat="1" ht="24.2" customHeight="1">
      <c r="B466" s="31"/>
      <c r="C466" s="132" t="s">
        <v>569</v>
      </c>
      <c r="D466" s="132" t="s">
        <v>161</v>
      </c>
      <c r="E466" s="133" t="s">
        <v>570</v>
      </c>
      <c r="F466" s="134" t="s">
        <v>571</v>
      </c>
      <c r="G466" s="135" t="s">
        <v>246</v>
      </c>
      <c r="H466" s="136">
        <v>4</v>
      </c>
      <c r="I466" s="137"/>
      <c r="J466" s="138">
        <f>ROUND(I466*H466,2)</f>
        <v>0</v>
      </c>
      <c r="K466" s="134" t="s">
        <v>165</v>
      </c>
      <c r="L466" s="31"/>
      <c r="M466" s="139" t="s">
        <v>1</v>
      </c>
      <c r="N466" s="140" t="s">
        <v>45</v>
      </c>
      <c r="P466" s="141">
        <f>O466*H466</f>
        <v>0</v>
      </c>
      <c r="Q466" s="141">
        <v>0.109405</v>
      </c>
      <c r="R466" s="141">
        <f>Q466*H466</f>
        <v>0.43762000000000001</v>
      </c>
      <c r="S466" s="141">
        <v>0</v>
      </c>
      <c r="T466" s="142">
        <f>S466*H466</f>
        <v>0</v>
      </c>
      <c r="AR466" s="143" t="s">
        <v>166</v>
      </c>
      <c r="AT466" s="143" t="s">
        <v>161</v>
      </c>
      <c r="AU466" s="143" t="s">
        <v>90</v>
      </c>
      <c r="AY466" s="16" t="s">
        <v>159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88</v>
      </c>
      <c r="BK466" s="144">
        <f>ROUND(I466*H466,2)</f>
        <v>0</v>
      </c>
      <c r="BL466" s="16" t="s">
        <v>166</v>
      </c>
      <c r="BM466" s="143" t="s">
        <v>572</v>
      </c>
    </row>
    <row r="467" spans="2:65" s="1" customFormat="1" ht="11.25">
      <c r="B467" s="31"/>
      <c r="D467" s="145" t="s">
        <v>168</v>
      </c>
      <c r="F467" s="146" t="s">
        <v>573</v>
      </c>
      <c r="I467" s="147"/>
      <c r="L467" s="31"/>
      <c r="M467" s="148"/>
      <c r="T467" s="55"/>
      <c r="AT467" s="16" t="s">
        <v>168</v>
      </c>
      <c r="AU467" s="16" t="s">
        <v>90</v>
      </c>
    </row>
    <row r="468" spans="2:65" s="1" customFormat="1" ht="87.75">
      <c r="B468" s="31"/>
      <c r="D468" s="149" t="s">
        <v>188</v>
      </c>
      <c r="F468" s="150" t="s">
        <v>574</v>
      </c>
      <c r="I468" s="147"/>
      <c r="L468" s="31"/>
      <c r="M468" s="148"/>
      <c r="T468" s="55"/>
      <c r="AT468" s="16" t="s">
        <v>188</v>
      </c>
      <c r="AU468" s="16" t="s">
        <v>90</v>
      </c>
    </row>
    <row r="469" spans="2:65" s="1" customFormat="1" ht="21.75" customHeight="1">
      <c r="B469" s="31"/>
      <c r="C469" s="161" t="s">
        <v>575</v>
      </c>
      <c r="D469" s="161" t="s">
        <v>222</v>
      </c>
      <c r="E469" s="162" t="s">
        <v>576</v>
      </c>
      <c r="F469" s="163" t="s">
        <v>577</v>
      </c>
      <c r="G469" s="164" t="s">
        <v>246</v>
      </c>
      <c r="H469" s="165">
        <v>4</v>
      </c>
      <c r="I469" s="166"/>
      <c r="J469" s="167">
        <f>ROUND(I469*H469,2)</f>
        <v>0</v>
      </c>
      <c r="K469" s="163" t="s">
        <v>165</v>
      </c>
      <c r="L469" s="168"/>
      <c r="M469" s="169" t="s">
        <v>1</v>
      </c>
      <c r="N469" s="170" t="s">
        <v>45</v>
      </c>
      <c r="P469" s="141">
        <f>O469*H469</f>
        <v>0</v>
      </c>
      <c r="Q469" s="141">
        <v>6.4999999999999997E-3</v>
      </c>
      <c r="R469" s="141">
        <f>Q469*H469</f>
        <v>2.5999999999999999E-2</v>
      </c>
      <c r="S469" s="141">
        <v>0</v>
      </c>
      <c r="T469" s="142">
        <f>S469*H469</f>
        <v>0</v>
      </c>
      <c r="AR469" s="143" t="s">
        <v>204</v>
      </c>
      <c r="AT469" s="143" t="s">
        <v>222</v>
      </c>
      <c r="AU469" s="143" t="s">
        <v>90</v>
      </c>
      <c r="AY469" s="16" t="s">
        <v>159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88</v>
      </c>
      <c r="BK469" s="144">
        <f>ROUND(I469*H469,2)</f>
        <v>0</v>
      </c>
      <c r="BL469" s="16" t="s">
        <v>166</v>
      </c>
      <c r="BM469" s="143" t="s">
        <v>578</v>
      </c>
    </row>
    <row r="470" spans="2:65" s="1" customFormat="1" ht="16.5" customHeight="1">
      <c r="B470" s="31"/>
      <c r="C470" s="161" t="s">
        <v>579</v>
      </c>
      <c r="D470" s="161" t="s">
        <v>222</v>
      </c>
      <c r="E470" s="162" t="s">
        <v>580</v>
      </c>
      <c r="F470" s="163" t="s">
        <v>581</v>
      </c>
      <c r="G470" s="164" t="s">
        <v>246</v>
      </c>
      <c r="H470" s="165">
        <v>4</v>
      </c>
      <c r="I470" s="166"/>
      <c r="J470" s="167">
        <f>ROUND(I470*H470,2)</f>
        <v>0</v>
      </c>
      <c r="K470" s="163" t="s">
        <v>165</v>
      </c>
      <c r="L470" s="168"/>
      <c r="M470" s="169" t="s">
        <v>1</v>
      </c>
      <c r="N470" s="170" t="s">
        <v>45</v>
      </c>
      <c r="P470" s="141">
        <f>O470*H470</f>
        <v>0</v>
      </c>
      <c r="Q470" s="141">
        <v>1.4999999999999999E-4</v>
      </c>
      <c r="R470" s="141">
        <f>Q470*H470</f>
        <v>5.9999999999999995E-4</v>
      </c>
      <c r="S470" s="141">
        <v>0</v>
      </c>
      <c r="T470" s="142">
        <f>S470*H470</f>
        <v>0</v>
      </c>
      <c r="AR470" s="143" t="s">
        <v>204</v>
      </c>
      <c r="AT470" s="143" t="s">
        <v>222</v>
      </c>
      <c r="AU470" s="143" t="s">
        <v>90</v>
      </c>
      <c r="AY470" s="16" t="s">
        <v>159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6" t="s">
        <v>88</v>
      </c>
      <c r="BK470" s="144">
        <f>ROUND(I470*H470,2)</f>
        <v>0</v>
      </c>
      <c r="BL470" s="16" t="s">
        <v>166</v>
      </c>
      <c r="BM470" s="143" t="s">
        <v>582</v>
      </c>
    </row>
    <row r="471" spans="2:65" s="1" customFormat="1" ht="24.2" customHeight="1">
      <c r="B471" s="31"/>
      <c r="C471" s="132" t="s">
        <v>583</v>
      </c>
      <c r="D471" s="132" t="s">
        <v>161</v>
      </c>
      <c r="E471" s="133" t="s">
        <v>584</v>
      </c>
      <c r="F471" s="134" t="s">
        <v>585</v>
      </c>
      <c r="G471" s="135" t="s">
        <v>185</v>
      </c>
      <c r="H471" s="136">
        <v>50</v>
      </c>
      <c r="I471" s="137"/>
      <c r="J471" s="138">
        <f>ROUND(I471*H471,2)</f>
        <v>0</v>
      </c>
      <c r="K471" s="134" t="s">
        <v>165</v>
      </c>
      <c r="L471" s="31"/>
      <c r="M471" s="139" t="s">
        <v>1</v>
      </c>
      <c r="N471" s="140" t="s">
        <v>45</v>
      </c>
      <c r="P471" s="141">
        <f>O471*H471</f>
        <v>0</v>
      </c>
      <c r="Q471" s="141">
        <v>1E-4</v>
      </c>
      <c r="R471" s="141">
        <f>Q471*H471</f>
        <v>5.0000000000000001E-3</v>
      </c>
      <c r="S471" s="141">
        <v>0</v>
      </c>
      <c r="T471" s="142">
        <f>S471*H471</f>
        <v>0</v>
      </c>
      <c r="AR471" s="143" t="s">
        <v>166</v>
      </c>
      <c r="AT471" s="143" t="s">
        <v>161</v>
      </c>
      <c r="AU471" s="143" t="s">
        <v>90</v>
      </c>
      <c r="AY471" s="16" t="s">
        <v>159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88</v>
      </c>
      <c r="BK471" s="144">
        <f>ROUND(I471*H471,2)</f>
        <v>0</v>
      </c>
      <c r="BL471" s="16" t="s">
        <v>166</v>
      </c>
      <c r="BM471" s="143" t="s">
        <v>586</v>
      </c>
    </row>
    <row r="472" spans="2:65" s="1" customFormat="1" ht="11.25">
      <c r="B472" s="31"/>
      <c r="D472" s="145" t="s">
        <v>168</v>
      </c>
      <c r="F472" s="146" t="s">
        <v>587</v>
      </c>
      <c r="I472" s="147"/>
      <c r="L472" s="31"/>
      <c r="M472" s="148"/>
      <c r="T472" s="55"/>
      <c r="AT472" s="16" t="s">
        <v>168</v>
      </c>
      <c r="AU472" s="16" t="s">
        <v>90</v>
      </c>
    </row>
    <row r="473" spans="2:65" s="1" customFormat="1" ht="24.2" customHeight="1">
      <c r="B473" s="31"/>
      <c r="C473" s="132" t="s">
        <v>588</v>
      </c>
      <c r="D473" s="132" t="s">
        <v>161</v>
      </c>
      <c r="E473" s="133" t="s">
        <v>589</v>
      </c>
      <c r="F473" s="134" t="s">
        <v>590</v>
      </c>
      <c r="G473" s="135" t="s">
        <v>185</v>
      </c>
      <c r="H473" s="136">
        <v>8.5</v>
      </c>
      <c r="I473" s="137"/>
      <c r="J473" s="138">
        <f>ROUND(I473*H473,2)</f>
        <v>0</v>
      </c>
      <c r="K473" s="134" t="s">
        <v>165</v>
      </c>
      <c r="L473" s="31"/>
      <c r="M473" s="139" t="s">
        <v>1</v>
      </c>
      <c r="N473" s="140" t="s">
        <v>45</v>
      </c>
      <c r="P473" s="141">
        <f>O473*H473</f>
        <v>0</v>
      </c>
      <c r="Q473" s="141">
        <v>2.0000000000000001E-4</v>
      </c>
      <c r="R473" s="141">
        <f>Q473*H473</f>
        <v>1.7000000000000001E-3</v>
      </c>
      <c r="S473" s="141">
        <v>0</v>
      </c>
      <c r="T473" s="142">
        <f>S473*H473</f>
        <v>0</v>
      </c>
      <c r="AR473" s="143" t="s">
        <v>166</v>
      </c>
      <c r="AT473" s="143" t="s">
        <v>161</v>
      </c>
      <c r="AU473" s="143" t="s">
        <v>90</v>
      </c>
      <c r="AY473" s="16" t="s">
        <v>159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88</v>
      </c>
      <c r="BK473" s="144">
        <f>ROUND(I473*H473,2)</f>
        <v>0</v>
      </c>
      <c r="BL473" s="16" t="s">
        <v>166</v>
      </c>
      <c r="BM473" s="143" t="s">
        <v>591</v>
      </c>
    </row>
    <row r="474" spans="2:65" s="1" customFormat="1" ht="11.25">
      <c r="B474" s="31"/>
      <c r="D474" s="145" t="s">
        <v>168</v>
      </c>
      <c r="F474" s="146" t="s">
        <v>592</v>
      </c>
      <c r="I474" s="147"/>
      <c r="L474" s="31"/>
      <c r="M474" s="148"/>
      <c r="T474" s="55"/>
      <c r="AT474" s="16" t="s">
        <v>168</v>
      </c>
      <c r="AU474" s="16" t="s">
        <v>90</v>
      </c>
    </row>
    <row r="475" spans="2:65" s="1" customFormat="1" ht="33" customHeight="1">
      <c r="B475" s="31"/>
      <c r="C475" s="132" t="s">
        <v>593</v>
      </c>
      <c r="D475" s="132" t="s">
        <v>161</v>
      </c>
      <c r="E475" s="133" t="s">
        <v>594</v>
      </c>
      <c r="F475" s="134" t="s">
        <v>595</v>
      </c>
      <c r="G475" s="135" t="s">
        <v>164</v>
      </c>
      <c r="H475" s="136">
        <v>4</v>
      </c>
      <c r="I475" s="137"/>
      <c r="J475" s="138">
        <f>ROUND(I475*H475,2)</f>
        <v>0</v>
      </c>
      <c r="K475" s="134" t="s">
        <v>165</v>
      </c>
      <c r="L475" s="31"/>
      <c r="M475" s="139" t="s">
        <v>1</v>
      </c>
      <c r="N475" s="140" t="s">
        <v>45</v>
      </c>
      <c r="P475" s="141">
        <f>O475*H475</f>
        <v>0</v>
      </c>
      <c r="Q475" s="141">
        <v>1.1999999999999999E-3</v>
      </c>
      <c r="R475" s="141">
        <f>Q475*H475</f>
        <v>4.7999999999999996E-3</v>
      </c>
      <c r="S475" s="141">
        <v>0</v>
      </c>
      <c r="T475" s="142">
        <f>S475*H475</f>
        <v>0</v>
      </c>
      <c r="AR475" s="143" t="s">
        <v>166</v>
      </c>
      <c r="AT475" s="143" t="s">
        <v>161</v>
      </c>
      <c r="AU475" s="143" t="s">
        <v>90</v>
      </c>
      <c r="AY475" s="16" t="s">
        <v>159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6" t="s">
        <v>88</v>
      </c>
      <c r="BK475" s="144">
        <f>ROUND(I475*H475,2)</f>
        <v>0</v>
      </c>
      <c r="BL475" s="16" t="s">
        <v>166</v>
      </c>
      <c r="BM475" s="143" t="s">
        <v>596</v>
      </c>
    </row>
    <row r="476" spans="2:65" s="1" customFormat="1" ht="11.25">
      <c r="B476" s="31"/>
      <c r="D476" s="145" t="s">
        <v>168</v>
      </c>
      <c r="F476" s="146" t="s">
        <v>597</v>
      </c>
      <c r="I476" s="147"/>
      <c r="L476" s="31"/>
      <c r="M476" s="148"/>
      <c r="T476" s="55"/>
      <c r="AT476" s="16" t="s">
        <v>168</v>
      </c>
      <c r="AU476" s="16" t="s">
        <v>90</v>
      </c>
    </row>
    <row r="477" spans="2:65" s="1" customFormat="1" ht="37.9" customHeight="1">
      <c r="B477" s="31"/>
      <c r="C477" s="132" t="s">
        <v>598</v>
      </c>
      <c r="D477" s="132" t="s">
        <v>161</v>
      </c>
      <c r="E477" s="133" t="s">
        <v>599</v>
      </c>
      <c r="F477" s="134" t="s">
        <v>600</v>
      </c>
      <c r="G477" s="135" t="s">
        <v>185</v>
      </c>
      <c r="H477" s="136">
        <v>58.5</v>
      </c>
      <c r="I477" s="137"/>
      <c r="J477" s="138">
        <f>ROUND(I477*H477,2)</f>
        <v>0</v>
      </c>
      <c r="K477" s="134" t="s">
        <v>165</v>
      </c>
      <c r="L477" s="31"/>
      <c r="M477" s="139" t="s">
        <v>1</v>
      </c>
      <c r="N477" s="140" t="s">
        <v>45</v>
      </c>
      <c r="P477" s="141">
        <f>O477*H477</f>
        <v>0</v>
      </c>
      <c r="Q477" s="141">
        <v>4.8799999999999999E-6</v>
      </c>
      <c r="R477" s="141">
        <f>Q477*H477</f>
        <v>2.8548000000000001E-4</v>
      </c>
      <c r="S477" s="141">
        <v>0</v>
      </c>
      <c r="T477" s="142">
        <f>S477*H477</f>
        <v>0</v>
      </c>
      <c r="AR477" s="143" t="s">
        <v>166</v>
      </c>
      <c r="AT477" s="143" t="s">
        <v>161</v>
      </c>
      <c r="AU477" s="143" t="s">
        <v>90</v>
      </c>
      <c r="AY477" s="16" t="s">
        <v>159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88</v>
      </c>
      <c r="BK477" s="144">
        <f>ROUND(I477*H477,2)</f>
        <v>0</v>
      </c>
      <c r="BL477" s="16" t="s">
        <v>166</v>
      </c>
      <c r="BM477" s="143" t="s">
        <v>601</v>
      </c>
    </row>
    <row r="478" spans="2:65" s="1" customFormat="1" ht="11.25">
      <c r="B478" s="31"/>
      <c r="D478" s="145" t="s">
        <v>168</v>
      </c>
      <c r="F478" s="146" t="s">
        <v>602</v>
      </c>
      <c r="I478" s="147"/>
      <c r="L478" s="31"/>
      <c r="M478" s="148"/>
      <c r="T478" s="55"/>
      <c r="AT478" s="16" t="s">
        <v>168</v>
      </c>
      <c r="AU478" s="16" t="s">
        <v>90</v>
      </c>
    </row>
    <row r="479" spans="2:65" s="1" customFormat="1" ht="39">
      <c r="B479" s="31"/>
      <c r="D479" s="149" t="s">
        <v>188</v>
      </c>
      <c r="F479" s="150" t="s">
        <v>603</v>
      </c>
      <c r="I479" s="147"/>
      <c r="L479" s="31"/>
      <c r="M479" s="148"/>
      <c r="T479" s="55"/>
      <c r="AT479" s="16" t="s">
        <v>188</v>
      </c>
      <c r="AU479" s="16" t="s">
        <v>90</v>
      </c>
    </row>
    <row r="480" spans="2:65" s="12" customFormat="1" ht="11.25">
      <c r="B480" s="151"/>
      <c r="D480" s="149" t="s">
        <v>195</v>
      </c>
      <c r="E480" s="152" t="s">
        <v>1</v>
      </c>
      <c r="F480" s="153" t="s">
        <v>604</v>
      </c>
      <c r="H480" s="154">
        <v>58.5</v>
      </c>
      <c r="I480" s="155"/>
      <c r="L480" s="151"/>
      <c r="M480" s="156"/>
      <c r="T480" s="157"/>
      <c r="AT480" s="152" t="s">
        <v>195</v>
      </c>
      <c r="AU480" s="152" t="s">
        <v>90</v>
      </c>
      <c r="AV480" s="12" t="s">
        <v>90</v>
      </c>
      <c r="AW480" s="12" t="s">
        <v>36</v>
      </c>
      <c r="AX480" s="12" t="s">
        <v>88</v>
      </c>
      <c r="AY480" s="152" t="s">
        <v>159</v>
      </c>
    </row>
    <row r="481" spans="2:65" s="1" customFormat="1" ht="37.9" customHeight="1">
      <c r="B481" s="31"/>
      <c r="C481" s="132" t="s">
        <v>605</v>
      </c>
      <c r="D481" s="132" t="s">
        <v>161</v>
      </c>
      <c r="E481" s="133" t="s">
        <v>606</v>
      </c>
      <c r="F481" s="134" t="s">
        <v>607</v>
      </c>
      <c r="G481" s="135" t="s">
        <v>164</v>
      </c>
      <c r="H481" s="136">
        <v>4</v>
      </c>
      <c r="I481" s="137"/>
      <c r="J481" s="138">
        <f>ROUND(I481*H481,2)</f>
        <v>0</v>
      </c>
      <c r="K481" s="134" t="s">
        <v>165</v>
      </c>
      <c r="L481" s="31"/>
      <c r="M481" s="139" t="s">
        <v>1</v>
      </c>
      <c r="N481" s="140" t="s">
        <v>45</v>
      </c>
      <c r="P481" s="141">
        <f>O481*H481</f>
        <v>0</v>
      </c>
      <c r="Q481" s="141">
        <v>1.22E-5</v>
      </c>
      <c r="R481" s="141">
        <f>Q481*H481</f>
        <v>4.88E-5</v>
      </c>
      <c r="S481" s="141">
        <v>0</v>
      </c>
      <c r="T481" s="142">
        <f>S481*H481</f>
        <v>0</v>
      </c>
      <c r="AR481" s="143" t="s">
        <v>166</v>
      </c>
      <c r="AT481" s="143" t="s">
        <v>161</v>
      </c>
      <c r="AU481" s="143" t="s">
        <v>90</v>
      </c>
      <c r="AY481" s="16" t="s">
        <v>159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6" t="s">
        <v>88</v>
      </c>
      <c r="BK481" s="144">
        <f>ROUND(I481*H481,2)</f>
        <v>0</v>
      </c>
      <c r="BL481" s="16" t="s">
        <v>166</v>
      </c>
      <c r="BM481" s="143" t="s">
        <v>608</v>
      </c>
    </row>
    <row r="482" spans="2:65" s="1" customFormat="1" ht="11.25">
      <c r="B482" s="31"/>
      <c r="D482" s="145" t="s">
        <v>168</v>
      </c>
      <c r="F482" s="146" t="s">
        <v>609</v>
      </c>
      <c r="I482" s="147"/>
      <c r="L482" s="31"/>
      <c r="M482" s="148"/>
      <c r="T482" s="55"/>
      <c r="AT482" s="16" t="s">
        <v>168</v>
      </c>
      <c r="AU482" s="16" t="s">
        <v>90</v>
      </c>
    </row>
    <row r="483" spans="2:65" s="1" customFormat="1" ht="39">
      <c r="B483" s="31"/>
      <c r="D483" s="149" t="s">
        <v>188</v>
      </c>
      <c r="F483" s="150" t="s">
        <v>603</v>
      </c>
      <c r="I483" s="147"/>
      <c r="L483" s="31"/>
      <c r="M483" s="148"/>
      <c r="T483" s="55"/>
      <c r="AT483" s="16" t="s">
        <v>188</v>
      </c>
      <c r="AU483" s="16" t="s">
        <v>90</v>
      </c>
    </row>
    <row r="484" spans="2:65" s="1" customFormat="1" ht="49.15" customHeight="1">
      <c r="B484" s="31"/>
      <c r="C484" s="132" t="s">
        <v>610</v>
      </c>
      <c r="D484" s="132" t="s">
        <v>161</v>
      </c>
      <c r="E484" s="133" t="s">
        <v>611</v>
      </c>
      <c r="F484" s="134" t="s">
        <v>612</v>
      </c>
      <c r="G484" s="135" t="s">
        <v>185</v>
      </c>
      <c r="H484" s="136">
        <v>330.5</v>
      </c>
      <c r="I484" s="137"/>
      <c r="J484" s="138">
        <f>ROUND(I484*H484,2)</f>
        <v>0</v>
      </c>
      <c r="K484" s="134" t="s">
        <v>165</v>
      </c>
      <c r="L484" s="31"/>
      <c r="M484" s="139" t="s">
        <v>1</v>
      </c>
      <c r="N484" s="140" t="s">
        <v>45</v>
      </c>
      <c r="P484" s="141">
        <f>O484*H484</f>
        <v>0</v>
      </c>
      <c r="Q484" s="141">
        <v>0.15539952000000001</v>
      </c>
      <c r="R484" s="141">
        <f>Q484*H484</f>
        <v>51.359541360000001</v>
      </c>
      <c r="S484" s="141">
        <v>0</v>
      </c>
      <c r="T484" s="142">
        <f>S484*H484</f>
        <v>0</v>
      </c>
      <c r="AR484" s="143" t="s">
        <v>166</v>
      </c>
      <c r="AT484" s="143" t="s">
        <v>161</v>
      </c>
      <c r="AU484" s="143" t="s">
        <v>90</v>
      </c>
      <c r="AY484" s="16" t="s">
        <v>159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6" t="s">
        <v>88</v>
      </c>
      <c r="BK484" s="144">
        <f>ROUND(I484*H484,2)</f>
        <v>0</v>
      </c>
      <c r="BL484" s="16" t="s">
        <v>166</v>
      </c>
      <c r="BM484" s="143" t="s">
        <v>613</v>
      </c>
    </row>
    <row r="485" spans="2:65" s="1" customFormat="1" ht="11.25">
      <c r="B485" s="31"/>
      <c r="D485" s="145" t="s">
        <v>168</v>
      </c>
      <c r="F485" s="146" t="s">
        <v>614</v>
      </c>
      <c r="I485" s="147"/>
      <c r="L485" s="31"/>
      <c r="M485" s="148"/>
      <c r="T485" s="55"/>
      <c r="AT485" s="16" t="s">
        <v>168</v>
      </c>
      <c r="AU485" s="16" t="s">
        <v>90</v>
      </c>
    </row>
    <row r="486" spans="2:65" s="1" customFormat="1" ht="97.5">
      <c r="B486" s="31"/>
      <c r="D486" s="149" t="s">
        <v>188</v>
      </c>
      <c r="F486" s="150" t="s">
        <v>615</v>
      </c>
      <c r="I486" s="147"/>
      <c r="L486" s="31"/>
      <c r="M486" s="148"/>
      <c r="T486" s="55"/>
      <c r="AT486" s="16" t="s">
        <v>188</v>
      </c>
      <c r="AU486" s="16" t="s">
        <v>90</v>
      </c>
    </row>
    <row r="487" spans="2:65" s="1" customFormat="1" ht="16.5" customHeight="1">
      <c r="B487" s="31"/>
      <c r="C487" s="161" t="s">
        <v>616</v>
      </c>
      <c r="D487" s="161" t="s">
        <v>222</v>
      </c>
      <c r="E487" s="162" t="s">
        <v>617</v>
      </c>
      <c r="F487" s="163" t="s">
        <v>618</v>
      </c>
      <c r="G487" s="164" t="s">
        <v>185</v>
      </c>
      <c r="H487" s="165">
        <v>308.04000000000002</v>
      </c>
      <c r="I487" s="166"/>
      <c r="J487" s="167">
        <f>ROUND(I487*H487,2)</f>
        <v>0</v>
      </c>
      <c r="K487" s="163" t="s">
        <v>165</v>
      </c>
      <c r="L487" s="168"/>
      <c r="M487" s="169" t="s">
        <v>1</v>
      </c>
      <c r="N487" s="170" t="s">
        <v>45</v>
      </c>
      <c r="P487" s="141">
        <f>O487*H487</f>
        <v>0</v>
      </c>
      <c r="Q487" s="141">
        <v>0.08</v>
      </c>
      <c r="R487" s="141">
        <f>Q487*H487</f>
        <v>24.643200000000004</v>
      </c>
      <c r="S487" s="141">
        <v>0</v>
      </c>
      <c r="T487" s="142">
        <f>S487*H487</f>
        <v>0</v>
      </c>
      <c r="AR487" s="143" t="s">
        <v>204</v>
      </c>
      <c r="AT487" s="143" t="s">
        <v>222</v>
      </c>
      <c r="AU487" s="143" t="s">
        <v>90</v>
      </c>
      <c r="AY487" s="16" t="s">
        <v>159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88</v>
      </c>
      <c r="BK487" s="144">
        <f>ROUND(I487*H487,2)</f>
        <v>0</v>
      </c>
      <c r="BL487" s="16" t="s">
        <v>166</v>
      </c>
      <c r="BM487" s="143" t="s">
        <v>619</v>
      </c>
    </row>
    <row r="488" spans="2:65" s="12" customFormat="1" ht="11.25">
      <c r="B488" s="151"/>
      <c r="D488" s="149" t="s">
        <v>195</v>
      </c>
      <c r="F488" s="153" t="s">
        <v>620</v>
      </c>
      <c r="H488" s="154">
        <v>308.04000000000002</v>
      </c>
      <c r="I488" s="155"/>
      <c r="L488" s="151"/>
      <c r="M488" s="156"/>
      <c r="T488" s="157"/>
      <c r="AT488" s="152" t="s">
        <v>195</v>
      </c>
      <c r="AU488" s="152" t="s">
        <v>90</v>
      </c>
      <c r="AV488" s="12" t="s">
        <v>90</v>
      </c>
      <c r="AW488" s="12" t="s">
        <v>4</v>
      </c>
      <c r="AX488" s="12" t="s">
        <v>88</v>
      </c>
      <c r="AY488" s="152" t="s">
        <v>159</v>
      </c>
    </row>
    <row r="489" spans="2:65" s="1" customFormat="1" ht="16.5" customHeight="1">
      <c r="B489" s="31"/>
      <c r="C489" s="161" t="s">
        <v>621</v>
      </c>
      <c r="D489" s="161" t="s">
        <v>222</v>
      </c>
      <c r="E489" s="162" t="s">
        <v>622</v>
      </c>
      <c r="F489" s="163" t="s">
        <v>623</v>
      </c>
      <c r="G489" s="164" t="s">
        <v>185</v>
      </c>
      <c r="H489" s="165">
        <v>17.34</v>
      </c>
      <c r="I489" s="166"/>
      <c r="J489" s="167">
        <f>ROUND(I489*H489,2)</f>
        <v>0</v>
      </c>
      <c r="K489" s="163" t="s">
        <v>165</v>
      </c>
      <c r="L489" s="168"/>
      <c r="M489" s="169" t="s">
        <v>1</v>
      </c>
      <c r="N489" s="170" t="s">
        <v>45</v>
      </c>
      <c r="P489" s="141">
        <f>O489*H489</f>
        <v>0</v>
      </c>
      <c r="Q489" s="141">
        <v>0.08</v>
      </c>
      <c r="R489" s="141">
        <f>Q489*H489</f>
        <v>1.3872</v>
      </c>
      <c r="S489" s="141">
        <v>0</v>
      </c>
      <c r="T489" s="142">
        <f>S489*H489</f>
        <v>0</v>
      </c>
      <c r="AR489" s="143" t="s">
        <v>204</v>
      </c>
      <c r="AT489" s="143" t="s">
        <v>222</v>
      </c>
      <c r="AU489" s="143" t="s">
        <v>90</v>
      </c>
      <c r="AY489" s="16" t="s">
        <v>159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88</v>
      </c>
      <c r="BK489" s="144">
        <f>ROUND(I489*H489,2)</f>
        <v>0</v>
      </c>
      <c r="BL489" s="16" t="s">
        <v>166</v>
      </c>
      <c r="BM489" s="143" t="s">
        <v>624</v>
      </c>
    </row>
    <row r="490" spans="2:65" s="12" customFormat="1" ht="11.25">
      <c r="B490" s="151"/>
      <c r="D490" s="149" t="s">
        <v>195</v>
      </c>
      <c r="F490" s="153" t="s">
        <v>625</v>
      </c>
      <c r="H490" s="154">
        <v>17.34</v>
      </c>
      <c r="I490" s="155"/>
      <c r="L490" s="151"/>
      <c r="M490" s="156"/>
      <c r="T490" s="157"/>
      <c r="AT490" s="152" t="s">
        <v>195</v>
      </c>
      <c r="AU490" s="152" t="s">
        <v>90</v>
      </c>
      <c r="AV490" s="12" t="s">
        <v>90</v>
      </c>
      <c r="AW490" s="12" t="s">
        <v>4</v>
      </c>
      <c r="AX490" s="12" t="s">
        <v>88</v>
      </c>
      <c r="AY490" s="152" t="s">
        <v>159</v>
      </c>
    </row>
    <row r="491" spans="2:65" s="1" customFormat="1" ht="21.75" customHeight="1">
      <c r="B491" s="31"/>
      <c r="C491" s="161" t="s">
        <v>626</v>
      </c>
      <c r="D491" s="161" t="s">
        <v>222</v>
      </c>
      <c r="E491" s="162" t="s">
        <v>627</v>
      </c>
      <c r="F491" s="163" t="s">
        <v>628</v>
      </c>
      <c r="G491" s="164" t="s">
        <v>185</v>
      </c>
      <c r="H491" s="165">
        <v>11.73</v>
      </c>
      <c r="I491" s="166"/>
      <c r="J491" s="167">
        <f>ROUND(I491*H491,2)</f>
        <v>0</v>
      </c>
      <c r="K491" s="163" t="s">
        <v>165</v>
      </c>
      <c r="L491" s="168"/>
      <c r="M491" s="169" t="s">
        <v>1</v>
      </c>
      <c r="N491" s="170" t="s">
        <v>45</v>
      </c>
      <c r="P491" s="141">
        <f>O491*H491</f>
        <v>0</v>
      </c>
      <c r="Q491" s="141">
        <v>6.0999999999999999E-2</v>
      </c>
      <c r="R491" s="141">
        <f>Q491*H491</f>
        <v>0.71553</v>
      </c>
      <c r="S491" s="141">
        <v>0</v>
      </c>
      <c r="T491" s="142">
        <f>S491*H491</f>
        <v>0</v>
      </c>
      <c r="AR491" s="143" t="s">
        <v>204</v>
      </c>
      <c r="AT491" s="143" t="s">
        <v>222</v>
      </c>
      <c r="AU491" s="143" t="s">
        <v>90</v>
      </c>
      <c r="AY491" s="16" t="s">
        <v>159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6" t="s">
        <v>88</v>
      </c>
      <c r="BK491" s="144">
        <f>ROUND(I491*H491,2)</f>
        <v>0</v>
      </c>
      <c r="BL491" s="16" t="s">
        <v>166</v>
      </c>
      <c r="BM491" s="143" t="s">
        <v>629</v>
      </c>
    </row>
    <row r="492" spans="2:65" s="1" customFormat="1" ht="29.25">
      <c r="B492" s="31"/>
      <c r="D492" s="149" t="s">
        <v>344</v>
      </c>
      <c r="F492" s="150" t="s">
        <v>630</v>
      </c>
      <c r="I492" s="147"/>
      <c r="L492" s="31"/>
      <c r="M492" s="148"/>
      <c r="T492" s="55"/>
      <c r="AT492" s="16" t="s">
        <v>344</v>
      </c>
      <c r="AU492" s="16" t="s">
        <v>90</v>
      </c>
    </row>
    <row r="493" spans="2:65" s="12" customFormat="1" ht="11.25">
      <c r="B493" s="151"/>
      <c r="D493" s="149" t="s">
        <v>195</v>
      </c>
      <c r="E493" s="152" t="s">
        <v>1</v>
      </c>
      <c r="F493" s="153" t="s">
        <v>631</v>
      </c>
      <c r="H493" s="154">
        <v>2.5</v>
      </c>
      <c r="I493" s="155"/>
      <c r="L493" s="151"/>
      <c r="M493" s="156"/>
      <c r="T493" s="157"/>
      <c r="AT493" s="152" t="s">
        <v>195</v>
      </c>
      <c r="AU493" s="152" t="s">
        <v>90</v>
      </c>
      <c r="AV493" s="12" t="s">
        <v>90</v>
      </c>
      <c r="AW493" s="12" t="s">
        <v>36</v>
      </c>
      <c r="AX493" s="12" t="s">
        <v>80</v>
      </c>
      <c r="AY493" s="152" t="s">
        <v>159</v>
      </c>
    </row>
    <row r="494" spans="2:65" s="12" customFormat="1" ht="11.25">
      <c r="B494" s="151"/>
      <c r="D494" s="149" t="s">
        <v>195</v>
      </c>
      <c r="E494" s="152" t="s">
        <v>1</v>
      </c>
      <c r="F494" s="153" t="s">
        <v>632</v>
      </c>
      <c r="H494" s="154">
        <v>6</v>
      </c>
      <c r="I494" s="155"/>
      <c r="L494" s="151"/>
      <c r="M494" s="156"/>
      <c r="T494" s="157"/>
      <c r="AT494" s="152" t="s">
        <v>195</v>
      </c>
      <c r="AU494" s="152" t="s">
        <v>90</v>
      </c>
      <c r="AV494" s="12" t="s">
        <v>90</v>
      </c>
      <c r="AW494" s="12" t="s">
        <v>36</v>
      </c>
      <c r="AX494" s="12" t="s">
        <v>80</v>
      </c>
      <c r="AY494" s="152" t="s">
        <v>159</v>
      </c>
    </row>
    <row r="495" spans="2:65" s="12" customFormat="1" ht="11.25">
      <c r="B495" s="151"/>
      <c r="D495" s="149" t="s">
        <v>195</v>
      </c>
      <c r="E495" s="152" t="s">
        <v>1</v>
      </c>
      <c r="F495" s="153" t="s">
        <v>633</v>
      </c>
      <c r="H495" s="154">
        <v>3</v>
      </c>
      <c r="I495" s="155"/>
      <c r="L495" s="151"/>
      <c r="M495" s="156"/>
      <c r="T495" s="157"/>
      <c r="AT495" s="152" t="s">
        <v>195</v>
      </c>
      <c r="AU495" s="152" t="s">
        <v>90</v>
      </c>
      <c r="AV495" s="12" t="s">
        <v>90</v>
      </c>
      <c r="AW495" s="12" t="s">
        <v>36</v>
      </c>
      <c r="AX495" s="12" t="s">
        <v>80</v>
      </c>
      <c r="AY495" s="152" t="s">
        <v>159</v>
      </c>
    </row>
    <row r="496" spans="2:65" s="13" customFormat="1" ht="11.25">
      <c r="B496" s="173"/>
      <c r="D496" s="149" t="s">
        <v>195</v>
      </c>
      <c r="E496" s="174" t="s">
        <v>1</v>
      </c>
      <c r="F496" s="175" t="s">
        <v>447</v>
      </c>
      <c r="H496" s="176">
        <v>11.5</v>
      </c>
      <c r="I496" s="177"/>
      <c r="L496" s="173"/>
      <c r="M496" s="178"/>
      <c r="T496" s="179"/>
      <c r="AT496" s="174" t="s">
        <v>195</v>
      </c>
      <c r="AU496" s="174" t="s">
        <v>90</v>
      </c>
      <c r="AV496" s="13" t="s">
        <v>166</v>
      </c>
      <c r="AW496" s="13" t="s">
        <v>36</v>
      </c>
      <c r="AX496" s="13" t="s">
        <v>88</v>
      </c>
      <c r="AY496" s="174" t="s">
        <v>159</v>
      </c>
    </row>
    <row r="497" spans="2:65" s="12" customFormat="1" ht="11.25">
      <c r="B497" s="151"/>
      <c r="D497" s="149" t="s">
        <v>195</v>
      </c>
      <c r="F497" s="153" t="s">
        <v>634</v>
      </c>
      <c r="H497" s="154">
        <v>11.73</v>
      </c>
      <c r="I497" s="155"/>
      <c r="L497" s="151"/>
      <c r="M497" s="156"/>
      <c r="T497" s="157"/>
      <c r="AT497" s="152" t="s">
        <v>195</v>
      </c>
      <c r="AU497" s="152" t="s">
        <v>90</v>
      </c>
      <c r="AV497" s="12" t="s">
        <v>90</v>
      </c>
      <c r="AW497" s="12" t="s">
        <v>4</v>
      </c>
      <c r="AX497" s="12" t="s">
        <v>88</v>
      </c>
      <c r="AY497" s="152" t="s">
        <v>159</v>
      </c>
    </row>
    <row r="498" spans="2:65" s="1" customFormat="1" ht="21.75" customHeight="1">
      <c r="B498" s="31"/>
      <c r="C498" s="161" t="s">
        <v>635</v>
      </c>
      <c r="D498" s="161" t="s">
        <v>222</v>
      </c>
      <c r="E498" s="162" t="s">
        <v>636</v>
      </c>
      <c r="F498" s="163" t="s">
        <v>637</v>
      </c>
      <c r="G498" s="164" t="s">
        <v>185</v>
      </c>
      <c r="H498" s="165">
        <v>31.62</v>
      </c>
      <c r="I498" s="166"/>
      <c r="J498" s="167">
        <f>ROUND(I498*H498,2)</f>
        <v>0</v>
      </c>
      <c r="K498" s="163" t="s">
        <v>165</v>
      </c>
      <c r="L498" s="168"/>
      <c r="M498" s="169" t="s">
        <v>1</v>
      </c>
      <c r="N498" s="170" t="s">
        <v>45</v>
      </c>
      <c r="P498" s="141">
        <f>O498*H498</f>
        <v>0</v>
      </c>
      <c r="Q498" s="141">
        <v>9.1999999999999998E-2</v>
      </c>
      <c r="R498" s="141">
        <f>Q498*H498</f>
        <v>2.9090400000000001</v>
      </c>
      <c r="S498" s="141">
        <v>0</v>
      </c>
      <c r="T498" s="142">
        <f>S498*H498</f>
        <v>0</v>
      </c>
      <c r="AR498" s="143" t="s">
        <v>204</v>
      </c>
      <c r="AT498" s="143" t="s">
        <v>222</v>
      </c>
      <c r="AU498" s="143" t="s">
        <v>90</v>
      </c>
      <c r="AY498" s="16" t="s">
        <v>159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6" t="s">
        <v>88</v>
      </c>
      <c r="BK498" s="144">
        <f>ROUND(I498*H498,2)</f>
        <v>0</v>
      </c>
      <c r="BL498" s="16" t="s">
        <v>166</v>
      </c>
      <c r="BM498" s="143" t="s">
        <v>638</v>
      </c>
    </row>
    <row r="499" spans="2:65" s="12" customFormat="1" ht="11.25">
      <c r="B499" s="151"/>
      <c r="D499" s="149" t="s">
        <v>195</v>
      </c>
      <c r="E499" s="152" t="s">
        <v>1</v>
      </c>
      <c r="F499" s="153" t="s">
        <v>639</v>
      </c>
      <c r="H499" s="154">
        <v>13</v>
      </c>
      <c r="I499" s="155"/>
      <c r="L499" s="151"/>
      <c r="M499" s="156"/>
      <c r="T499" s="157"/>
      <c r="AT499" s="152" t="s">
        <v>195</v>
      </c>
      <c r="AU499" s="152" t="s">
        <v>90</v>
      </c>
      <c r="AV499" s="12" t="s">
        <v>90</v>
      </c>
      <c r="AW499" s="12" t="s">
        <v>36</v>
      </c>
      <c r="AX499" s="12" t="s">
        <v>80</v>
      </c>
      <c r="AY499" s="152" t="s">
        <v>159</v>
      </c>
    </row>
    <row r="500" spans="2:65" s="12" customFormat="1" ht="11.25">
      <c r="B500" s="151"/>
      <c r="D500" s="149" t="s">
        <v>195</v>
      </c>
      <c r="E500" s="152" t="s">
        <v>1</v>
      </c>
      <c r="F500" s="153" t="s">
        <v>640</v>
      </c>
      <c r="H500" s="154">
        <v>18</v>
      </c>
      <c r="I500" s="155"/>
      <c r="L500" s="151"/>
      <c r="M500" s="156"/>
      <c r="T500" s="157"/>
      <c r="AT500" s="152" t="s">
        <v>195</v>
      </c>
      <c r="AU500" s="152" t="s">
        <v>90</v>
      </c>
      <c r="AV500" s="12" t="s">
        <v>90</v>
      </c>
      <c r="AW500" s="12" t="s">
        <v>36</v>
      </c>
      <c r="AX500" s="12" t="s">
        <v>80</v>
      </c>
      <c r="AY500" s="152" t="s">
        <v>159</v>
      </c>
    </row>
    <row r="501" spans="2:65" s="13" customFormat="1" ht="11.25">
      <c r="B501" s="173"/>
      <c r="D501" s="149" t="s">
        <v>195</v>
      </c>
      <c r="E501" s="174" t="s">
        <v>1</v>
      </c>
      <c r="F501" s="175" t="s">
        <v>447</v>
      </c>
      <c r="H501" s="176">
        <v>31</v>
      </c>
      <c r="I501" s="177"/>
      <c r="L501" s="173"/>
      <c r="M501" s="178"/>
      <c r="T501" s="179"/>
      <c r="AT501" s="174" t="s">
        <v>195</v>
      </c>
      <c r="AU501" s="174" t="s">
        <v>90</v>
      </c>
      <c r="AV501" s="13" t="s">
        <v>166</v>
      </c>
      <c r="AW501" s="13" t="s">
        <v>36</v>
      </c>
      <c r="AX501" s="13" t="s">
        <v>88</v>
      </c>
      <c r="AY501" s="174" t="s">
        <v>159</v>
      </c>
    </row>
    <row r="502" spans="2:65" s="1" customFormat="1" ht="11.25">
      <c r="B502" s="31"/>
      <c r="D502" s="149" t="s">
        <v>196</v>
      </c>
      <c r="F502" s="158" t="s">
        <v>203</v>
      </c>
      <c r="L502" s="31"/>
      <c r="M502" s="148"/>
      <c r="T502" s="55"/>
      <c r="AU502" s="16" t="s">
        <v>90</v>
      </c>
    </row>
    <row r="503" spans="2:65" s="1" customFormat="1" ht="11.25">
      <c r="B503" s="31"/>
      <c r="D503" s="149" t="s">
        <v>196</v>
      </c>
      <c r="F503" s="159" t="s">
        <v>106</v>
      </c>
      <c r="H503" s="160">
        <v>643</v>
      </c>
      <c r="L503" s="31"/>
      <c r="M503" s="148"/>
      <c r="T503" s="55"/>
      <c r="AU503" s="16" t="s">
        <v>90</v>
      </c>
    </row>
    <row r="504" spans="2:65" s="1" customFormat="1" ht="11.25">
      <c r="B504" s="31"/>
      <c r="D504" s="149" t="s">
        <v>196</v>
      </c>
      <c r="F504" s="158" t="s">
        <v>220</v>
      </c>
      <c r="L504" s="31"/>
      <c r="M504" s="148"/>
      <c r="T504" s="55"/>
      <c r="AU504" s="16" t="s">
        <v>90</v>
      </c>
    </row>
    <row r="505" spans="2:65" s="1" customFormat="1" ht="11.25">
      <c r="B505" s="31"/>
      <c r="D505" s="149" t="s">
        <v>196</v>
      </c>
      <c r="F505" s="159" t="s">
        <v>109</v>
      </c>
      <c r="H505" s="160">
        <v>7</v>
      </c>
      <c r="L505" s="31"/>
      <c r="M505" s="148"/>
      <c r="T505" s="55"/>
      <c r="AU505" s="16" t="s">
        <v>90</v>
      </c>
    </row>
    <row r="506" spans="2:65" s="12" customFormat="1" ht="11.25">
      <c r="B506" s="151"/>
      <c r="D506" s="149" t="s">
        <v>195</v>
      </c>
      <c r="F506" s="153" t="s">
        <v>641</v>
      </c>
      <c r="H506" s="154">
        <v>31.62</v>
      </c>
      <c r="I506" s="155"/>
      <c r="L506" s="151"/>
      <c r="M506" s="156"/>
      <c r="T506" s="157"/>
      <c r="AT506" s="152" t="s">
        <v>195</v>
      </c>
      <c r="AU506" s="152" t="s">
        <v>90</v>
      </c>
      <c r="AV506" s="12" t="s">
        <v>90</v>
      </c>
      <c r="AW506" s="12" t="s">
        <v>4</v>
      </c>
      <c r="AX506" s="12" t="s">
        <v>88</v>
      </c>
      <c r="AY506" s="152" t="s">
        <v>159</v>
      </c>
    </row>
    <row r="507" spans="2:65" s="1" customFormat="1" ht="49.15" customHeight="1">
      <c r="B507" s="31"/>
      <c r="C507" s="132" t="s">
        <v>642</v>
      </c>
      <c r="D507" s="132" t="s">
        <v>161</v>
      </c>
      <c r="E507" s="133" t="s">
        <v>643</v>
      </c>
      <c r="F507" s="134" t="s">
        <v>644</v>
      </c>
      <c r="G507" s="135" t="s">
        <v>185</v>
      </c>
      <c r="H507" s="136">
        <v>192</v>
      </c>
      <c r="I507" s="137"/>
      <c r="J507" s="138">
        <f>ROUND(I507*H507,2)</f>
        <v>0</v>
      </c>
      <c r="K507" s="134" t="s">
        <v>165</v>
      </c>
      <c r="L507" s="31"/>
      <c r="M507" s="139" t="s">
        <v>1</v>
      </c>
      <c r="N507" s="140" t="s">
        <v>45</v>
      </c>
      <c r="P507" s="141">
        <f>O507*H507</f>
        <v>0</v>
      </c>
      <c r="Q507" s="141">
        <v>0.12949959999999999</v>
      </c>
      <c r="R507" s="141">
        <f>Q507*H507</f>
        <v>24.863923199999999</v>
      </c>
      <c r="S507" s="141">
        <v>0</v>
      </c>
      <c r="T507" s="142">
        <f>S507*H507</f>
        <v>0</v>
      </c>
      <c r="AR507" s="143" t="s">
        <v>166</v>
      </c>
      <c r="AT507" s="143" t="s">
        <v>161</v>
      </c>
      <c r="AU507" s="143" t="s">
        <v>90</v>
      </c>
      <c r="AY507" s="16" t="s">
        <v>159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88</v>
      </c>
      <c r="BK507" s="144">
        <f>ROUND(I507*H507,2)</f>
        <v>0</v>
      </c>
      <c r="BL507" s="16" t="s">
        <v>166</v>
      </c>
      <c r="BM507" s="143" t="s">
        <v>645</v>
      </c>
    </row>
    <row r="508" spans="2:65" s="1" customFormat="1" ht="11.25">
      <c r="B508" s="31"/>
      <c r="D508" s="145" t="s">
        <v>168</v>
      </c>
      <c r="F508" s="146" t="s">
        <v>646</v>
      </c>
      <c r="I508" s="147"/>
      <c r="L508" s="31"/>
      <c r="M508" s="148"/>
      <c r="T508" s="55"/>
      <c r="AT508" s="16" t="s">
        <v>168</v>
      </c>
      <c r="AU508" s="16" t="s">
        <v>90</v>
      </c>
    </row>
    <row r="509" spans="2:65" s="1" customFormat="1" ht="107.25">
      <c r="B509" s="31"/>
      <c r="D509" s="149" t="s">
        <v>188</v>
      </c>
      <c r="F509" s="150" t="s">
        <v>647</v>
      </c>
      <c r="I509" s="147"/>
      <c r="L509" s="31"/>
      <c r="M509" s="148"/>
      <c r="T509" s="55"/>
      <c r="AT509" s="16" t="s">
        <v>188</v>
      </c>
      <c r="AU509" s="16" t="s">
        <v>90</v>
      </c>
    </row>
    <row r="510" spans="2:65" s="1" customFormat="1" ht="16.5" customHeight="1">
      <c r="B510" s="31"/>
      <c r="C510" s="161" t="s">
        <v>648</v>
      </c>
      <c r="D510" s="161" t="s">
        <v>222</v>
      </c>
      <c r="E510" s="162" t="s">
        <v>649</v>
      </c>
      <c r="F510" s="163" t="s">
        <v>650</v>
      </c>
      <c r="G510" s="164" t="s">
        <v>185</v>
      </c>
      <c r="H510" s="165">
        <v>195.84</v>
      </c>
      <c r="I510" s="166"/>
      <c r="J510" s="167">
        <f>ROUND(I510*H510,2)</f>
        <v>0</v>
      </c>
      <c r="K510" s="163" t="s">
        <v>165</v>
      </c>
      <c r="L510" s="168"/>
      <c r="M510" s="169" t="s">
        <v>1</v>
      </c>
      <c r="N510" s="170" t="s">
        <v>45</v>
      </c>
      <c r="P510" s="141">
        <f>O510*H510</f>
        <v>0</v>
      </c>
      <c r="Q510" s="141">
        <v>4.4999999999999998E-2</v>
      </c>
      <c r="R510" s="141">
        <f>Q510*H510</f>
        <v>8.8127999999999993</v>
      </c>
      <c r="S510" s="141">
        <v>0</v>
      </c>
      <c r="T510" s="142">
        <f>S510*H510</f>
        <v>0</v>
      </c>
      <c r="AR510" s="143" t="s">
        <v>204</v>
      </c>
      <c r="AT510" s="143" t="s">
        <v>222</v>
      </c>
      <c r="AU510" s="143" t="s">
        <v>90</v>
      </c>
      <c r="AY510" s="16" t="s">
        <v>159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6" t="s">
        <v>88</v>
      </c>
      <c r="BK510" s="144">
        <f>ROUND(I510*H510,2)</f>
        <v>0</v>
      </c>
      <c r="BL510" s="16" t="s">
        <v>166</v>
      </c>
      <c r="BM510" s="143" t="s">
        <v>651</v>
      </c>
    </row>
    <row r="511" spans="2:65" s="12" customFormat="1" ht="11.25">
      <c r="B511" s="151"/>
      <c r="D511" s="149" t="s">
        <v>195</v>
      </c>
      <c r="F511" s="153" t="s">
        <v>652</v>
      </c>
      <c r="H511" s="154">
        <v>195.84</v>
      </c>
      <c r="I511" s="155"/>
      <c r="L511" s="151"/>
      <c r="M511" s="156"/>
      <c r="T511" s="157"/>
      <c r="AT511" s="152" t="s">
        <v>195</v>
      </c>
      <c r="AU511" s="152" t="s">
        <v>90</v>
      </c>
      <c r="AV511" s="12" t="s">
        <v>90</v>
      </c>
      <c r="AW511" s="12" t="s">
        <v>4</v>
      </c>
      <c r="AX511" s="12" t="s">
        <v>88</v>
      </c>
      <c r="AY511" s="152" t="s">
        <v>159</v>
      </c>
    </row>
    <row r="512" spans="2:65" s="1" customFormat="1" ht="62.65" customHeight="1">
      <c r="B512" s="31"/>
      <c r="C512" s="132" t="s">
        <v>653</v>
      </c>
      <c r="D512" s="132" t="s">
        <v>161</v>
      </c>
      <c r="E512" s="133" t="s">
        <v>654</v>
      </c>
      <c r="F512" s="134" t="s">
        <v>655</v>
      </c>
      <c r="G512" s="135" t="s">
        <v>185</v>
      </c>
      <c r="H512" s="136">
        <v>77</v>
      </c>
      <c r="I512" s="137"/>
      <c r="J512" s="138">
        <f>ROUND(I512*H512,2)</f>
        <v>0</v>
      </c>
      <c r="K512" s="134" t="s">
        <v>165</v>
      </c>
      <c r="L512" s="31"/>
      <c r="M512" s="139" t="s">
        <v>1</v>
      </c>
      <c r="N512" s="140" t="s">
        <v>45</v>
      </c>
      <c r="P512" s="141">
        <f>O512*H512</f>
        <v>0</v>
      </c>
      <c r="Q512" s="141">
        <v>6.0506299999999998E-4</v>
      </c>
      <c r="R512" s="141">
        <f>Q512*H512</f>
        <v>4.6589851000000002E-2</v>
      </c>
      <c r="S512" s="141">
        <v>0</v>
      </c>
      <c r="T512" s="142">
        <f>S512*H512</f>
        <v>0</v>
      </c>
      <c r="AR512" s="143" t="s">
        <v>166</v>
      </c>
      <c r="AT512" s="143" t="s">
        <v>161</v>
      </c>
      <c r="AU512" s="143" t="s">
        <v>90</v>
      </c>
      <c r="AY512" s="16" t="s">
        <v>159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6" t="s">
        <v>88</v>
      </c>
      <c r="BK512" s="144">
        <f>ROUND(I512*H512,2)</f>
        <v>0</v>
      </c>
      <c r="BL512" s="16" t="s">
        <v>166</v>
      </c>
      <c r="BM512" s="143" t="s">
        <v>656</v>
      </c>
    </row>
    <row r="513" spans="2:65" s="1" customFormat="1" ht="11.25">
      <c r="B513" s="31"/>
      <c r="D513" s="145" t="s">
        <v>168</v>
      </c>
      <c r="F513" s="146" t="s">
        <v>657</v>
      </c>
      <c r="I513" s="147"/>
      <c r="L513" s="31"/>
      <c r="M513" s="148"/>
      <c r="T513" s="55"/>
      <c r="AT513" s="16" t="s">
        <v>168</v>
      </c>
      <c r="AU513" s="16" t="s">
        <v>90</v>
      </c>
    </row>
    <row r="514" spans="2:65" s="1" customFormat="1" ht="24.2" customHeight="1">
      <c r="B514" s="31"/>
      <c r="C514" s="132" t="s">
        <v>658</v>
      </c>
      <c r="D514" s="132" t="s">
        <v>161</v>
      </c>
      <c r="E514" s="133" t="s">
        <v>659</v>
      </c>
      <c r="F514" s="134" t="s">
        <v>660</v>
      </c>
      <c r="G514" s="135" t="s">
        <v>185</v>
      </c>
      <c r="H514" s="136">
        <v>87</v>
      </c>
      <c r="I514" s="137"/>
      <c r="J514" s="138">
        <f>ROUND(I514*H514,2)</f>
        <v>0</v>
      </c>
      <c r="K514" s="134" t="s">
        <v>165</v>
      </c>
      <c r="L514" s="31"/>
      <c r="M514" s="139" t="s">
        <v>1</v>
      </c>
      <c r="N514" s="140" t="s">
        <v>45</v>
      </c>
      <c r="P514" s="141">
        <f>O514*H514</f>
        <v>0</v>
      </c>
      <c r="Q514" s="141">
        <v>1.995E-6</v>
      </c>
      <c r="R514" s="141">
        <f>Q514*H514</f>
        <v>1.7356500000000001E-4</v>
      </c>
      <c r="S514" s="141">
        <v>0</v>
      </c>
      <c r="T514" s="142">
        <f>S514*H514</f>
        <v>0</v>
      </c>
      <c r="AR514" s="143" t="s">
        <v>166</v>
      </c>
      <c r="AT514" s="143" t="s">
        <v>161</v>
      </c>
      <c r="AU514" s="143" t="s">
        <v>90</v>
      </c>
      <c r="AY514" s="16" t="s">
        <v>159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6" t="s">
        <v>88</v>
      </c>
      <c r="BK514" s="144">
        <f>ROUND(I514*H514,2)</f>
        <v>0</v>
      </c>
      <c r="BL514" s="16" t="s">
        <v>166</v>
      </c>
      <c r="BM514" s="143" t="s">
        <v>661</v>
      </c>
    </row>
    <row r="515" spans="2:65" s="1" customFormat="1" ht="11.25">
      <c r="B515" s="31"/>
      <c r="D515" s="145" t="s">
        <v>168</v>
      </c>
      <c r="F515" s="146" t="s">
        <v>662</v>
      </c>
      <c r="I515" s="147"/>
      <c r="L515" s="31"/>
      <c r="M515" s="148"/>
      <c r="T515" s="55"/>
      <c r="AT515" s="16" t="s">
        <v>168</v>
      </c>
      <c r="AU515" s="16" t="s">
        <v>90</v>
      </c>
    </row>
    <row r="516" spans="2:65" s="1" customFormat="1" ht="19.5">
      <c r="B516" s="31"/>
      <c r="D516" s="149" t="s">
        <v>188</v>
      </c>
      <c r="F516" s="150" t="s">
        <v>663</v>
      </c>
      <c r="I516" s="147"/>
      <c r="L516" s="31"/>
      <c r="M516" s="148"/>
      <c r="T516" s="55"/>
      <c r="AT516" s="16" t="s">
        <v>188</v>
      </c>
      <c r="AU516" s="16" t="s">
        <v>90</v>
      </c>
    </row>
    <row r="517" spans="2:65" s="1" customFormat="1" ht="16.5" customHeight="1">
      <c r="B517" s="31"/>
      <c r="C517" s="132" t="s">
        <v>664</v>
      </c>
      <c r="D517" s="132" t="s">
        <v>161</v>
      </c>
      <c r="E517" s="133" t="s">
        <v>665</v>
      </c>
      <c r="F517" s="134" t="s">
        <v>666</v>
      </c>
      <c r="G517" s="135" t="s">
        <v>200</v>
      </c>
      <c r="H517" s="136">
        <v>2</v>
      </c>
      <c r="I517" s="137"/>
      <c r="J517" s="138">
        <f>ROUND(I517*H517,2)</f>
        <v>0</v>
      </c>
      <c r="K517" s="134" t="s">
        <v>165</v>
      </c>
      <c r="L517" s="31"/>
      <c r="M517" s="139" t="s">
        <v>1</v>
      </c>
      <c r="N517" s="140" t="s">
        <v>45</v>
      </c>
      <c r="P517" s="141">
        <f>O517*H517</f>
        <v>0</v>
      </c>
      <c r="Q517" s="141">
        <v>0</v>
      </c>
      <c r="R517" s="141">
        <f>Q517*H517</f>
        <v>0</v>
      </c>
      <c r="S517" s="141">
        <v>2.4</v>
      </c>
      <c r="T517" s="142">
        <f>S517*H517</f>
        <v>4.8</v>
      </c>
      <c r="AR517" s="143" t="s">
        <v>166</v>
      </c>
      <c r="AT517" s="143" t="s">
        <v>161</v>
      </c>
      <c r="AU517" s="143" t="s">
        <v>90</v>
      </c>
      <c r="AY517" s="16" t="s">
        <v>159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6" t="s">
        <v>88</v>
      </c>
      <c r="BK517" s="144">
        <f>ROUND(I517*H517,2)</f>
        <v>0</v>
      </c>
      <c r="BL517" s="16" t="s">
        <v>166</v>
      </c>
      <c r="BM517" s="143" t="s">
        <v>667</v>
      </c>
    </row>
    <row r="518" spans="2:65" s="1" customFormat="1" ht="11.25">
      <c r="B518" s="31"/>
      <c r="D518" s="145" t="s">
        <v>168</v>
      </c>
      <c r="F518" s="146" t="s">
        <v>668</v>
      </c>
      <c r="I518" s="147"/>
      <c r="L518" s="31"/>
      <c r="M518" s="148"/>
      <c r="T518" s="55"/>
      <c r="AT518" s="16" t="s">
        <v>168</v>
      </c>
      <c r="AU518" s="16" t="s">
        <v>90</v>
      </c>
    </row>
    <row r="519" spans="2:65" s="12" customFormat="1" ht="11.25">
      <c r="B519" s="151"/>
      <c r="D519" s="149" t="s">
        <v>195</v>
      </c>
      <c r="E519" s="152" t="s">
        <v>1</v>
      </c>
      <c r="F519" s="153" t="s">
        <v>669</v>
      </c>
      <c r="H519" s="154">
        <v>2</v>
      </c>
      <c r="I519" s="155"/>
      <c r="L519" s="151"/>
      <c r="M519" s="156"/>
      <c r="T519" s="157"/>
      <c r="AT519" s="152" t="s">
        <v>195</v>
      </c>
      <c r="AU519" s="152" t="s">
        <v>90</v>
      </c>
      <c r="AV519" s="12" t="s">
        <v>90</v>
      </c>
      <c r="AW519" s="12" t="s">
        <v>36</v>
      </c>
      <c r="AX519" s="12" t="s">
        <v>88</v>
      </c>
      <c r="AY519" s="152" t="s">
        <v>159</v>
      </c>
    </row>
    <row r="520" spans="2:65" s="1" customFormat="1" ht="33" customHeight="1">
      <c r="B520" s="31"/>
      <c r="C520" s="132" t="s">
        <v>670</v>
      </c>
      <c r="D520" s="132" t="s">
        <v>161</v>
      </c>
      <c r="E520" s="133" t="s">
        <v>671</v>
      </c>
      <c r="F520" s="134" t="s">
        <v>672</v>
      </c>
      <c r="G520" s="135" t="s">
        <v>246</v>
      </c>
      <c r="H520" s="136">
        <v>38</v>
      </c>
      <c r="I520" s="137"/>
      <c r="J520" s="138">
        <f>ROUND(I520*H520,2)</f>
        <v>0</v>
      </c>
      <c r="K520" s="134" t="s">
        <v>165</v>
      </c>
      <c r="L520" s="31"/>
      <c r="M520" s="139" t="s">
        <v>1</v>
      </c>
      <c r="N520" s="140" t="s">
        <v>45</v>
      </c>
      <c r="P520" s="141">
        <f>O520*H520</f>
        <v>0</v>
      </c>
      <c r="Q520" s="141">
        <v>0</v>
      </c>
      <c r="R520" s="141">
        <f>Q520*H520</f>
        <v>0</v>
      </c>
      <c r="S520" s="141">
        <v>0.16800000000000001</v>
      </c>
      <c r="T520" s="142">
        <f>S520*H520</f>
        <v>6.3840000000000003</v>
      </c>
      <c r="AR520" s="143" t="s">
        <v>166</v>
      </c>
      <c r="AT520" s="143" t="s">
        <v>161</v>
      </c>
      <c r="AU520" s="143" t="s">
        <v>90</v>
      </c>
      <c r="AY520" s="16" t="s">
        <v>159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6" t="s">
        <v>88</v>
      </c>
      <c r="BK520" s="144">
        <f>ROUND(I520*H520,2)</f>
        <v>0</v>
      </c>
      <c r="BL520" s="16" t="s">
        <v>166</v>
      </c>
      <c r="BM520" s="143" t="s">
        <v>673</v>
      </c>
    </row>
    <row r="521" spans="2:65" s="1" customFormat="1" ht="11.25">
      <c r="B521" s="31"/>
      <c r="D521" s="145" t="s">
        <v>168</v>
      </c>
      <c r="F521" s="146" t="s">
        <v>674</v>
      </c>
      <c r="I521" s="147"/>
      <c r="L521" s="31"/>
      <c r="M521" s="148"/>
      <c r="T521" s="55"/>
      <c r="AT521" s="16" t="s">
        <v>168</v>
      </c>
      <c r="AU521" s="16" t="s">
        <v>90</v>
      </c>
    </row>
    <row r="522" spans="2:65" s="1" customFormat="1" ht="24.2" customHeight="1">
      <c r="B522" s="31"/>
      <c r="C522" s="132" t="s">
        <v>675</v>
      </c>
      <c r="D522" s="132" t="s">
        <v>161</v>
      </c>
      <c r="E522" s="133" t="s">
        <v>676</v>
      </c>
      <c r="F522" s="134" t="s">
        <v>677</v>
      </c>
      <c r="G522" s="135" t="s">
        <v>185</v>
      </c>
      <c r="H522" s="136">
        <v>94</v>
      </c>
      <c r="I522" s="137"/>
      <c r="J522" s="138">
        <f>ROUND(I522*H522,2)</f>
        <v>0</v>
      </c>
      <c r="K522" s="134" t="s">
        <v>165</v>
      </c>
      <c r="L522" s="31"/>
      <c r="M522" s="139" t="s">
        <v>1</v>
      </c>
      <c r="N522" s="140" t="s">
        <v>45</v>
      </c>
      <c r="P522" s="141">
        <f>O522*H522</f>
        <v>0</v>
      </c>
      <c r="Q522" s="141">
        <v>0</v>
      </c>
      <c r="R522" s="141">
        <f>Q522*H522</f>
        <v>0</v>
      </c>
      <c r="S522" s="141">
        <v>2.48E-3</v>
      </c>
      <c r="T522" s="142">
        <f>S522*H522</f>
        <v>0.23311999999999999</v>
      </c>
      <c r="AR522" s="143" t="s">
        <v>166</v>
      </c>
      <c r="AT522" s="143" t="s">
        <v>161</v>
      </c>
      <c r="AU522" s="143" t="s">
        <v>90</v>
      </c>
      <c r="AY522" s="16" t="s">
        <v>159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6" t="s">
        <v>88</v>
      </c>
      <c r="BK522" s="144">
        <f>ROUND(I522*H522,2)</f>
        <v>0</v>
      </c>
      <c r="BL522" s="16" t="s">
        <v>166</v>
      </c>
      <c r="BM522" s="143" t="s">
        <v>678</v>
      </c>
    </row>
    <row r="523" spans="2:65" s="1" customFormat="1" ht="11.25">
      <c r="B523" s="31"/>
      <c r="D523" s="145" t="s">
        <v>168</v>
      </c>
      <c r="F523" s="146" t="s">
        <v>679</v>
      </c>
      <c r="I523" s="147"/>
      <c r="L523" s="31"/>
      <c r="M523" s="148"/>
      <c r="T523" s="55"/>
      <c r="AT523" s="16" t="s">
        <v>168</v>
      </c>
      <c r="AU523" s="16" t="s">
        <v>90</v>
      </c>
    </row>
    <row r="524" spans="2:65" s="11" customFormat="1" ht="22.9" customHeight="1">
      <c r="B524" s="120"/>
      <c r="D524" s="121" t="s">
        <v>79</v>
      </c>
      <c r="E524" s="130" t="s">
        <v>680</v>
      </c>
      <c r="F524" s="130" t="s">
        <v>681</v>
      </c>
      <c r="I524" s="123"/>
      <c r="J524" s="131">
        <f>BK524</f>
        <v>0</v>
      </c>
      <c r="L524" s="120"/>
      <c r="M524" s="125"/>
      <c r="P524" s="126">
        <f>SUM(P525:P539)</f>
        <v>0</v>
      </c>
      <c r="R524" s="126">
        <f>SUM(R525:R539)</f>
        <v>0</v>
      </c>
      <c r="T524" s="127">
        <f>SUM(T525:T539)</f>
        <v>0</v>
      </c>
      <c r="AR524" s="121" t="s">
        <v>88</v>
      </c>
      <c r="AT524" s="128" t="s">
        <v>79</v>
      </c>
      <c r="AU524" s="128" t="s">
        <v>88</v>
      </c>
      <c r="AY524" s="121" t="s">
        <v>159</v>
      </c>
      <c r="BK524" s="129">
        <f>SUM(BK525:BK539)</f>
        <v>0</v>
      </c>
    </row>
    <row r="525" spans="2:65" s="1" customFormat="1" ht="37.9" customHeight="1">
      <c r="B525" s="31"/>
      <c r="C525" s="132" t="s">
        <v>682</v>
      </c>
      <c r="D525" s="132" t="s">
        <v>161</v>
      </c>
      <c r="E525" s="133" t="s">
        <v>683</v>
      </c>
      <c r="F525" s="134" t="s">
        <v>684</v>
      </c>
      <c r="G525" s="135" t="s">
        <v>225</v>
      </c>
      <c r="H525" s="136">
        <v>606.97699999999998</v>
      </c>
      <c r="I525" s="137"/>
      <c r="J525" s="138">
        <f>ROUND(I525*H525,2)</f>
        <v>0</v>
      </c>
      <c r="K525" s="134" t="s">
        <v>165</v>
      </c>
      <c r="L525" s="31"/>
      <c r="M525" s="139" t="s">
        <v>1</v>
      </c>
      <c r="N525" s="140" t="s">
        <v>45</v>
      </c>
      <c r="P525" s="141">
        <f>O525*H525</f>
        <v>0</v>
      </c>
      <c r="Q525" s="141">
        <v>0</v>
      </c>
      <c r="R525" s="141">
        <f>Q525*H525</f>
        <v>0</v>
      </c>
      <c r="S525" s="141">
        <v>0</v>
      </c>
      <c r="T525" s="142">
        <f>S525*H525</f>
        <v>0</v>
      </c>
      <c r="AR525" s="143" t="s">
        <v>166</v>
      </c>
      <c r="AT525" s="143" t="s">
        <v>161</v>
      </c>
      <c r="AU525" s="143" t="s">
        <v>90</v>
      </c>
      <c r="AY525" s="16" t="s">
        <v>159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6" t="s">
        <v>88</v>
      </c>
      <c r="BK525" s="144">
        <f>ROUND(I525*H525,2)</f>
        <v>0</v>
      </c>
      <c r="BL525" s="16" t="s">
        <v>166</v>
      </c>
      <c r="BM525" s="143" t="s">
        <v>685</v>
      </c>
    </row>
    <row r="526" spans="2:65" s="1" customFormat="1" ht="11.25">
      <c r="B526" s="31"/>
      <c r="D526" s="145" t="s">
        <v>168</v>
      </c>
      <c r="F526" s="146" t="s">
        <v>686</v>
      </c>
      <c r="I526" s="147"/>
      <c r="L526" s="31"/>
      <c r="M526" s="148"/>
      <c r="T526" s="55"/>
      <c r="AT526" s="16" t="s">
        <v>168</v>
      </c>
      <c r="AU526" s="16" t="s">
        <v>90</v>
      </c>
    </row>
    <row r="527" spans="2:65" s="1" customFormat="1" ht="37.9" customHeight="1">
      <c r="B527" s="31"/>
      <c r="C527" s="132" t="s">
        <v>687</v>
      </c>
      <c r="D527" s="132" t="s">
        <v>161</v>
      </c>
      <c r="E527" s="133" t="s">
        <v>688</v>
      </c>
      <c r="F527" s="134" t="s">
        <v>689</v>
      </c>
      <c r="G527" s="135" t="s">
        <v>225</v>
      </c>
      <c r="H527" s="136">
        <v>3034.8850000000002</v>
      </c>
      <c r="I527" s="137"/>
      <c r="J527" s="138">
        <f>ROUND(I527*H527,2)</f>
        <v>0</v>
      </c>
      <c r="K527" s="134" t="s">
        <v>165</v>
      </c>
      <c r="L527" s="31"/>
      <c r="M527" s="139" t="s">
        <v>1</v>
      </c>
      <c r="N527" s="140" t="s">
        <v>45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166</v>
      </c>
      <c r="AT527" s="143" t="s">
        <v>161</v>
      </c>
      <c r="AU527" s="143" t="s">
        <v>90</v>
      </c>
      <c r="AY527" s="16" t="s">
        <v>159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88</v>
      </c>
      <c r="BK527" s="144">
        <f>ROUND(I527*H527,2)</f>
        <v>0</v>
      </c>
      <c r="BL527" s="16" t="s">
        <v>166</v>
      </c>
      <c r="BM527" s="143" t="s">
        <v>690</v>
      </c>
    </row>
    <row r="528" spans="2:65" s="1" customFormat="1" ht="11.25">
      <c r="B528" s="31"/>
      <c r="D528" s="145" t="s">
        <v>168</v>
      </c>
      <c r="F528" s="146" t="s">
        <v>691</v>
      </c>
      <c r="I528" s="147"/>
      <c r="L528" s="31"/>
      <c r="M528" s="148"/>
      <c r="T528" s="55"/>
      <c r="AT528" s="16" t="s">
        <v>168</v>
      </c>
      <c r="AU528" s="16" t="s">
        <v>90</v>
      </c>
    </row>
    <row r="529" spans="2:65" s="12" customFormat="1" ht="11.25">
      <c r="B529" s="151"/>
      <c r="D529" s="149" t="s">
        <v>195</v>
      </c>
      <c r="F529" s="153" t="s">
        <v>692</v>
      </c>
      <c r="H529" s="154">
        <v>3034.8850000000002</v>
      </c>
      <c r="I529" s="155"/>
      <c r="L529" s="151"/>
      <c r="M529" s="156"/>
      <c r="T529" s="157"/>
      <c r="AT529" s="152" t="s">
        <v>195</v>
      </c>
      <c r="AU529" s="152" t="s">
        <v>90</v>
      </c>
      <c r="AV529" s="12" t="s">
        <v>90</v>
      </c>
      <c r="AW529" s="12" t="s">
        <v>4</v>
      </c>
      <c r="AX529" s="12" t="s">
        <v>88</v>
      </c>
      <c r="AY529" s="152" t="s">
        <v>159</v>
      </c>
    </row>
    <row r="530" spans="2:65" s="1" customFormat="1" ht="44.25" customHeight="1">
      <c r="B530" s="31"/>
      <c r="C530" s="132" t="s">
        <v>693</v>
      </c>
      <c r="D530" s="132" t="s">
        <v>161</v>
      </c>
      <c r="E530" s="133" t="s">
        <v>694</v>
      </c>
      <c r="F530" s="134" t="s">
        <v>695</v>
      </c>
      <c r="G530" s="135" t="s">
        <v>225</v>
      </c>
      <c r="H530" s="136">
        <v>4.7350000000000003</v>
      </c>
      <c r="I530" s="137"/>
      <c r="J530" s="138">
        <f>ROUND(I530*H530,2)</f>
        <v>0</v>
      </c>
      <c r="K530" s="134" t="s">
        <v>165</v>
      </c>
      <c r="L530" s="31"/>
      <c r="M530" s="139" t="s">
        <v>1</v>
      </c>
      <c r="N530" s="140" t="s">
        <v>45</v>
      </c>
      <c r="P530" s="141">
        <f>O530*H530</f>
        <v>0</v>
      </c>
      <c r="Q530" s="141">
        <v>0</v>
      </c>
      <c r="R530" s="141">
        <f>Q530*H530</f>
        <v>0</v>
      </c>
      <c r="S530" s="141">
        <v>0</v>
      </c>
      <c r="T530" s="142">
        <f>S530*H530</f>
        <v>0</v>
      </c>
      <c r="AR530" s="143" t="s">
        <v>166</v>
      </c>
      <c r="AT530" s="143" t="s">
        <v>161</v>
      </c>
      <c r="AU530" s="143" t="s">
        <v>90</v>
      </c>
      <c r="AY530" s="16" t="s">
        <v>159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6" t="s">
        <v>88</v>
      </c>
      <c r="BK530" s="144">
        <f>ROUND(I530*H530,2)</f>
        <v>0</v>
      </c>
      <c r="BL530" s="16" t="s">
        <v>166</v>
      </c>
      <c r="BM530" s="143" t="s">
        <v>696</v>
      </c>
    </row>
    <row r="531" spans="2:65" s="1" customFormat="1" ht="11.25">
      <c r="B531" s="31"/>
      <c r="D531" s="145" t="s">
        <v>168</v>
      </c>
      <c r="F531" s="146" t="s">
        <v>697</v>
      </c>
      <c r="I531" s="147"/>
      <c r="L531" s="31"/>
      <c r="M531" s="148"/>
      <c r="T531" s="55"/>
      <c r="AT531" s="16" t="s">
        <v>168</v>
      </c>
      <c r="AU531" s="16" t="s">
        <v>90</v>
      </c>
    </row>
    <row r="532" spans="2:65" s="12" customFormat="1" ht="11.25">
      <c r="B532" s="151"/>
      <c r="D532" s="149" t="s">
        <v>195</v>
      </c>
      <c r="E532" s="152" t="s">
        <v>1</v>
      </c>
      <c r="F532" s="153" t="s">
        <v>698</v>
      </c>
      <c r="H532" s="154">
        <v>4.7350000000000003</v>
      </c>
      <c r="I532" s="155"/>
      <c r="L532" s="151"/>
      <c r="M532" s="156"/>
      <c r="T532" s="157"/>
      <c r="AT532" s="152" t="s">
        <v>195</v>
      </c>
      <c r="AU532" s="152" t="s">
        <v>90</v>
      </c>
      <c r="AV532" s="12" t="s">
        <v>90</v>
      </c>
      <c r="AW532" s="12" t="s">
        <v>36</v>
      </c>
      <c r="AX532" s="12" t="s">
        <v>88</v>
      </c>
      <c r="AY532" s="152" t="s">
        <v>159</v>
      </c>
    </row>
    <row r="533" spans="2:65" s="1" customFormat="1" ht="44.25" customHeight="1">
      <c r="B533" s="31"/>
      <c r="C533" s="132" t="s">
        <v>699</v>
      </c>
      <c r="D533" s="132" t="s">
        <v>161</v>
      </c>
      <c r="E533" s="133" t="s">
        <v>700</v>
      </c>
      <c r="F533" s="134" t="s">
        <v>701</v>
      </c>
      <c r="G533" s="135" t="s">
        <v>225</v>
      </c>
      <c r="H533" s="136">
        <v>11.183999999999999</v>
      </c>
      <c r="I533" s="137"/>
      <c r="J533" s="138">
        <f>ROUND(I533*H533,2)</f>
        <v>0</v>
      </c>
      <c r="K533" s="134" t="s">
        <v>165</v>
      </c>
      <c r="L533" s="31"/>
      <c r="M533" s="139" t="s">
        <v>1</v>
      </c>
      <c r="N533" s="140" t="s">
        <v>45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166</v>
      </c>
      <c r="AT533" s="143" t="s">
        <v>161</v>
      </c>
      <c r="AU533" s="143" t="s">
        <v>90</v>
      </c>
      <c r="AY533" s="16" t="s">
        <v>159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6" t="s">
        <v>88</v>
      </c>
      <c r="BK533" s="144">
        <f>ROUND(I533*H533,2)</f>
        <v>0</v>
      </c>
      <c r="BL533" s="16" t="s">
        <v>166</v>
      </c>
      <c r="BM533" s="143" t="s">
        <v>702</v>
      </c>
    </row>
    <row r="534" spans="2:65" s="1" customFormat="1" ht="11.25">
      <c r="B534" s="31"/>
      <c r="D534" s="145" t="s">
        <v>168</v>
      </c>
      <c r="F534" s="146" t="s">
        <v>703</v>
      </c>
      <c r="I534" s="147"/>
      <c r="L534" s="31"/>
      <c r="M534" s="148"/>
      <c r="T534" s="55"/>
      <c r="AT534" s="16" t="s">
        <v>168</v>
      </c>
      <c r="AU534" s="16" t="s">
        <v>90</v>
      </c>
    </row>
    <row r="535" spans="2:65" s="12" customFormat="1" ht="11.25">
      <c r="B535" s="151"/>
      <c r="D535" s="149" t="s">
        <v>195</v>
      </c>
      <c r="E535" s="152" t="s">
        <v>1</v>
      </c>
      <c r="F535" s="153" t="s">
        <v>704</v>
      </c>
      <c r="H535" s="154">
        <v>11.183999999999999</v>
      </c>
      <c r="I535" s="155"/>
      <c r="L535" s="151"/>
      <c r="M535" s="156"/>
      <c r="T535" s="157"/>
      <c r="AT535" s="152" t="s">
        <v>195</v>
      </c>
      <c r="AU535" s="152" t="s">
        <v>90</v>
      </c>
      <c r="AV535" s="12" t="s">
        <v>90</v>
      </c>
      <c r="AW535" s="12" t="s">
        <v>36</v>
      </c>
      <c r="AX535" s="12" t="s">
        <v>88</v>
      </c>
      <c r="AY535" s="152" t="s">
        <v>159</v>
      </c>
    </row>
    <row r="536" spans="2:65" s="1" customFormat="1" ht="44.25" customHeight="1">
      <c r="B536" s="31"/>
      <c r="C536" s="132" t="s">
        <v>705</v>
      </c>
      <c r="D536" s="132" t="s">
        <v>161</v>
      </c>
      <c r="E536" s="133" t="s">
        <v>706</v>
      </c>
      <c r="F536" s="134" t="s">
        <v>229</v>
      </c>
      <c r="G536" s="135" t="s">
        <v>225</v>
      </c>
      <c r="H536" s="136">
        <v>194.3</v>
      </c>
      <c r="I536" s="137"/>
      <c r="J536" s="138">
        <f>ROUND(I536*H536,2)</f>
        <v>0</v>
      </c>
      <c r="K536" s="134" t="s">
        <v>165</v>
      </c>
      <c r="L536" s="31"/>
      <c r="M536" s="139" t="s">
        <v>1</v>
      </c>
      <c r="N536" s="140" t="s">
        <v>45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166</v>
      </c>
      <c r="AT536" s="143" t="s">
        <v>161</v>
      </c>
      <c r="AU536" s="143" t="s">
        <v>90</v>
      </c>
      <c r="AY536" s="16" t="s">
        <v>159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6" t="s">
        <v>88</v>
      </c>
      <c r="BK536" s="144">
        <f>ROUND(I536*H536,2)</f>
        <v>0</v>
      </c>
      <c r="BL536" s="16" t="s">
        <v>166</v>
      </c>
      <c r="BM536" s="143" t="s">
        <v>707</v>
      </c>
    </row>
    <row r="537" spans="2:65" s="1" customFormat="1" ht="11.25">
      <c r="B537" s="31"/>
      <c r="D537" s="145" t="s">
        <v>168</v>
      </c>
      <c r="F537" s="146" t="s">
        <v>708</v>
      </c>
      <c r="I537" s="147"/>
      <c r="L537" s="31"/>
      <c r="M537" s="148"/>
      <c r="T537" s="55"/>
      <c r="AT537" s="16" t="s">
        <v>168</v>
      </c>
      <c r="AU537" s="16" t="s">
        <v>90</v>
      </c>
    </row>
    <row r="538" spans="2:65" s="1" customFormat="1" ht="44.25" customHeight="1">
      <c r="B538" s="31"/>
      <c r="C538" s="132" t="s">
        <v>709</v>
      </c>
      <c r="D538" s="132" t="s">
        <v>161</v>
      </c>
      <c r="E538" s="133" t="s">
        <v>710</v>
      </c>
      <c r="F538" s="134" t="s">
        <v>711</v>
      </c>
      <c r="G538" s="135" t="s">
        <v>225</v>
      </c>
      <c r="H538" s="136">
        <v>211.72</v>
      </c>
      <c r="I538" s="137"/>
      <c r="J538" s="138">
        <f>ROUND(I538*H538,2)</f>
        <v>0</v>
      </c>
      <c r="K538" s="134" t="s">
        <v>165</v>
      </c>
      <c r="L538" s="31"/>
      <c r="M538" s="139" t="s">
        <v>1</v>
      </c>
      <c r="N538" s="140" t="s">
        <v>45</v>
      </c>
      <c r="P538" s="141">
        <f>O538*H538</f>
        <v>0</v>
      </c>
      <c r="Q538" s="141">
        <v>0</v>
      </c>
      <c r="R538" s="141">
        <f>Q538*H538</f>
        <v>0</v>
      </c>
      <c r="S538" s="141">
        <v>0</v>
      </c>
      <c r="T538" s="142">
        <f>S538*H538</f>
        <v>0</v>
      </c>
      <c r="AR538" s="143" t="s">
        <v>166</v>
      </c>
      <c r="AT538" s="143" t="s">
        <v>161</v>
      </c>
      <c r="AU538" s="143" t="s">
        <v>90</v>
      </c>
      <c r="AY538" s="16" t="s">
        <v>159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88</v>
      </c>
      <c r="BK538" s="144">
        <f>ROUND(I538*H538,2)</f>
        <v>0</v>
      </c>
      <c r="BL538" s="16" t="s">
        <v>166</v>
      </c>
      <c r="BM538" s="143" t="s">
        <v>712</v>
      </c>
    </row>
    <row r="539" spans="2:65" s="1" customFormat="1" ht="11.25">
      <c r="B539" s="31"/>
      <c r="D539" s="145" t="s">
        <v>168</v>
      </c>
      <c r="F539" s="146" t="s">
        <v>713</v>
      </c>
      <c r="I539" s="147"/>
      <c r="L539" s="31"/>
      <c r="M539" s="148"/>
      <c r="T539" s="55"/>
      <c r="AT539" s="16" t="s">
        <v>168</v>
      </c>
      <c r="AU539" s="16" t="s">
        <v>90</v>
      </c>
    </row>
    <row r="540" spans="2:65" s="11" customFormat="1" ht="22.9" customHeight="1">
      <c r="B540" s="120"/>
      <c r="D540" s="121" t="s">
        <v>79</v>
      </c>
      <c r="E540" s="130" t="s">
        <v>714</v>
      </c>
      <c r="F540" s="130" t="s">
        <v>715</v>
      </c>
      <c r="I540" s="123"/>
      <c r="J540" s="131">
        <f>BK540</f>
        <v>0</v>
      </c>
      <c r="L540" s="120"/>
      <c r="M540" s="125"/>
      <c r="P540" s="126">
        <f>SUM(P541:P543)</f>
        <v>0</v>
      </c>
      <c r="R540" s="126">
        <f>SUM(R541:R543)</f>
        <v>0</v>
      </c>
      <c r="T540" s="127">
        <f>SUM(T541:T543)</f>
        <v>0</v>
      </c>
      <c r="AR540" s="121" t="s">
        <v>88</v>
      </c>
      <c r="AT540" s="128" t="s">
        <v>79</v>
      </c>
      <c r="AU540" s="128" t="s">
        <v>88</v>
      </c>
      <c r="AY540" s="121" t="s">
        <v>159</v>
      </c>
      <c r="BK540" s="129">
        <f>SUM(BK541:BK543)</f>
        <v>0</v>
      </c>
    </row>
    <row r="541" spans="2:65" s="1" customFormat="1" ht="44.25" customHeight="1">
      <c r="B541" s="31"/>
      <c r="C541" s="132" t="s">
        <v>716</v>
      </c>
      <c r="D541" s="132" t="s">
        <v>161</v>
      </c>
      <c r="E541" s="133" t="s">
        <v>717</v>
      </c>
      <c r="F541" s="134" t="s">
        <v>718</v>
      </c>
      <c r="G541" s="135" t="s">
        <v>225</v>
      </c>
      <c r="H541" s="136">
        <v>2484.1680000000001</v>
      </c>
      <c r="I541" s="137"/>
      <c r="J541" s="138">
        <f>ROUND(I541*H541,2)</f>
        <v>0</v>
      </c>
      <c r="K541" s="134" t="s">
        <v>165</v>
      </c>
      <c r="L541" s="31"/>
      <c r="M541" s="139" t="s">
        <v>1</v>
      </c>
      <c r="N541" s="140" t="s">
        <v>45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166</v>
      </c>
      <c r="AT541" s="143" t="s">
        <v>161</v>
      </c>
      <c r="AU541" s="143" t="s">
        <v>90</v>
      </c>
      <c r="AY541" s="16" t="s">
        <v>159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88</v>
      </c>
      <c r="BK541" s="144">
        <f>ROUND(I541*H541,2)</f>
        <v>0</v>
      </c>
      <c r="BL541" s="16" t="s">
        <v>166</v>
      </c>
      <c r="BM541" s="143" t="s">
        <v>719</v>
      </c>
    </row>
    <row r="542" spans="2:65" s="1" customFormat="1" ht="11.25">
      <c r="B542" s="31"/>
      <c r="D542" s="145" t="s">
        <v>168</v>
      </c>
      <c r="F542" s="146" t="s">
        <v>720</v>
      </c>
      <c r="I542" s="147"/>
      <c r="L542" s="31"/>
      <c r="M542" s="148"/>
      <c r="T542" s="55"/>
      <c r="AT542" s="16" t="s">
        <v>168</v>
      </c>
      <c r="AU542" s="16" t="s">
        <v>90</v>
      </c>
    </row>
    <row r="543" spans="2:65" s="1" customFormat="1" ht="29.25">
      <c r="B543" s="31"/>
      <c r="D543" s="149" t="s">
        <v>188</v>
      </c>
      <c r="F543" s="150" t="s">
        <v>721</v>
      </c>
      <c r="I543" s="147"/>
      <c r="L543" s="31"/>
      <c r="M543" s="148"/>
      <c r="T543" s="55"/>
      <c r="AT543" s="16" t="s">
        <v>188</v>
      </c>
      <c r="AU543" s="16" t="s">
        <v>90</v>
      </c>
    </row>
    <row r="544" spans="2:65" s="11" customFormat="1" ht="25.9" customHeight="1">
      <c r="B544" s="120"/>
      <c r="D544" s="121" t="s">
        <v>79</v>
      </c>
      <c r="E544" s="122" t="s">
        <v>722</v>
      </c>
      <c r="F544" s="122" t="s">
        <v>723</v>
      </c>
      <c r="I544" s="123"/>
      <c r="J544" s="124">
        <f>BK544</f>
        <v>0</v>
      </c>
      <c r="L544" s="120"/>
      <c r="M544" s="125"/>
      <c r="P544" s="126">
        <f>P545</f>
        <v>0</v>
      </c>
      <c r="R544" s="126">
        <f>R545</f>
        <v>0</v>
      </c>
      <c r="T544" s="127">
        <f>T545</f>
        <v>0.48</v>
      </c>
      <c r="AR544" s="121" t="s">
        <v>90</v>
      </c>
      <c r="AT544" s="128" t="s">
        <v>79</v>
      </c>
      <c r="AU544" s="128" t="s">
        <v>80</v>
      </c>
      <c r="AY544" s="121" t="s">
        <v>159</v>
      </c>
      <c r="BK544" s="129">
        <f>BK545</f>
        <v>0</v>
      </c>
    </row>
    <row r="545" spans="2:65" s="11" customFormat="1" ht="22.9" customHeight="1">
      <c r="B545" s="120"/>
      <c r="D545" s="121" t="s">
        <v>79</v>
      </c>
      <c r="E545" s="130" t="s">
        <v>724</v>
      </c>
      <c r="F545" s="130" t="s">
        <v>725</v>
      </c>
      <c r="I545" s="123"/>
      <c r="J545" s="131">
        <f>BK545</f>
        <v>0</v>
      </c>
      <c r="L545" s="120"/>
      <c r="M545" s="125"/>
      <c r="P545" s="126">
        <f>SUM(P546:P548)</f>
        <v>0</v>
      </c>
      <c r="R545" s="126">
        <f>SUM(R546:R548)</f>
        <v>0</v>
      </c>
      <c r="T545" s="127">
        <f>SUM(T546:T548)</f>
        <v>0.48</v>
      </c>
      <c r="AR545" s="121" t="s">
        <v>90</v>
      </c>
      <c r="AT545" s="128" t="s">
        <v>79</v>
      </c>
      <c r="AU545" s="128" t="s">
        <v>88</v>
      </c>
      <c r="AY545" s="121" t="s">
        <v>159</v>
      </c>
      <c r="BK545" s="129">
        <f>SUM(BK546:BK548)</f>
        <v>0</v>
      </c>
    </row>
    <row r="546" spans="2:65" s="1" customFormat="1" ht="33" customHeight="1">
      <c r="B546" s="31"/>
      <c r="C546" s="132" t="s">
        <v>726</v>
      </c>
      <c r="D546" s="132" t="s">
        <v>161</v>
      </c>
      <c r="E546" s="133" t="s">
        <v>727</v>
      </c>
      <c r="F546" s="134" t="s">
        <v>728</v>
      </c>
      <c r="G546" s="135" t="s">
        <v>729</v>
      </c>
      <c r="H546" s="136">
        <v>480</v>
      </c>
      <c r="I546" s="137"/>
      <c r="J546" s="138">
        <f>ROUND(I546*H546,2)</f>
        <v>0</v>
      </c>
      <c r="K546" s="134" t="s">
        <v>165</v>
      </c>
      <c r="L546" s="31"/>
      <c r="M546" s="139" t="s">
        <v>1</v>
      </c>
      <c r="N546" s="140" t="s">
        <v>45</v>
      </c>
      <c r="P546" s="141">
        <f>O546*H546</f>
        <v>0</v>
      </c>
      <c r="Q546" s="141">
        <v>0</v>
      </c>
      <c r="R546" s="141">
        <f>Q546*H546</f>
        <v>0</v>
      </c>
      <c r="S546" s="141">
        <v>1E-3</v>
      </c>
      <c r="T546" s="142">
        <f>S546*H546</f>
        <v>0.48</v>
      </c>
      <c r="AR546" s="143" t="s">
        <v>256</v>
      </c>
      <c r="AT546" s="143" t="s">
        <v>161</v>
      </c>
      <c r="AU546" s="143" t="s">
        <v>90</v>
      </c>
      <c r="AY546" s="16" t="s">
        <v>159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6" t="s">
        <v>88</v>
      </c>
      <c r="BK546" s="144">
        <f>ROUND(I546*H546,2)</f>
        <v>0</v>
      </c>
      <c r="BL546" s="16" t="s">
        <v>256</v>
      </c>
      <c r="BM546" s="143" t="s">
        <v>730</v>
      </c>
    </row>
    <row r="547" spans="2:65" s="1" customFormat="1" ht="11.25">
      <c r="B547" s="31"/>
      <c r="D547" s="145" t="s">
        <v>168</v>
      </c>
      <c r="F547" s="146" t="s">
        <v>731</v>
      </c>
      <c r="I547" s="147"/>
      <c r="L547" s="31"/>
      <c r="M547" s="148"/>
      <c r="T547" s="55"/>
      <c r="AT547" s="16" t="s">
        <v>168</v>
      </c>
      <c r="AU547" s="16" t="s">
        <v>90</v>
      </c>
    </row>
    <row r="548" spans="2:65" s="12" customFormat="1" ht="11.25">
      <c r="B548" s="151"/>
      <c r="D548" s="149" t="s">
        <v>195</v>
      </c>
      <c r="E548" s="152" t="s">
        <v>1</v>
      </c>
      <c r="F548" s="153" t="s">
        <v>732</v>
      </c>
      <c r="H548" s="154">
        <v>480</v>
      </c>
      <c r="I548" s="155"/>
      <c r="L548" s="151"/>
      <c r="M548" s="186"/>
      <c r="N548" s="187"/>
      <c r="O548" s="187"/>
      <c r="P548" s="187"/>
      <c r="Q548" s="187"/>
      <c r="R548" s="187"/>
      <c r="S548" s="187"/>
      <c r="T548" s="188"/>
      <c r="AT548" s="152" t="s">
        <v>195</v>
      </c>
      <c r="AU548" s="152" t="s">
        <v>90</v>
      </c>
      <c r="AV548" s="12" t="s">
        <v>90</v>
      </c>
      <c r="AW548" s="12" t="s">
        <v>36</v>
      </c>
      <c r="AX548" s="12" t="s">
        <v>88</v>
      </c>
      <c r="AY548" s="152" t="s">
        <v>159</v>
      </c>
    </row>
    <row r="549" spans="2:65" s="1" customFormat="1" ht="6.95" customHeight="1">
      <c r="B549" s="43"/>
      <c r="C549" s="44"/>
      <c r="D549" s="44"/>
      <c r="E549" s="44"/>
      <c r="F549" s="44"/>
      <c r="G549" s="44"/>
      <c r="H549" s="44"/>
      <c r="I549" s="44"/>
      <c r="J549" s="44"/>
      <c r="K549" s="44"/>
      <c r="L549" s="31"/>
    </row>
  </sheetData>
  <sheetProtection algorithmName="SHA-512" hashValue="Ye3WHWIdEJkEj5+FaCiXmK8ZdSpHjSFwl5lOMiIFsXpZZUhb+DETifjXXxpfybwResWdflL56BXvgHAQedMssA==" saltValue="DoAbG57bs2o/gx4BCgVLiL7VXLcmfCwiWpZiFcFKvDUki4IEtM6+TbALY0+Ulm5R2xVQ1wNaRvUO4Rf07fLmjw==" spinCount="100000" sheet="1" objects="1" scenarios="1" formatColumns="0" formatRows="0" autoFilter="0"/>
  <autoFilter ref="C130:K548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hyperlinks>
    <hyperlink ref="F135" r:id="rId1" xr:uid="{00000000-0004-0000-0100-000000000000}"/>
    <hyperlink ref="F137" r:id="rId2" xr:uid="{00000000-0004-0000-0100-000001000000}"/>
    <hyperlink ref="F139" r:id="rId3" xr:uid="{00000000-0004-0000-0100-000002000000}"/>
    <hyperlink ref="F141" r:id="rId4" xr:uid="{00000000-0004-0000-0100-000003000000}"/>
    <hyperlink ref="F143" r:id="rId5" xr:uid="{00000000-0004-0000-0100-000004000000}"/>
    <hyperlink ref="F146" r:id="rId6" xr:uid="{00000000-0004-0000-0100-000005000000}"/>
    <hyperlink ref="F151" r:id="rId7" xr:uid="{00000000-0004-0000-0100-000006000000}"/>
    <hyperlink ref="F156" r:id="rId8" xr:uid="{00000000-0004-0000-0100-000007000000}"/>
    <hyperlink ref="F163" r:id="rId9" xr:uid="{00000000-0004-0000-0100-000008000000}"/>
    <hyperlink ref="F170" r:id="rId10" xr:uid="{00000000-0004-0000-0100-000009000000}"/>
    <hyperlink ref="F177" r:id="rId11" xr:uid="{00000000-0004-0000-0100-00000A000000}"/>
    <hyperlink ref="F185" r:id="rId12" xr:uid="{00000000-0004-0000-0100-00000B000000}"/>
    <hyperlink ref="F193" r:id="rId13" xr:uid="{00000000-0004-0000-0100-00000C000000}"/>
    <hyperlink ref="F198" r:id="rId14" xr:uid="{00000000-0004-0000-0100-00000D000000}"/>
    <hyperlink ref="F203" r:id="rId15" xr:uid="{00000000-0004-0000-0100-00000E000000}"/>
    <hyperlink ref="F208" r:id="rId16" xr:uid="{00000000-0004-0000-0100-00000F000000}"/>
    <hyperlink ref="F213" r:id="rId17" xr:uid="{00000000-0004-0000-0100-000010000000}"/>
    <hyperlink ref="F219" r:id="rId18" xr:uid="{00000000-0004-0000-0100-000011000000}"/>
    <hyperlink ref="F226" r:id="rId19" xr:uid="{00000000-0004-0000-0100-000012000000}"/>
    <hyperlink ref="F230" r:id="rId20" xr:uid="{00000000-0004-0000-0100-000013000000}"/>
    <hyperlink ref="F232" r:id="rId21" xr:uid="{00000000-0004-0000-0100-000014000000}"/>
    <hyperlink ref="F234" r:id="rId22" xr:uid="{00000000-0004-0000-0100-000015000000}"/>
    <hyperlink ref="F236" r:id="rId23" xr:uid="{00000000-0004-0000-0100-000016000000}"/>
    <hyperlink ref="F238" r:id="rId24" xr:uid="{00000000-0004-0000-0100-000017000000}"/>
    <hyperlink ref="F240" r:id="rId25" xr:uid="{00000000-0004-0000-0100-000018000000}"/>
    <hyperlink ref="F246" r:id="rId26" xr:uid="{00000000-0004-0000-0100-000019000000}"/>
    <hyperlink ref="F255" r:id="rId27" xr:uid="{00000000-0004-0000-0100-00001A000000}"/>
    <hyperlink ref="F264" r:id="rId28" xr:uid="{00000000-0004-0000-0100-00001B000000}"/>
    <hyperlink ref="F273" r:id="rId29" xr:uid="{00000000-0004-0000-0100-00001C000000}"/>
    <hyperlink ref="F283" r:id="rId30" xr:uid="{00000000-0004-0000-0100-00001D000000}"/>
    <hyperlink ref="F293" r:id="rId31" xr:uid="{00000000-0004-0000-0100-00001E000000}"/>
    <hyperlink ref="F303" r:id="rId32" xr:uid="{00000000-0004-0000-0100-00001F000000}"/>
    <hyperlink ref="F313" r:id="rId33" xr:uid="{00000000-0004-0000-0100-000020000000}"/>
    <hyperlink ref="F318" r:id="rId34" xr:uid="{00000000-0004-0000-0100-000021000000}"/>
    <hyperlink ref="F323" r:id="rId35" xr:uid="{00000000-0004-0000-0100-000022000000}"/>
    <hyperlink ref="F328" r:id="rId36" xr:uid="{00000000-0004-0000-0100-000023000000}"/>
    <hyperlink ref="F333" r:id="rId37" xr:uid="{00000000-0004-0000-0100-000024000000}"/>
    <hyperlink ref="F338" r:id="rId38" xr:uid="{00000000-0004-0000-0100-000025000000}"/>
    <hyperlink ref="F344" r:id="rId39" xr:uid="{00000000-0004-0000-0100-000026000000}"/>
    <hyperlink ref="F349" r:id="rId40" xr:uid="{00000000-0004-0000-0100-000027000000}"/>
    <hyperlink ref="F354" r:id="rId41" xr:uid="{00000000-0004-0000-0100-000028000000}"/>
    <hyperlink ref="F371" r:id="rId42" xr:uid="{00000000-0004-0000-0100-000029000000}"/>
    <hyperlink ref="F375" r:id="rId43" xr:uid="{00000000-0004-0000-0100-00002A000000}"/>
    <hyperlink ref="F385" r:id="rId44" xr:uid="{00000000-0004-0000-0100-00002B000000}"/>
    <hyperlink ref="F388" r:id="rId45" xr:uid="{00000000-0004-0000-0100-00002C000000}"/>
    <hyperlink ref="F392" r:id="rId46" xr:uid="{00000000-0004-0000-0100-00002D000000}"/>
    <hyperlink ref="F400" r:id="rId47" xr:uid="{00000000-0004-0000-0100-00002E000000}"/>
    <hyperlink ref="F429" r:id="rId48" xr:uid="{00000000-0004-0000-0100-00002F000000}"/>
    <hyperlink ref="F433" r:id="rId49" xr:uid="{00000000-0004-0000-0100-000030000000}"/>
    <hyperlink ref="F436" r:id="rId50" xr:uid="{00000000-0004-0000-0100-000031000000}"/>
    <hyperlink ref="F442" r:id="rId51" xr:uid="{00000000-0004-0000-0100-000032000000}"/>
    <hyperlink ref="F444" r:id="rId52" xr:uid="{00000000-0004-0000-0100-000033000000}"/>
    <hyperlink ref="F446" r:id="rId53" xr:uid="{00000000-0004-0000-0100-000034000000}"/>
    <hyperlink ref="F448" r:id="rId54" xr:uid="{00000000-0004-0000-0100-000035000000}"/>
    <hyperlink ref="F457" r:id="rId55" xr:uid="{00000000-0004-0000-0100-000036000000}"/>
    <hyperlink ref="F463" r:id="rId56" xr:uid="{00000000-0004-0000-0100-000037000000}"/>
    <hyperlink ref="F467" r:id="rId57" xr:uid="{00000000-0004-0000-0100-000038000000}"/>
    <hyperlink ref="F472" r:id="rId58" xr:uid="{00000000-0004-0000-0100-000039000000}"/>
    <hyperlink ref="F474" r:id="rId59" xr:uid="{00000000-0004-0000-0100-00003A000000}"/>
    <hyperlink ref="F476" r:id="rId60" xr:uid="{00000000-0004-0000-0100-00003B000000}"/>
    <hyperlink ref="F478" r:id="rId61" xr:uid="{00000000-0004-0000-0100-00003C000000}"/>
    <hyperlink ref="F482" r:id="rId62" xr:uid="{00000000-0004-0000-0100-00003D000000}"/>
    <hyperlink ref="F485" r:id="rId63" xr:uid="{00000000-0004-0000-0100-00003E000000}"/>
    <hyperlink ref="F508" r:id="rId64" xr:uid="{00000000-0004-0000-0100-00003F000000}"/>
    <hyperlink ref="F513" r:id="rId65" xr:uid="{00000000-0004-0000-0100-000040000000}"/>
    <hyperlink ref="F515" r:id="rId66" xr:uid="{00000000-0004-0000-0100-000041000000}"/>
    <hyperlink ref="F518" r:id="rId67" xr:uid="{00000000-0004-0000-0100-000042000000}"/>
    <hyperlink ref="F521" r:id="rId68" xr:uid="{00000000-0004-0000-0100-000043000000}"/>
    <hyperlink ref="F523" r:id="rId69" xr:uid="{00000000-0004-0000-0100-000044000000}"/>
    <hyperlink ref="F526" r:id="rId70" xr:uid="{00000000-0004-0000-0100-000045000000}"/>
    <hyperlink ref="F528" r:id="rId71" xr:uid="{00000000-0004-0000-0100-000046000000}"/>
    <hyperlink ref="F531" r:id="rId72" xr:uid="{00000000-0004-0000-0100-000047000000}"/>
    <hyperlink ref="F534" r:id="rId73" xr:uid="{00000000-0004-0000-0100-000048000000}"/>
    <hyperlink ref="F537" r:id="rId74" xr:uid="{00000000-0004-0000-0100-000049000000}"/>
    <hyperlink ref="F539" r:id="rId75" xr:uid="{00000000-0004-0000-0100-00004A000000}"/>
    <hyperlink ref="F542" r:id="rId76" xr:uid="{00000000-0004-0000-0100-00004B000000}"/>
    <hyperlink ref="F547" r:id="rId77" xr:uid="{00000000-0004-0000-0100-00004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90</v>
      </c>
    </row>
    <row r="4" spans="2:46" ht="24.95" customHeight="1">
      <c r="B4" s="19"/>
      <c r="D4" s="20" t="s">
        <v>100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8" t="str">
        <f>'Rekapitulace stavby'!K6</f>
        <v>Karlovy Vary, ulice Úvalská - parkoviště</v>
      </c>
      <c r="F7" s="239"/>
      <c r="G7" s="239"/>
      <c r="H7" s="239"/>
      <c r="L7" s="19"/>
    </row>
    <row r="8" spans="2:46" s="1" customFormat="1" ht="12" customHeight="1">
      <c r="B8" s="31"/>
      <c r="D8" s="26" t="s">
        <v>113</v>
      </c>
      <c r="L8" s="31"/>
    </row>
    <row r="9" spans="2:46" s="1" customFormat="1" ht="16.5" customHeight="1">
      <c r="B9" s="31"/>
      <c r="E9" s="219" t="s">
        <v>733</v>
      </c>
      <c r="F9" s="240"/>
      <c r="G9" s="240"/>
      <c r="H9" s="240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17. 3. 2025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1" t="str">
        <f>'Rekapitulace stavby'!E14</f>
        <v>Vyplň údaj</v>
      </c>
      <c r="F18" s="203"/>
      <c r="G18" s="203"/>
      <c r="H18" s="203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38</v>
      </c>
      <c r="I24" s="26" t="s">
        <v>28</v>
      </c>
      <c r="J24" s="24" t="s">
        <v>35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40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1">
        <f>ROUND((SUM(BE121:BE149)),  2)</f>
        <v>0</v>
      </c>
      <c r="I33" s="92">
        <v>0.21</v>
      </c>
      <c r="J33" s="91">
        <f>ROUND(((SUM(BE121:BE149))*I33),  2)</f>
        <v>0</v>
      </c>
      <c r="L33" s="31"/>
    </row>
    <row r="34" spans="2:12" s="1" customFormat="1" ht="14.45" customHeight="1">
      <c r="B34" s="31"/>
      <c r="E34" s="26" t="s">
        <v>46</v>
      </c>
      <c r="F34" s="91">
        <f>ROUND((SUM(BF121:BF149)),  2)</f>
        <v>0</v>
      </c>
      <c r="I34" s="92">
        <v>0.12</v>
      </c>
      <c r="J34" s="91">
        <f>ROUND(((SUM(BF121:BF149))*I34),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1">
        <f>ROUND((SUM(BG121:BG149)),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1">
        <f>ROUND((SUM(BH121:BH149)),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1">
        <f>ROUND((SUM(BI121:BI149)),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50</v>
      </c>
      <c r="E39" s="56"/>
      <c r="F39" s="56"/>
      <c r="G39" s="95" t="s">
        <v>51</v>
      </c>
      <c r="H39" s="96" t="s">
        <v>52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9" t="s">
        <v>56</v>
      </c>
      <c r="G61" s="42" t="s">
        <v>55</v>
      </c>
      <c r="H61" s="33"/>
      <c r="I61" s="33"/>
      <c r="J61" s="100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9" t="s">
        <v>56</v>
      </c>
      <c r="G76" s="42" t="s">
        <v>55</v>
      </c>
      <c r="H76" s="33"/>
      <c r="I76" s="33"/>
      <c r="J76" s="100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8" t="str">
        <f>E7</f>
        <v>Karlovy Vary, ulice Úvalská - parkoviště</v>
      </c>
      <c r="F85" s="239"/>
      <c r="G85" s="239"/>
      <c r="H85" s="239"/>
      <c r="L85" s="31"/>
    </row>
    <row r="86" spans="2:47" s="1" customFormat="1" ht="12" customHeight="1">
      <c r="B86" s="31"/>
      <c r="C86" s="26" t="s">
        <v>113</v>
      </c>
      <c r="L86" s="31"/>
    </row>
    <row r="87" spans="2:47" s="1" customFormat="1" ht="16.5" customHeight="1">
      <c r="B87" s="31"/>
      <c r="E87" s="219" t="str">
        <f>E9</f>
        <v>VRN - Vedlejší rozpočtové náklady</v>
      </c>
      <c r="F87" s="240"/>
      <c r="G87" s="240"/>
      <c r="H87" s="24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17. 3. 2025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Statutární město Karlovy Vary</v>
      </c>
      <c r="I91" s="26" t="s">
        <v>32</v>
      </c>
      <c r="J91" s="29" t="str">
        <f>E21</f>
        <v>GEOprojectKV, s.r.o.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GEOprojectKV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125</v>
      </c>
      <c r="D94" s="93"/>
      <c r="E94" s="93"/>
      <c r="F94" s="93"/>
      <c r="G94" s="93"/>
      <c r="H94" s="93"/>
      <c r="I94" s="93"/>
      <c r="J94" s="102" t="s">
        <v>126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127</v>
      </c>
      <c r="J96" s="65">
        <f>J121</f>
        <v>0</v>
      </c>
      <c r="L96" s="31"/>
      <c r="AU96" s="16" t="s">
        <v>128</v>
      </c>
    </row>
    <row r="97" spans="2:12" s="8" customFormat="1" ht="24.95" customHeight="1">
      <c r="B97" s="104"/>
      <c r="D97" s="105" t="s">
        <v>733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734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735</v>
      </c>
      <c r="E99" s="110"/>
      <c r="F99" s="110"/>
      <c r="G99" s="110"/>
      <c r="H99" s="110"/>
      <c r="I99" s="110"/>
      <c r="J99" s="111">
        <f>J137</f>
        <v>0</v>
      </c>
      <c r="L99" s="108"/>
    </row>
    <row r="100" spans="2:12" s="9" customFormat="1" ht="19.899999999999999" customHeight="1">
      <c r="B100" s="108"/>
      <c r="D100" s="109" t="s">
        <v>736</v>
      </c>
      <c r="E100" s="110"/>
      <c r="F100" s="110"/>
      <c r="G100" s="110"/>
      <c r="H100" s="110"/>
      <c r="I100" s="110"/>
      <c r="J100" s="111">
        <f>J141</f>
        <v>0</v>
      </c>
      <c r="L100" s="108"/>
    </row>
    <row r="101" spans="2:12" s="9" customFormat="1" ht="19.899999999999999" customHeight="1">
      <c r="B101" s="108"/>
      <c r="D101" s="109" t="s">
        <v>737</v>
      </c>
      <c r="E101" s="110"/>
      <c r="F101" s="110"/>
      <c r="G101" s="110"/>
      <c r="H101" s="110"/>
      <c r="I101" s="110"/>
      <c r="J101" s="111">
        <f>J147</f>
        <v>0</v>
      </c>
      <c r="L101" s="108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144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38" t="str">
        <f>E7</f>
        <v>Karlovy Vary, ulice Úvalská - parkoviště</v>
      </c>
      <c r="F111" s="239"/>
      <c r="G111" s="239"/>
      <c r="H111" s="239"/>
      <c r="L111" s="31"/>
    </row>
    <row r="112" spans="2:12" s="1" customFormat="1" ht="12" customHeight="1">
      <c r="B112" s="31"/>
      <c r="C112" s="26" t="s">
        <v>113</v>
      </c>
      <c r="L112" s="31"/>
    </row>
    <row r="113" spans="2:65" s="1" customFormat="1" ht="16.5" customHeight="1">
      <c r="B113" s="31"/>
      <c r="E113" s="219" t="str">
        <f>E9</f>
        <v>VRN - Vedlejší rozpočtové náklady</v>
      </c>
      <c r="F113" s="240"/>
      <c r="G113" s="240"/>
      <c r="H113" s="240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17. 3. 2025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24</v>
      </c>
      <c r="F117" s="24" t="str">
        <f>E15</f>
        <v>Statutární město Karlovy Vary</v>
      </c>
      <c r="I117" s="26" t="s">
        <v>32</v>
      </c>
      <c r="J117" s="29" t="str">
        <f>E21</f>
        <v>GEOprojectKV, s.r.o.</v>
      </c>
      <c r="L117" s="31"/>
    </row>
    <row r="118" spans="2:65" s="1" customFormat="1" ht="15.2" customHeight="1">
      <c r="B118" s="31"/>
      <c r="C118" s="26" t="s">
        <v>30</v>
      </c>
      <c r="F118" s="24" t="str">
        <f>IF(E18="","",E18)</f>
        <v>Vyplň údaj</v>
      </c>
      <c r="I118" s="26" t="s">
        <v>37</v>
      </c>
      <c r="J118" s="29" t="str">
        <f>E24</f>
        <v>GEOprojectKV s.r.o.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2"/>
      <c r="C120" s="113" t="s">
        <v>145</v>
      </c>
      <c r="D120" s="114" t="s">
        <v>65</v>
      </c>
      <c r="E120" s="114" t="s">
        <v>61</v>
      </c>
      <c r="F120" s="114" t="s">
        <v>62</v>
      </c>
      <c r="G120" s="114" t="s">
        <v>146</v>
      </c>
      <c r="H120" s="114" t="s">
        <v>147</v>
      </c>
      <c r="I120" s="114" t="s">
        <v>148</v>
      </c>
      <c r="J120" s="114" t="s">
        <v>126</v>
      </c>
      <c r="K120" s="115" t="s">
        <v>149</v>
      </c>
      <c r="L120" s="112"/>
      <c r="M120" s="58" t="s">
        <v>1</v>
      </c>
      <c r="N120" s="59" t="s">
        <v>44</v>
      </c>
      <c r="O120" s="59" t="s">
        <v>150</v>
      </c>
      <c r="P120" s="59" t="s">
        <v>151</v>
      </c>
      <c r="Q120" s="59" t="s">
        <v>152</v>
      </c>
      <c r="R120" s="59" t="s">
        <v>153</v>
      </c>
      <c r="S120" s="59" t="s">
        <v>154</v>
      </c>
      <c r="T120" s="60" t="s">
        <v>155</v>
      </c>
    </row>
    <row r="121" spans="2:65" s="1" customFormat="1" ht="22.9" customHeight="1">
      <c r="B121" s="31"/>
      <c r="C121" s="63" t="s">
        <v>156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0</v>
      </c>
      <c r="S121" s="52"/>
      <c r="T121" s="118">
        <f>T122</f>
        <v>0</v>
      </c>
      <c r="AT121" s="16" t="s">
        <v>79</v>
      </c>
      <c r="AU121" s="16" t="s">
        <v>128</v>
      </c>
      <c r="BK121" s="119">
        <f>BK122</f>
        <v>0</v>
      </c>
    </row>
    <row r="122" spans="2:65" s="11" customFormat="1" ht="25.9" customHeight="1">
      <c r="B122" s="120"/>
      <c r="D122" s="121" t="s">
        <v>79</v>
      </c>
      <c r="E122" s="122" t="s">
        <v>91</v>
      </c>
      <c r="F122" s="122" t="s">
        <v>92</v>
      </c>
      <c r="I122" s="123"/>
      <c r="J122" s="124">
        <f>BK122</f>
        <v>0</v>
      </c>
      <c r="L122" s="120"/>
      <c r="M122" s="125"/>
      <c r="P122" s="126">
        <f>P123+P137+P141+P147</f>
        <v>0</v>
      </c>
      <c r="R122" s="126">
        <f>R123+R137+R141+R147</f>
        <v>0</v>
      </c>
      <c r="T122" s="127">
        <f>T123+T137+T141+T147</f>
        <v>0</v>
      </c>
      <c r="AR122" s="121" t="s">
        <v>182</v>
      </c>
      <c r="AT122" s="128" t="s">
        <v>79</v>
      </c>
      <c r="AU122" s="128" t="s">
        <v>80</v>
      </c>
      <c r="AY122" s="121" t="s">
        <v>159</v>
      </c>
      <c r="BK122" s="129">
        <f>BK123+BK137+BK141+BK147</f>
        <v>0</v>
      </c>
    </row>
    <row r="123" spans="2:65" s="11" customFormat="1" ht="22.9" customHeight="1">
      <c r="B123" s="120"/>
      <c r="D123" s="121" t="s">
        <v>79</v>
      </c>
      <c r="E123" s="130" t="s">
        <v>738</v>
      </c>
      <c r="F123" s="130" t="s">
        <v>739</v>
      </c>
      <c r="I123" s="123"/>
      <c r="J123" s="131">
        <f>BK123</f>
        <v>0</v>
      </c>
      <c r="L123" s="120"/>
      <c r="M123" s="125"/>
      <c r="P123" s="126">
        <f>SUM(P124:P136)</f>
        <v>0</v>
      </c>
      <c r="R123" s="126">
        <f>SUM(R124:R136)</f>
        <v>0</v>
      </c>
      <c r="T123" s="127">
        <f>SUM(T124:T136)</f>
        <v>0</v>
      </c>
      <c r="AR123" s="121" t="s">
        <v>182</v>
      </c>
      <c r="AT123" s="128" t="s">
        <v>79</v>
      </c>
      <c r="AU123" s="128" t="s">
        <v>88</v>
      </c>
      <c r="AY123" s="121" t="s">
        <v>159</v>
      </c>
      <c r="BK123" s="129">
        <f>SUM(BK124:BK136)</f>
        <v>0</v>
      </c>
    </row>
    <row r="124" spans="2:65" s="1" customFormat="1" ht="16.5" customHeight="1">
      <c r="B124" s="31"/>
      <c r="C124" s="132" t="s">
        <v>88</v>
      </c>
      <c r="D124" s="132" t="s">
        <v>161</v>
      </c>
      <c r="E124" s="133" t="s">
        <v>740</v>
      </c>
      <c r="F124" s="134" t="s">
        <v>741</v>
      </c>
      <c r="G124" s="135" t="s">
        <v>742</v>
      </c>
      <c r="H124" s="136">
        <v>1</v>
      </c>
      <c r="I124" s="137"/>
      <c r="J124" s="138">
        <f>ROUND(I124*H124,2)</f>
        <v>0</v>
      </c>
      <c r="K124" s="134" t="s">
        <v>165</v>
      </c>
      <c r="L124" s="31"/>
      <c r="M124" s="139" t="s">
        <v>1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743</v>
      </c>
      <c r="AT124" s="143" t="s">
        <v>161</v>
      </c>
      <c r="AU124" s="143" t="s">
        <v>90</v>
      </c>
      <c r="AY124" s="16" t="s">
        <v>159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88</v>
      </c>
      <c r="BK124" s="144">
        <f>ROUND(I124*H124,2)</f>
        <v>0</v>
      </c>
      <c r="BL124" s="16" t="s">
        <v>743</v>
      </c>
      <c r="BM124" s="143" t="s">
        <v>744</v>
      </c>
    </row>
    <row r="125" spans="2:65" s="1" customFormat="1" ht="11.25">
      <c r="B125" s="31"/>
      <c r="D125" s="145" t="s">
        <v>168</v>
      </c>
      <c r="F125" s="146" t="s">
        <v>745</v>
      </c>
      <c r="I125" s="147"/>
      <c r="L125" s="31"/>
      <c r="M125" s="148"/>
      <c r="T125" s="55"/>
      <c r="AT125" s="16" t="s">
        <v>168</v>
      </c>
      <c r="AU125" s="16" t="s">
        <v>90</v>
      </c>
    </row>
    <row r="126" spans="2:65" s="12" customFormat="1" ht="11.25">
      <c r="B126" s="151"/>
      <c r="D126" s="149" t="s">
        <v>195</v>
      </c>
      <c r="E126" s="152" t="s">
        <v>1</v>
      </c>
      <c r="F126" s="153" t="s">
        <v>746</v>
      </c>
      <c r="H126" s="154">
        <v>1</v>
      </c>
      <c r="I126" s="155"/>
      <c r="L126" s="151"/>
      <c r="M126" s="156"/>
      <c r="T126" s="157"/>
      <c r="AT126" s="152" t="s">
        <v>195</v>
      </c>
      <c r="AU126" s="152" t="s">
        <v>90</v>
      </c>
      <c r="AV126" s="12" t="s">
        <v>90</v>
      </c>
      <c r="AW126" s="12" t="s">
        <v>36</v>
      </c>
      <c r="AX126" s="12" t="s">
        <v>88</v>
      </c>
      <c r="AY126" s="152" t="s">
        <v>159</v>
      </c>
    </row>
    <row r="127" spans="2:65" s="1" customFormat="1" ht="16.5" customHeight="1">
      <c r="B127" s="31"/>
      <c r="C127" s="132" t="s">
        <v>90</v>
      </c>
      <c r="D127" s="132" t="s">
        <v>161</v>
      </c>
      <c r="E127" s="133" t="s">
        <v>747</v>
      </c>
      <c r="F127" s="134" t="s">
        <v>748</v>
      </c>
      <c r="G127" s="135" t="s">
        <v>742</v>
      </c>
      <c r="H127" s="136">
        <v>1</v>
      </c>
      <c r="I127" s="137"/>
      <c r="J127" s="138">
        <f>ROUND(I127*H127,2)</f>
        <v>0</v>
      </c>
      <c r="K127" s="134" t="s">
        <v>165</v>
      </c>
      <c r="L127" s="31"/>
      <c r="M127" s="139" t="s">
        <v>1</v>
      </c>
      <c r="N127" s="140" t="s">
        <v>45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743</v>
      </c>
      <c r="AT127" s="143" t="s">
        <v>161</v>
      </c>
      <c r="AU127" s="143" t="s">
        <v>90</v>
      </c>
      <c r="AY127" s="16" t="s">
        <v>159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88</v>
      </c>
      <c r="BK127" s="144">
        <f>ROUND(I127*H127,2)</f>
        <v>0</v>
      </c>
      <c r="BL127" s="16" t="s">
        <v>743</v>
      </c>
      <c r="BM127" s="143" t="s">
        <v>749</v>
      </c>
    </row>
    <row r="128" spans="2:65" s="1" customFormat="1" ht="11.25">
      <c r="B128" s="31"/>
      <c r="D128" s="145" t="s">
        <v>168</v>
      </c>
      <c r="F128" s="146" t="s">
        <v>750</v>
      </c>
      <c r="I128" s="147"/>
      <c r="L128" s="31"/>
      <c r="M128" s="148"/>
      <c r="T128" s="55"/>
      <c r="AT128" s="16" t="s">
        <v>168</v>
      </c>
      <c r="AU128" s="16" t="s">
        <v>90</v>
      </c>
    </row>
    <row r="129" spans="2:65" s="1" customFormat="1" ht="16.5" customHeight="1">
      <c r="B129" s="31"/>
      <c r="C129" s="132" t="s">
        <v>97</v>
      </c>
      <c r="D129" s="132" t="s">
        <v>161</v>
      </c>
      <c r="E129" s="133" t="s">
        <v>751</v>
      </c>
      <c r="F129" s="134" t="s">
        <v>752</v>
      </c>
      <c r="G129" s="135" t="s">
        <v>742</v>
      </c>
      <c r="H129" s="136">
        <v>1</v>
      </c>
      <c r="I129" s="137"/>
      <c r="J129" s="138">
        <f>ROUND(I129*H129,2)</f>
        <v>0</v>
      </c>
      <c r="K129" s="134" t="s">
        <v>165</v>
      </c>
      <c r="L129" s="31"/>
      <c r="M129" s="139" t="s">
        <v>1</v>
      </c>
      <c r="N129" s="140" t="s">
        <v>45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743</v>
      </c>
      <c r="AT129" s="143" t="s">
        <v>161</v>
      </c>
      <c r="AU129" s="143" t="s">
        <v>90</v>
      </c>
      <c r="AY129" s="16" t="s">
        <v>159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88</v>
      </c>
      <c r="BK129" s="144">
        <f>ROUND(I129*H129,2)</f>
        <v>0</v>
      </c>
      <c r="BL129" s="16" t="s">
        <v>743</v>
      </c>
      <c r="BM129" s="143" t="s">
        <v>753</v>
      </c>
    </row>
    <row r="130" spans="2:65" s="1" customFormat="1" ht="11.25">
      <c r="B130" s="31"/>
      <c r="D130" s="145" t="s">
        <v>168</v>
      </c>
      <c r="F130" s="146" t="s">
        <v>754</v>
      </c>
      <c r="I130" s="147"/>
      <c r="L130" s="31"/>
      <c r="M130" s="148"/>
      <c r="T130" s="55"/>
      <c r="AT130" s="16" t="s">
        <v>168</v>
      </c>
      <c r="AU130" s="16" t="s">
        <v>90</v>
      </c>
    </row>
    <row r="131" spans="2:65" s="1" customFormat="1" ht="243.75">
      <c r="B131" s="31"/>
      <c r="D131" s="149" t="s">
        <v>344</v>
      </c>
      <c r="F131" s="150" t="s">
        <v>755</v>
      </c>
      <c r="I131" s="147"/>
      <c r="L131" s="31"/>
      <c r="M131" s="148"/>
      <c r="T131" s="55"/>
      <c r="AT131" s="16" t="s">
        <v>344</v>
      </c>
      <c r="AU131" s="16" t="s">
        <v>90</v>
      </c>
    </row>
    <row r="132" spans="2:65" s="1" customFormat="1" ht="16.5" customHeight="1">
      <c r="B132" s="31"/>
      <c r="C132" s="132" t="s">
        <v>166</v>
      </c>
      <c r="D132" s="132" t="s">
        <v>161</v>
      </c>
      <c r="E132" s="133" t="s">
        <v>756</v>
      </c>
      <c r="F132" s="134" t="s">
        <v>757</v>
      </c>
      <c r="G132" s="135" t="s">
        <v>742</v>
      </c>
      <c r="H132" s="136">
        <v>1</v>
      </c>
      <c r="I132" s="137"/>
      <c r="J132" s="138">
        <f>ROUND(I132*H132,2)</f>
        <v>0</v>
      </c>
      <c r="K132" s="134" t="s">
        <v>165</v>
      </c>
      <c r="L132" s="31"/>
      <c r="M132" s="139" t="s">
        <v>1</v>
      </c>
      <c r="N132" s="140" t="s">
        <v>45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743</v>
      </c>
      <c r="AT132" s="143" t="s">
        <v>161</v>
      </c>
      <c r="AU132" s="143" t="s">
        <v>90</v>
      </c>
      <c r="AY132" s="16" t="s">
        <v>159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88</v>
      </c>
      <c r="BK132" s="144">
        <f>ROUND(I132*H132,2)</f>
        <v>0</v>
      </c>
      <c r="BL132" s="16" t="s">
        <v>743</v>
      </c>
      <c r="BM132" s="143" t="s">
        <v>758</v>
      </c>
    </row>
    <row r="133" spans="2:65" s="1" customFormat="1" ht="11.25">
      <c r="B133" s="31"/>
      <c r="D133" s="145" t="s">
        <v>168</v>
      </c>
      <c r="F133" s="146" t="s">
        <v>759</v>
      </c>
      <c r="I133" s="147"/>
      <c r="L133" s="31"/>
      <c r="M133" s="148"/>
      <c r="T133" s="55"/>
      <c r="AT133" s="16" t="s">
        <v>168</v>
      </c>
      <c r="AU133" s="16" t="s">
        <v>90</v>
      </c>
    </row>
    <row r="134" spans="2:65" s="1" customFormat="1" ht="16.5" customHeight="1">
      <c r="B134" s="31"/>
      <c r="C134" s="132" t="s">
        <v>182</v>
      </c>
      <c r="D134" s="132" t="s">
        <v>161</v>
      </c>
      <c r="E134" s="133" t="s">
        <v>760</v>
      </c>
      <c r="F134" s="134" t="s">
        <v>761</v>
      </c>
      <c r="G134" s="135" t="s">
        <v>742</v>
      </c>
      <c r="H134" s="136">
        <v>1</v>
      </c>
      <c r="I134" s="137"/>
      <c r="J134" s="138">
        <f>ROUND(I134*H134,2)</f>
        <v>0</v>
      </c>
      <c r="K134" s="134" t="s">
        <v>165</v>
      </c>
      <c r="L134" s="31"/>
      <c r="M134" s="139" t="s">
        <v>1</v>
      </c>
      <c r="N134" s="140" t="s">
        <v>45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743</v>
      </c>
      <c r="AT134" s="143" t="s">
        <v>161</v>
      </c>
      <c r="AU134" s="143" t="s">
        <v>90</v>
      </c>
      <c r="AY134" s="16" t="s">
        <v>159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88</v>
      </c>
      <c r="BK134" s="144">
        <f>ROUND(I134*H134,2)</f>
        <v>0</v>
      </c>
      <c r="BL134" s="16" t="s">
        <v>743</v>
      </c>
      <c r="BM134" s="143" t="s">
        <v>762</v>
      </c>
    </row>
    <row r="135" spans="2:65" s="1" customFormat="1" ht="11.25">
      <c r="B135" s="31"/>
      <c r="D135" s="145" t="s">
        <v>168</v>
      </c>
      <c r="F135" s="146" t="s">
        <v>763</v>
      </c>
      <c r="I135" s="147"/>
      <c r="L135" s="31"/>
      <c r="M135" s="148"/>
      <c r="T135" s="55"/>
      <c r="AT135" s="16" t="s">
        <v>168</v>
      </c>
      <c r="AU135" s="16" t="s">
        <v>90</v>
      </c>
    </row>
    <row r="136" spans="2:65" s="12" customFormat="1" ht="11.25">
      <c r="B136" s="151"/>
      <c r="D136" s="149" t="s">
        <v>195</v>
      </c>
      <c r="E136" s="152" t="s">
        <v>1</v>
      </c>
      <c r="F136" s="153" t="s">
        <v>764</v>
      </c>
      <c r="H136" s="154">
        <v>1</v>
      </c>
      <c r="I136" s="155"/>
      <c r="L136" s="151"/>
      <c r="M136" s="156"/>
      <c r="T136" s="157"/>
      <c r="AT136" s="152" t="s">
        <v>195</v>
      </c>
      <c r="AU136" s="152" t="s">
        <v>90</v>
      </c>
      <c r="AV136" s="12" t="s">
        <v>90</v>
      </c>
      <c r="AW136" s="12" t="s">
        <v>36</v>
      </c>
      <c r="AX136" s="12" t="s">
        <v>88</v>
      </c>
      <c r="AY136" s="152" t="s">
        <v>159</v>
      </c>
    </row>
    <row r="137" spans="2:65" s="11" customFormat="1" ht="22.9" customHeight="1">
      <c r="B137" s="120"/>
      <c r="D137" s="121" t="s">
        <v>79</v>
      </c>
      <c r="E137" s="130" t="s">
        <v>765</v>
      </c>
      <c r="F137" s="130" t="s">
        <v>766</v>
      </c>
      <c r="I137" s="123"/>
      <c r="J137" s="131">
        <f>BK137</f>
        <v>0</v>
      </c>
      <c r="L137" s="120"/>
      <c r="M137" s="125"/>
      <c r="P137" s="126">
        <f>SUM(P138:P140)</f>
        <v>0</v>
      </c>
      <c r="R137" s="126">
        <f>SUM(R138:R140)</f>
        <v>0</v>
      </c>
      <c r="T137" s="127">
        <f>SUM(T138:T140)</f>
        <v>0</v>
      </c>
      <c r="AR137" s="121" t="s">
        <v>182</v>
      </c>
      <c r="AT137" s="128" t="s">
        <v>79</v>
      </c>
      <c r="AU137" s="128" t="s">
        <v>88</v>
      </c>
      <c r="AY137" s="121" t="s">
        <v>159</v>
      </c>
      <c r="BK137" s="129">
        <f>SUM(BK138:BK140)</f>
        <v>0</v>
      </c>
    </row>
    <row r="138" spans="2:65" s="1" customFormat="1" ht="16.5" customHeight="1">
      <c r="B138" s="31"/>
      <c r="C138" s="132" t="s">
        <v>190</v>
      </c>
      <c r="D138" s="132" t="s">
        <v>161</v>
      </c>
      <c r="E138" s="133" t="s">
        <v>767</v>
      </c>
      <c r="F138" s="134" t="s">
        <v>766</v>
      </c>
      <c r="G138" s="135" t="s">
        <v>742</v>
      </c>
      <c r="H138" s="136">
        <v>1</v>
      </c>
      <c r="I138" s="137"/>
      <c r="J138" s="138">
        <f>ROUND(I138*H138,2)</f>
        <v>0</v>
      </c>
      <c r="K138" s="134" t="s">
        <v>165</v>
      </c>
      <c r="L138" s="31"/>
      <c r="M138" s="139" t="s">
        <v>1</v>
      </c>
      <c r="N138" s="140" t="s">
        <v>45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743</v>
      </c>
      <c r="AT138" s="143" t="s">
        <v>161</v>
      </c>
      <c r="AU138" s="143" t="s">
        <v>90</v>
      </c>
      <c r="AY138" s="16" t="s">
        <v>159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88</v>
      </c>
      <c r="BK138" s="144">
        <f>ROUND(I138*H138,2)</f>
        <v>0</v>
      </c>
      <c r="BL138" s="16" t="s">
        <v>743</v>
      </c>
      <c r="BM138" s="143" t="s">
        <v>768</v>
      </c>
    </row>
    <row r="139" spans="2:65" s="1" customFormat="1" ht="11.25">
      <c r="B139" s="31"/>
      <c r="D139" s="145" t="s">
        <v>168</v>
      </c>
      <c r="F139" s="146" t="s">
        <v>769</v>
      </c>
      <c r="I139" s="147"/>
      <c r="L139" s="31"/>
      <c r="M139" s="148"/>
      <c r="T139" s="55"/>
      <c r="AT139" s="16" t="s">
        <v>168</v>
      </c>
      <c r="AU139" s="16" t="s">
        <v>90</v>
      </c>
    </row>
    <row r="140" spans="2:65" s="1" customFormat="1" ht="19.5">
      <c r="B140" s="31"/>
      <c r="D140" s="149" t="s">
        <v>344</v>
      </c>
      <c r="F140" s="150" t="s">
        <v>770</v>
      </c>
      <c r="I140" s="147"/>
      <c r="L140" s="31"/>
      <c r="M140" s="148"/>
      <c r="T140" s="55"/>
      <c r="AT140" s="16" t="s">
        <v>344</v>
      </c>
      <c r="AU140" s="16" t="s">
        <v>90</v>
      </c>
    </row>
    <row r="141" spans="2:65" s="11" customFormat="1" ht="22.9" customHeight="1">
      <c r="B141" s="120"/>
      <c r="D141" s="121" t="s">
        <v>79</v>
      </c>
      <c r="E141" s="130" t="s">
        <v>771</v>
      </c>
      <c r="F141" s="130" t="s">
        <v>772</v>
      </c>
      <c r="I141" s="123"/>
      <c r="J141" s="131">
        <f>BK141</f>
        <v>0</v>
      </c>
      <c r="L141" s="120"/>
      <c r="M141" s="125"/>
      <c r="P141" s="126">
        <f>SUM(P142:P146)</f>
        <v>0</v>
      </c>
      <c r="R141" s="126">
        <f>SUM(R142:R146)</f>
        <v>0</v>
      </c>
      <c r="T141" s="127">
        <f>SUM(T142:T146)</f>
        <v>0</v>
      </c>
      <c r="AR141" s="121" t="s">
        <v>182</v>
      </c>
      <c r="AT141" s="128" t="s">
        <v>79</v>
      </c>
      <c r="AU141" s="128" t="s">
        <v>88</v>
      </c>
      <c r="AY141" s="121" t="s">
        <v>159</v>
      </c>
      <c r="BK141" s="129">
        <f>SUM(BK142:BK146)</f>
        <v>0</v>
      </c>
    </row>
    <row r="142" spans="2:65" s="1" customFormat="1" ht="16.5" customHeight="1">
      <c r="B142" s="31"/>
      <c r="C142" s="132" t="s">
        <v>109</v>
      </c>
      <c r="D142" s="132" t="s">
        <v>161</v>
      </c>
      <c r="E142" s="133" t="s">
        <v>773</v>
      </c>
      <c r="F142" s="134" t="s">
        <v>774</v>
      </c>
      <c r="G142" s="135" t="s">
        <v>775</v>
      </c>
      <c r="H142" s="136">
        <v>2</v>
      </c>
      <c r="I142" s="137"/>
      <c r="J142" s="138">
        <f>ROUND(I142*H142,2)</f>
        <v>0</v>
      </c>
      <c r="K142" s="134" t="s">
        <v>165</v>
      </c>
      <c r="L142" s="31"/>
      <c r="M142" s="139" t="s">
        <v>1</v>
      </c>
      <c r="N142" s="140" t="s">
        <v>45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743</v>
      </c>
      <c r="AT142" s="143" t="s">
        <v>161</v>
      </c>
      <c r="AU142" s="143" t="s">
        <v>90</v>
      </c>
      <c r="AY142" s="16" t="s">
        <v>159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88</v>
      </c>
      <c r="BK142" s="144">
        <f>ROUND(I142*H142,2)</f>
        <v>0</v>
      </c>
      <c r="BL142" s="16" t="s">
        <v>743</v>
      </c>
      <c r="BM142" s="143" t="s">
        <v>776</v>
      </c>
    </row>
    <row r="143" spans="2:65" s="1" customFormat="1" ht="11.25">
      <c r="B143" s="31"/>
      <c r="D143" s="145" t="s">
        <v>168</v>
      </c>
      <c r="F143" s="146" t="s">
        <v>777</v>
      </c>
      <c r="I143" s="147"/>
      <c r="L143" s="31"/>
      <c r="M143" s="148"/>
      <c r="T143" s="55"/>
      <c r="AT143" s="16" t="s">
        <v>168</v>
      </c>
      <c r="AU143" s="16" t="s">
        <v>90</v>
      </c>
    </row>
    <row r="144" spans="2:65" s="1" customFormat="1" ht="16.5" customHeight="1">
      <c r="B144" s="31"/>
      <c r="C144" s="132" t="s">
        <v>204</v>
      </c>
      <c r="D144" s="132" t="s">
        <v>161</v>
      </c>
      <c r="E144" s="133" t="s">
        <v>778</v>
      </c>
      <c r="F144" s="134" t="s">
        <v>779</v>
      </c>
      <c r="G144" s="135" t="s">
        <v>742</v>
      </c>
      <c r="H144" s="136">
        <v>1</v>
      </c>
      <c r="I144" s="137"/>
      <c r="J144" s="138">
        <f>ROUND(I144*H144,2)</f>
        <v>0</v>
      </c>
      <c r="K144" s="134" t="s">
        <v>165</v>
      </c>
      <c r="L144" s="31"/>
      <c r="M144" s="139" t="s">
        <v>1</v>
      </c>
      <c r="N144" s="140" t="s">
        <v>45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743</v>
      </c>
      <c r="AT144" s="143" t="s">
        <v>161</v>
      </c>
      <c r="AU144" s="143" t="s">
        <v>90</v>
      </c>
      <c r="AY144" s="16" t="s">
        <v>159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88</v>
      </c>
      <c r="BK144" s="144">
        <f>ROUND(I144*H144,2)</f>
        <v>0</v>
      </c>
      <c r="BL144" s="16" t="s">
        <v>743</v>
      </c>
      <c r="BM144" s="143" t="s">
        <v>780</v>
      </c>
    </row>
    <row r="145" spans="2:65" s="1" customFormat="1" ht="11.25">
      <c r="B145" s="31"/>
      <c r="D145" s="145" t="s">
        <v>168</v>
      </c>
      <c r="F145" s="146" t="s">
        <v>781</v>
      </c>
      <c r="I145" s="147"/>
      <c r="L145" s="31"/>
      <c r="M145" s="148"/>
      <c r="T145" s="55"/>
      <c r="AT145" s="16" t="s">
        <v>168</v>
      </c>
      <c r="AU145" s="16" t="s">
        <v>90</v>
      </c>
    </row>
    <row r="146" spans="2:65" s="12" customFormat="1" ht="11.25">
      <c r="B146" s="151"/>
      <c r="D146" s="149" t="s">
        <v>195</v>
      </c>
      <c r="E146" s="152" t="s">
        <v>1</v>
      </c>
      <c r="F146" s="153" t="s">
        <v>782</v>
      </c>
      <c r="H146" s="154">
        <v>1</v>
      </c>
      <c r="I146" s="155"/>
      <c r="L146" s="151"/>
      <c r="M146" s="156"/>
      <c r="T146" s="157"/>
      <c r="AT146" s="152" t="s">
        <v>195</v>
      </c>
      <c r="AU146" s="152" t="s">
        <v>90</v>
      </c>
      <c r="AV146" s="12" t="s">
        <v>90</v>
      </c>
      <c r="AW146" s="12" t="s">
        <v>36</v>
      </c>
      <c r="AX146" s="12" t="s">
        <v>88</v>
      </c>
      <c r="AY146" s="152" t="s">
        <v>159</v>
      </c>
    </row>
    <row r="147" spans="2:65" s="11" customFormat="1" ht="22.9" customHeight="1">
      <c r="B147" s="120"/>
      <c r="D147" s="121" t="s">
        <v>79</v>
      </c>
      <c r="E147" s="130" t="s">
        <v>783</v>
      </c>
      <c r="F147" s="130" t="s">
        <v>784</v>
      </c>
      <c r="I147" s="123"/>
      <c r="J147" s="131">
        <f>BK147</f>
        <v>0</v>
      </c>
      <c r="L147" s="120"/>
      <c r="M147" s="125"/>
      <c r="P147" s="126">
        <f>SUM(P148:P149)</f>
        <v>0</v>
      </c>
      <c r="R147" s="126">
        <f>SUM(R148:R149)</f>
        <v>0</v>
      </c>
      <c r="T147" s="127">
        <f>SUM(T148:T149)</f>
        <v>0</v>
      </c>
      <c r="AR147" s="121" t="s">
        <v>182</v>
      </c>
      <c r="AT147" s="128" t="s">
        <v>79</v>
      </c>
      <c r="AU147" s="128" t="s">
        <v>88</v>
      </c>
      <c r="AY147" s="121" t="s">
        <v>159</v>
      </c>
      <c r="BK147" s="129">
        <f>SUM(BK148:BK149)</f>
        <v>0</v>
      </c>
    </row>
    <row r="148" spans="2:65" s="1" customFormat="1" ht="16.5" customHeight="1">
      <c r="B148" s="31"/>
      <c r="C148" s="132" t="s">
        <v>210</v>
      </c>
      <c r="D148" s="132" t="s">
        <v>161</v>
      </c>
      <c r="E148" s="133" t="s">
        <v>785</v>
      </c>
      <c r="F148" s="134" t="s">
        <v>786</v>
      </c>
      <c r="G148" s="135" t="s">
        <v>742</v>
      </c>
      <c r="H148" s="136">
        <v>1</v>
      </c>
      <c r="I148" s="137"/>
      <c r="J148" s="138">
        <f>ROUND(I148*H148,2)</f>
        <v>0</v>
      </c>
      <c r="K148" s="134" t="s">
        <v>165</v>
      </c>
      <c r="L148" s="31"/>
      <c r="M148" s="139" t="s">
        <v>1</v>
      </c>
      <c r="N148" s="140" t="s">
        <v>45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743</v>
      </c>
      <c r="AT148" s="143" t="s">
        <v>161</v>
      </c>
      <c r="AU148" s="143" t="s">
        <v>90</v>
      </c>
      <c r="AY148" s="16" t="s">
        <v>159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88</v>
      </c>
      <c r="BK148" s="144">
        <f>ROUND(I148*H148,2)</f>
        <v>0</v>
      </c>
      <c r="BL148" s="16" t="s">
        <v>743</v>
      </c>
      <c r="BM148" s="143" t="s">
        <v>787</v>
      </c>
    </row>
    <row r="149" spans="2:65" s="1" customFormat="1" ht="11.25">
      <c r="B149" s="31"/>
      <c r="D149" s="145" t="s">
        <v>168</v>
      </c>
      <c r="F149" s="146" t="s">
        <v>788</v>
      </c>
      <c r="I149" s="147"/>
      <c r="L149" s="31"/>
      <c r="M149" s="189"/>
      <c r="N149" s="190"/>
      <c r="O149" s="190"/>
      <c r="P149" s="190"/>
      <c r="Q149" s="190"/>
      <c r="R149" s="190"/>
      <c r="S149" s="190"/>
      <c r="T149" s="191"/>
      <c r="AT149" s="16" t="s">
        <v>168</v>
      </c>
      <c r="AU149" s="16" t="s">
        <v>90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31"/>
    </row>
  </sheetData>
  <sheetProtection algorithmName="SHA-512" hashValue="PmjG6X5v6RTOg/hMWyDw60kFk0GfEH1WuMBNOjbZmpTC45bsZXAxQ3ozDr5qo+sOdY2v/ifg7frcOK4E79Hg6w==" saltValue="H0+qwH+3XgIrrl6jwOe5sP1TpW0joQ7Y74a3roV22ytjTAYbYWvBMwhuD1ZRPXFPcivSBEQf7fAR5SUoGCDknw==" spinCount="100000" sheet="1" objects="1" scenarios="1" formatColumns="0" formatRows="0" autoFilter="0"/>
  <autoFilter ref="C120:K149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200-000000000000}"/>
    <hyperlink ref="F128" r:id="rId2" xr:uid="{00000000-0004-0000-0200-000001000000}"/>
    <hyperlink ref="F130" r:id="rId3" xr:uid="{00000000-0004-0000-0200-000002000000}"/>
    <hyperlink ref="F133" r:id="rId4" xr:uid="{00000000-0004-0000-0200-000003000000}"/>
    <hyperlink ref="F135" r:id="rId5" xr:uid="{00000000-0004-0000-0200-000004000000}"/>
    <hyperlink ref="F139" r:id="rId6" xr:uid="{00000000-0004-0000-0200-000005000000}"/>
    <hyperlink ref="F143" r:id="rId7" xr:uid="{00000000-0004-0000-0200-000006000000}"/>
    <hyperlink ref="F145" r:id="rId8" xr:uid="{00000000-0004-0000-0200-000007000000}"/>
    <hyperlink ref="F149" r:id="rId9" xr:uid="{00000000-0004-0000-02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7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789</v>
      </c>
      <c r="H4" s="19"/>
    </row>
    <row r="5" spans="2:8" ht="12" customHeight="1">
      <c r="B5" s="19"/>
      <c r="C5" s="23" t="s">
        <v>13</v>
      </c>
      <c r="D5" s="208" t="s">
        <v>14</v>
      </c>
      <c r="E5" s="204"/>
      <c r="F5" s="204"/>
      <c r="H5" s="19"/>
    </row>
    <row r="6" spans="2:8" ht="36.950000000000003" customHeight="1">
      <c r="B6" s="19"/>
      <c r="C6" s="25" t="s">
        <v>16</v>
      </c>
      <c r="D6" s="205" t="s">
        <v>17</v>
      </c>
      <c r="E6" s="204"/>
      <c r="F6" s="204"/>
      <c r="H6" s="19"/>
    </row>
    <row r="7" spans="2:8" ht="16.5" customHeight="1">
      <c r="B7" s="19"/>
      <c r="C7" s="26" t="s">
        <v>22</v>
      </c>
      <c r="D7" s="51" t="str">
        <f>'Rekapitulace stavby'!AN8</f>
        <v>17. 3. 2025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61</v>
      </c>
      <c r="D9" s="114" t="s">
        <v>62</v>
      </c>
      <c r="E9" s="114" t="s">
        <v>146</v>
      </c>
      <c r="F9" s="115" t="s">
        <v>790</v>
      </c>
      <c r="H9" s="112"/>
    </row>
    <row r="10" spans="2:8" s="1" customFormat="1" ht="26.45" customHeight="1">
      <c r="B10" s="31"/>
      <c r="C10" s="192" t="s">
        <v>85</v>
      </c>
      <c r="D10" s="192" t="s">
        <v>86</v>
      </c>
      <c r="H10" s="31"/>
    </row>
    <row r="11" spans="2:8" s="1" customFormat="1" ht="16.899999999999999" customHeight="1">
      <c r="B11" s="31"/>
      <c r="C11" s="193" t="s">
        <v>110</v>
      </c>
      <c r="D11" s="194" t="s">
        <v>111</v>
      </c>
      <c r="E11" s="195" t="s">
        <v>1</v>
      </c>
      <c r="F11" s="196">
        <v>770</v>
      </c>
      <c r="H11" s="31"/>
    </row>
    <row r="12" spans="2:8" s="1" customFormat="1" ht="16.899999999999999" customHeight="1">
      <c r="B12" s="31"/>
      <c r="C12" s="197" t="s">
        <v>1</v>
      </c>
      <c r="D12" s="197" t="s">
        <v>112</v>
      </c>
      <c r="E12" s="16" t="s">
        <v>1</v>
      </c>
      <c r="F12" s="198">
        <v>770</v>
      </c>
      <c r="H12" s="31"/>
    </row>
    <row r="13" spans="2:8" s="1" customFormat="1" ht="16.899999999999999" customHeight="1">
      <c r="B13" s="31"/>
      <c r="C13" s="199" t="s">
        <v>791</v>
      </c>
      <c r="H13" s="31"/>
    </row>
    <row r="14" spans="2:8" s="1" customFormat="1" ht="16.899999999999999" customHeight="1">
      <c r="B14" s="31"/>
      <c r="C14" s="197" t="s">
        <v>234</v>
      </c>
      <c r="D14" s="197" t="s">
        <v>792</v>
      </c>
      <c r="E14" s="16" t="s">
        <v>164</v>
      </c>
      <c r="F14" s="198">
        <v>1620</v>
      </c>
      <c r="H14" s="31"/>
    </row>
    <row r="15" spans="2:8" s="1" customFormat="1" ht="16.899999999999999" customHeight="1">
      <c r="B15" s="31"/>
      <c r="C15" s="197" t="s">
        <v>356</v>
      </c>
      <c r="D15" s="197" t="s">
        <v>793</v>
      </c>
      <c r="E15" s="16" t="s">
        <v>164</v>
      </c>
      <c r="F15" s="198">
        <v>770</v>
      </c>
      <c r="H15" s="31"/>
    </row>
    <row r="16" spans="2:8" s="1" customFormat="1" ht="16.899999999999999" customHeight="1">
      <c r="B16" s="31"/>
      <c r="C16" s="197" t="s">
        <v>361</v>
      </c>
      <c r="D16" s="197" t="s">
        <v>794</v>
      </c>
      <c r="E16" s="16" t="s">
        <v>164</v>
      </c>
      <c r="F16" s="198">
        <v>770</v>
      </c>
      <c r="H16" s="31"/>
    </row>
    <row r="17" spans="2:8" s="1" customFormat="1" ht="16.899999999999999" customHeight="1">
      <c r="B17" s="31"/>
      <c r="C17" s="197" t="s">
        <v>296</v>
      </c>
      <c r="D17" s="197" t="s">
        <v>795</v>
      </c>
      <c r="E17" s="16" t="s">
        <v>164</v>
      </c>
      <c r="F17" s="198">
        <v>770</v>
      </c>
      <c r="H17" s="31"/>
    </row>
    <row r="18" spans="2:8" s="1" customFormat="1" ht="16.899999999999999" customHeight="1">
      <c r="B18" s="31"/>
      <c r="C18" s="197" t="s">
        <v>291</v>
      </c>
      <c r="D18" s="197" t="s">
        <v>796</v>
      </c>
      <c r="E18" s="16" t="s">
        <v>164</v>
      </c>
      <c r="F18" s="198">
        <v>770</v>
      </c>
      <c r="H18" s="31"/>
    </row>
    <row r="19" spans="2:8" s="1" customFormat="1" ht="16.899999999999999" customHeight="1">
      <c r="B19" s="31"/>
      <c r="C19" s="197" t="s">
        <v>301</v>
      </c>
      <c r="D19" s="197" t="s">
        <v>797</v>
      </c>
      <c r="E19" s="16" t="s">
        <v>164</v>
      </c>
      <c r="F19" s="198">
        <v>770</v>
      </c>
      <c r="H19" s="31"/>
    </row>
    <row r="20" spans="2:8" s="1" customFormat="1" ht="22.5">
      <c r="B20" s="31"/>
      <c r="C20" s="197" t="s">
        <v>306</v>
      </c>
      <c r="D20" s="197" t="s">
        <v>798</v>
      </c>
      <c r="E20" s="16" t="s">
        <v>164</v>
      </c>
      <c r="F20" s="198">
        <v>770</v>
      </c>
      <c r="H20" s="31"/>
    </row>
    <row r="21" spans="2:8" s="1" customFormat="1" ht="16.899999999999999" customHeight="1">
      <c r="B21" s="31"/>
      <c r="C21" s="193" t="s">
        <v>114</v>
      </c>
      <c r="D21" s="194" t="s">
        <v>115</v>
      </c>
      <c r="E21" s="195" t="s">
        <v>1</v>
      </c>
      <c r="F21" s="196">
        <v>850</v>
      </c>
      <c r="H21" s="31"/>
    </row>
    <row r="22" spans="2:8" s="1" customFormat="1" ht="16.899999999999999" customHeight="1">
      <c r="B22" s="31"/>
      <c r="C22" s="197" t="s">
        <v>1</v>
      </c>
      <c r="D22" s="197" t="s">
        <v>116</v>
      </c>
      <c r="E22" s="16" t="s">
        <v>1</v>
      </c>
      <c r="F22" s="198">
        <v>850</v>
      </c>
      <c r="H22" s="31"/>
    </row>
    <row r="23" spans="2:8" s="1" customFormat="1" ht="16.899999999999999" customHeight="1">
      <c r="B23" s="31"/>
      <c r="C23" s="199" t="s">
        <v>791</v>
      </c>
      <c r="H23" s="31"/>
    </row>
    <row r="24" spans="2:8" s="1" customFormat="1" ht="16.899999999999999" customHeight="1">
      <c r="B24" s="31"/>
      <c r="C24" s="197" t="s">
        <v>234</v>
      </c>
      <c r="D24" s="197" t="s">
        <v>792</v>
      </c>
      <c r="E24" s="16" t="s">
        <v>164</v>
      </c>
      <c r="F24" s="198">
        <v>1620</v>
      </c>
      <c r="H24" s="31"/>
    </row>
    <row r="25" spans="2:8" s="1" customFormat="1" ht="16.899999999999999" customHeight="1">
      <c r="B25" s="31"/>
      <c r="C25" s="197" t="s">
        <v>375</v>
      </c>
      <c r="D25" s="197" t="s">
        <v>799</v>
      </c>
      <c r="E25" s="16" t="s">
        <v>164</v>
      </c>
      <c r="F25" s="198">
        <v>850</v>
      </c>
      <c r="H25" s="31"/>
    </row>
    <row r="26" spans="2:8" s="1" customFormat="1" ht="16.899999999999999" customHeight="1">
      <c r="B26" s="31"/>
      <c r="C26" s="197" t="s">
        <v>380</v>
      </c>
      <c r="D26" s="197" t="s">
        <v>800</v>
      </c>
      <c r="E26" s="16" t="s">
        <v>164</v>
      </c>
      <c r="F26" s="198">
        <v>850</v>
      </c>
      <c r="H26" s="31"/>
    </row>
    <row r="27" spans="2:8" s="1" customFormat="1" ht="22.5">
      <c r="B27" s="31"/>
      <c r="C27" s="197" t="s">
        <v>385</v>
      </c>
      <c r="D27" s="197" t="s">
        <v>801</v>
      </c>
      <c r="E27" s="16" t="s">
        <v>164</v>
      </c>
      <c r="F27" s="198">
        <v>850</v>
      </c>
      <c r="H27" s="31"/>
    </row>
    <row r="28" spans="2:8" s="1" customFormat="1" ht="16.899999999999999" customHeight="1">
      <c r="B28" s="31"/>
      <c r="C28" s="197" t="s">
        <v>412</v>
      </c>
      <c r="D28" s="197" t="s">
        <v>802</v>
      </c>
      <c r="E28" s="16" t="s">
        <v>164</v>
      </c>
      <c r="F28" s="198">
        <v>850</v>
      </c>
      <c r="H28" s="31"/>
    </row>
    <row r="29" spans="2:8" s="1" customFormat="1" ht="16.899999999999999" customHeight="1">
      <c r="B29" s="31"/>
      <c r="C29" s="197" t="s">
        <v>390</v>
      </c>
      <c r="D29" s="197" t="s">
        <v>391</v>
      </c>
      <c r="E29" s="16" t="s">
        <v>164</v>
      </c>
      <c r="F29" s="198">
        <v>824.25</v>
      </c>
      <c r="H29" s="31"/>
    </row>
    <row r="30" spans="2:8" s="1" customFormat="1" ht="16.899999999999999" customHeight="1">
      <c r="B30" s="31"/>
      <c r="C30" s="193" t="s">
        <v>118</v>
      </c>
      <c r="D30" s="194" t="s">
        <v>119</v>
      </c>
      <c r="E30" s="195" t="s">
        <v>1</v>
      </c>
      <c r="F30" s="196">
        <v>54</v>
      </c>
      <c r="H30" s="31"/>
    </row>
    <row r="31" spans="2:8" s="1" customFormat="1" ht="16.899999999999999" customHeight="1">
      <c r="B31" s="31"/>
      <c r="C31" s="197" t="s">
        <v>1</v>
      </c>
      <c r="D31" s="197" t="s">
        <v>120</v>
      </c>
      <c r="E31" s="16" t="s">
        <v>1</v>
      </c>
      <c r="F31" s="198">
        <v>54</v>
      </c>
      <c r="H31" s="31"/>
    </row>
    <row r="32" spans="2:8" s="1" customFormat="1" ht="16.899999999999999" customHeight="1">
      <c r="B32" s="31"/>
      <c r="C32" s="199" t="s">
        <v>791</v>
      </c>
      <c r="H32" s="31"/>
    </row>
    <row r="33" spans="2:8" s="1" customFormat="1" ht="16.899999999999999" customHeight="1">
      <c r="B33" s="31"/>
      <c r="C33" s="197" t="s">
        <v>390</v>
      </c>
      <c r="D33" s="197" t="s">
        <v>391</v>
      </c>
      <c r="E33" s="16" t="s">
        <v>164</v>
      </c>
      <c r="F33" s="198">
        <v>824.25</v>
      </c>
      <c r="H33" s="31"/>
    </row>
    <row r="34" spans="2:8" s="1" customFormat="1" ht="16.899999999999999" customHeight="1">
      <c r="B34" s="31"/>
      <c r="C34" s="197" t="s">
        <v>397</v>
      </c>
      <c r="D34" s="197" t="s">
        <v>398</v>
      </c>
      <c r="E34" s="16" t="s">
        <v>164</v>
      </c>
      <c r="F34" s="198">
        <v>56.7</v>
      </c>
      <c r="H34" s="31"/>
    </row>
    <row r="35" spans="2:8" s="1" customFormat="1" ht="16.899999999999999" customHeight="1">
      <c r="B35" s="31"/>
      <c r="C35" s="193" t="s">
        <v>161</v>
      </c>
      <c r="D35" s="194" t="s">
        <v>803</v>
      </c>
      <c r="E35" s="195" t="s">
        <v>1</v>
      </c>
      <c r="F35" s="196">
        <v>1140</v>
      </c>
      <c r="H35" s="31"/>
    </row>
    <row r="36" spans="2:8" s="1" customFormat="1" ht="16.899999999999999" customHeight="1">
      <c r="B36" s="31"/>
      <c r="C36" s="197" t="s">
        <v>1</v>
      </c>
      <c r="D36" s="197" t="s">
        <v>418</v>
      </c>
      <c r="E36" s="16" t="s">
        <v>1</v>
      </c>
      <c r="F36" s="198">
        <v>1140</v>
      </c>
      <c r="H36" s="31"/>
    </row>
    <row r="37" spans="2:8" s="1" customFormat="1" ht="16.899999999999999" customHeight="1">
      <c r="B37" s="31"/>
      <c r="C37" s="193" t="s">
        <v>107</v>
      </c>
      <c r="D37" s="194" t="s">
        <v>108</v>
      </c>
      <c r="E37" s="195" t="s">
        <v>1</v>
      </c>
      <c r="F37" s="196">
        <v>7</v>
      </c>
      <c r="H37" s="31"/>
    </row>
    <row r="38" spans="2:8" s="1" customFormat="1" ht="16.899999999999999" customHeight="1">
      <c r="B38" s="31"/>
      <c r="C38" s="197" t="s">
        <v>1</v>
      </c>
      <c r="D38" s="197" t="s">
        <v>109</v>
      </c>
      <c r="E38" s="16" t="s">
        <v>1</v>
      </c>
      <c r="F38" s="198">
        <v>7</v>
      </c>
      <c r="H38" s="31"/>
    </row>
    <row r="39" spans="2:8" s="1" customFormat="1" ht="16.899999999999999" customHeight="1">
      <c r="B39" s="31"/>
      <c r="C39" s="199" t="s">
        <v>791</v>
      </c>
      <c r="H39" s="31"/>
    </row>
    <row r="40" spans="2:8" s="1" customFormat="1" ht="16.899999999999999" customHeight="1">
      <c r="B40" s="31"/>
      <c r="C40" s="197" t="s">
        <v>216</v>
      </c>
      <c r="D40" s="197" t="s">
        <v>804</v>
      </c>
      <c r="E40" s="16" t="s">
        <v>200</v>
      </c>
      <c r="F40" s="198">
        <v>7</v>
      </c>
      <c r="H40" s="31"/>
    </row>
    <row r="41" spans="2:8" s="1" customFormat="1" ht="16.899999999999999" customHeight="1">
      <c r="B41" s="31"/>
      <c r="C41" s="197" t="s">
        <v>223</v>
      </c>
      <c r="D41" s="197" t="s">
        <v>224</v>
      </c>
      <c r="E41" s="16" t="s">
        <v>225</v>
      </c>
      <c r="F41" s="198">
        <v>14</v>
      </c>
      <c r="H41" s="31"/>
    </row>
    <row r="42" spans="2:8" s="1" customFormat="1" ht="16.899999999999999" customHeight="1">
      <c r="B42" s="31"/>
      <c r="C42" s="193" t="s">
        <v>121</v>
      </c>
      <c r="D42" s="194" t="s">
        <v>122</v>
      </c>
      <c r="E42" s="195" t="s">
        <v>1</v>
      </c>
      <c r="F42" s="196">
        <v>1620</v>
      </c>
      <c r="H42" s="31"/>
    </row>
    <row r="43" spans="2:8" s="1" customFormat="1" ht="16.899999999999999" customHeight="1">
      <c r="B43" s="31"/>
      <c r="C43" s="197" t="s">
        <v>1</v>
      </c>
      <c r="D43" s="197" t="s">
        <v>238</v>
      </c>
      <c r="E43" s="16" t="s">
        <v>1</v>
      </c>
      <c r="F43" s="198">
        <v>1620</v>
      </c>
      <c r="H43" s="31"/>
    </row>
    <row r="44" spans="2:8" s="1" customFormat="1" ht="16.899999999999999" customHeight="1">
      <c r="B44" s="31"/>
      <c r="C44" s="199" t="s">
        <v>791</v>
      </c>
      <c r="H44" s="31"/>
    </row>
    <row r="45" spans="2:8" s="1" customFormat="1" ht="22.5">
      <c r="B45" s="31"/>
      <c r="C45" s="197" t="s">
        <v>327</v>
      </c>
      <c r="D45" s="197" t="s">
        <v>805</v>
      </c>
      <c r="E45" s="16" t="s">
        <v>200</v>
      </c>
      <c r="F45" s="198">
        <v>810</v>
      </c>
      <c r="H45" s="31"/>
    </row>
    <row r="46" spans="2:8" s="1" customFormat="1" ht="22.5">
      <c r="B46" s="31"/>
      <c r="C46" s="197" t="s">
        <v>205</v>
      </c>
      <c r="D46" s="197" t="s">
        <v>806</v>
      </c>
      <c r="E46" s="16" t="s">
        <v>200</v>
      </c>
      <c r="F46" s="198">
        <v>810</v>
      </c>
      <c r="H46" s="31"/>
    </row>
    <row r="47" spans="2:8" s="1" customFormat="1" ht="22.5">
      <c r="B47" s="31"/>
      <c r="C47" s="197" t="s">
        <v>211</v>
      </c>
      <c r="D47" s="197" t="s">
        <v>807</v>
      </c>
      <c r="E47" s="16" t="s">
        <v>200</v>
      </c>
      <c r="F47" s="198">
        <v>810</v>
      </c>
      <c r="H47" s="31"/>
    </row>
    <row r="48" spans="2:8" s="1" customFormat="1" ht="22.5">
      <c r="B48" s="31"/>
      <c r="C48" s="197" t="s">
        <v>228</v>
      </c>
      <c r="D48" s="197" t="s">
        <v>808</v>
      </c>
      <c r="E48" s="16" t="s">
        <v>225</v>
      </c>
      <c r="F48" s="198">
        <v>1620</v>
      </c>
      <c r="H48" s="31"/>
    </row>
    <row r="49" spans="2:8" s="1" customFormat="1" ht="16.899999999999999" customHeight="1">
      <c r="B49" s="31"/>
      <c r="C49" s="197" t="s">
        <v>340</v>
      </c>
      <c r="D49" s="197" t="s">
        <v>809</v>
      </c>
      <c r="E49" s="16" t="s">
        <v>164</v>
      </c>
      <c r="F49" s="198">
        <v>1620</v>
      </c>
      <c r="H49" s="31"/>
    </row>
    <row r="50" spans="2:8" s="1" customFormat="1" ht="16.899999999999999" customHeight="1">
      <c r="B50" s="31"/>
      <c r="C50" s="197" t="s">
        <v>340</v>
      </c>
      <c r="D50" s="197" t="s">
        <v>809</v>
      </c>
      <c r="E50" s="16" t="s">
        <v>164</v>
      </c>
      <c r="F50" s="198">
        <v>1620</v>
      </c>
      <c r="H50" s="31"/>
    </row>
    <row r="51" spans="2:8" s="1" customFormat="1" ht="22.5">
      <c r="B51" s="31"/>
      <c r="C51" s="197" t="s">
        <v>350</v>
      </c>
      <c r="D51" s="197" t="s">
        <v>810</v>
      </c>
      <c r="E51" s="16" t="s">
        <v>164</v>
      </c>
      <c r="F51" s="198">
        <v>1620</v>
      </c>
      <c r="H51" s="31"/>
    </row>
    <row r="52" spans="2:8" s="1" customFormat="1" ht="16.899999999999999" customHeight="1">
      <c r="B52" s="31"/>
      <c r="C52" s="193" t="s">
        <v>94</v>
      </c>
      <c r="D52" s="194" t="s">
        <v>95</v>
      </c>
      <c r="E52" s="195" t="s">
        <v>1</v>
      </c>
      <c r="F52" s="196">
        <v>30</v>
      </c>
      <c r="H52" s="31"/>
    </row>
    <row r="53" spans="2:8" s="1" customFormat="1" ht="16.899999999999999" customHeight="1">
      <c r="B53" s="31"/>
      <c r="C53" s="197" t="s">
        <v>1</v>
      </c>
      <c r="D53" s="197" t="s">
        <v>96</v>
      </c>
      <c r="E53" s="16" t="s">
        <v>1</v>
      </c>
      <c r="F53" s="198">
        <v>30</v>
      </c>
      <c r="H53" s="31"/>
    </row>
    <row r="54" spans="2:8" s="1" customFormat="1" ht="16.899999999999999" customHeight="1">
      <c r="B54" s="31"/>
      <c r="C54" s="199" t="s">
        <v>791</v>
      </c>
      <c r="H54" s="31"/>
    </row>
    <row r="55" spans="2:8" s="1" customFormat="1" ht="16.899999999999999" customHeight="1">
      <c r="B55" s="31"/>
      <c r="C55" s="197" t="s">
        <v>244</v>
      </c>
      <c r="D55" s="197" t="s">
        <v>811</v>
      </c>
      <c r="E55" s="16" t="s">
        <v>246</v>
      </c>
      <c r="F55" s="198">
        <v>30</v>
      </c>
      <c r="H55" s="31"/>
    </row>
    <row r="56" spans="2:8" s="1" customFormat="1" ht="16.899999999999999" customHeight="1">
      <c r="B56" s="31"/>
      <c r="C56" s="197" t="s">
        <v>257</v>
      </c>
      <c r="D56" s="197" t="s">
        <v>812</v>
      </c>
      <c r="E56" s="16" t="s">
        <v>246</v>
      </c>
      <c r="F56" s="198">
        <v>30</v>
      </c>
      <c r="H56" s="31"/>
    </row>
    <row r="57" spans="2:8" s="1" customFormat="1" ht="16.899999999999999" customHeight="1">
      <c r="B57" s="31"/>
      <c r="C57" s="197" t="s">
        <v>267</v>
      </c>
      <c r="D57" s="197" t="s">
        <v>813</v>
      </c>
      <c r="E57" s="16" t="s">
        <v>246</v>
      </c>
      <c r="F57" s="198">
        <v>210</v>
      </c>
      <c r="H57" s="31"/>
    </row>
    <row r="58" spans="2:8" s="1" customFormat="1" ht="16.899999999999999" customHeight="1">
      <c r="B58" s="31"/>
      <c r="C58" s="193" t="s">
        <v>98</v>
      </c>
      <c r="D58" s="194" t="s">
        <v>99</v>
      </c>
      <c r="E58" s="195" t="s">
        <v>1</v>
      </c>
      <c r="F58" s="196">
        <v>12</v>
      </c>
      <c r="H58" s="31"/>
    </row>
    <row r="59" spans="2:8" s="1" customFormat="1" ht="16.899999999999999" customHeight="1">
      <c r="B59" s="31"/>
      <c r="C59" s="197" t="s">
        <v>1</v>
      </c>
      <c r="D59" s="197" t="s">
        <v>8</v>
      </c>
      <c r="E59" s="16" t="s">
        <v>1</v>
      </c>
      <c r="F59" s="198">
        <v>12</v>
      </c>
      <c r="H59" s="31"/>
    </row>
    <row r="60" spans="2:8" s="1" customFormat="1" ht="16.899999999999999" customHeight="1">
      <c r="B60" s="31"/>
      <c r="C60" s="199" t="s">
        <v>791</v>
      </c>
      <c r="H60" s="31"/>
    </row>
    <row r="61" spans="2:8" s="1" customFormat="1" ht="16.899999999999999" customHeight="1">
      <c r="B61" s="31"/>
      <c r="C61" s="197" t="s">
        <v>251</v>
      </c>
      <c r="D61" s="197" t="s">
        <v>814</v>
      </c>
      <c r="E61" s="16" t="s">
        <v>246</v>
      </c>
      <c r="F61" s="198">
        <v>12</v>
      </c>
      <c r="H61" s="31"/>
    </row>
    <row r="62" spans="2:8" s="1" customFormat="1" ht="16.899999999999999" customHeight="1">
      <c r="B62" s="31"/>
      <c r="C62" s="197" t="s">
        <v>262</v>
      </c>
      <c r="D62" s="197" t="s">
        <v>815</v>
      </c>
      <c r="E62" s="16" t="s">
        <v>246</v>
      </c>
      <c r="F62" s="198">
        <v>12</v>
      </c>
      <c r="H62" s="31"/>
    </row>
    <row r="63" spans="2:8" s="1" customFormat="1" ht="16.899999999999999" customHeight="1">
      <c r="B63" s="31"/>
      <c r="C63" s="197" t="s">
        <v>273</v>
      </c>
      <c r="D63" s="197" t="s">
        <v>816</v>
      </c>
      <c r="E63" s="16" t="s">
        <v>246</v>
      </c>
      <c r="F63" s="198">
        <v>84</v>
      </c>
      <c r="H63" s="31"/>
    </row>
    <row r="64" spans="2:8" s="1" customFormat="1" ht="16.899999999999999" customHeight="1">
      <c r="B64" s="31"/>
      <c r="C64" s="193" t="s">
        <v>101</v>
      </c>
      <c r="D64" s="194" t="s">
        <v>102</v>
      </c>
      <c r="E64" s="195" t="s">
        <v>1</v>
      </c>
      <c r="F64" s="196">
        <v>270</v>
      </c>
      <c r="H64" s="31"/>
    </row>
    <row r="65" spans="2:8" s="1" customFormat="1" ht="16.899999999999999" customHeight="1">
      <c r="B65" s="31"/>
      <c r="C65" s="197" t="s">
        <v>1</v>
      </c>
      <c r="D65" s="197" t="s">
        <v>103</v>
      </c>
      <c r="E65" s="16" t="s">
        <v>1</v>
      </c>
      <c r="F65" s="198">
        <v>270</v>
      </c>
      <c r="H65" s="31"/>
    </row>
    <row r="66" spans="2:8" s="1" customFormat="1" ht="16.899999999999999" customHeight="1">
      <c r="B66" s="31"/>
      <c r="C66" s="199" t="s">
        <v>791</v>
      </c>
      <c r="H66" s="31"/>
    </row>
    <row r="67" spans="2:8" s="1" customFormat="1" ht="16.899999999999999" customHeight="1">
      <c r="B67" s="31"/>
      <c r="C67" s="197" t="s">
        <v>191</v>
      </c>
      <c r="D67" s="197" t="s">
        <v>817</v>
      </c>
      <c r="E67" s="16" t="s">
        <v>164</v>
      </c>
      <c r="F67" s="198">
        <v>270</v>
      </c>
      <c r="H67" s="31"/>
    </row>
    <row r="68" spans="2:8" s="1" customFormat="1" ht="22.5">
      <c r="B68" s="31"/>
      <c r="C68" s="197" t="s">
        <v>205</v>
      </c>
      <c r="D68" s="197" t="s">
        <v>806</v>
      </c>
      <c r="E68" s="16" t="s">
        <v>200</v>
      </c>
      <c r="F68" s="198">
        <v>670</v>
      </c>
      <c r="H68" s="31"/>
    </row>
    <row r="69" spans="2:8" s="1" customFormat="1" ht="22.5">
      <c r="B69" s="31"/>
      <c r="C69" s="197" t="s">
        <v>211</v>
      </c>
      <c r="D69" s="197" t="s">
        <v>807</v>
      </c>
      <c r="E69" s="16" t="s">
        <v>200</v>
      </c>
      <c r="F69" s="198">
        <v>670</v>
      </c>
      <c r="H69" s="31"/>
    </row>
    <row r="70" spans="2:8" s="1" customFormat="1" ht="22.5">
      <c r="B70" s="31"/>
      <c r="C70" s="197" t="s">
        <v>228</v>
      </c>
      <c r="D70" s="197" t="s">
        <v>808</v>
      </c>
      <c r="E70" s="16" t="s">
        <v>225</v>
      </c>
      <c r="F70" s="198">
        <v>1340</v>
      </c>
      <c r="H70" s="31"/>
    </row>
    <row r="71" spans="2:8" s="1" customFormat="1" ht="16.899999999999999" customHeight="1">
      <c r="B71" s="31"/>
      <c r="C71" s="193" t="s">
        <v>104</v>
      </c>
      <c r="D71" s="194" t="s">
        <v>105</v>
      </c>
      <c r="E71" s="195" t="s">
        <v>1</v>
      </c>
      <c r="F71" s="196">
        <v>643</v>
      </c>
      <c r="H71" s="31"/>
    </row>
    <row r="72" spans="2:8" s="1" customFormat="1" ht="16.899999999999999" customHeight="1">
      <c r="B72" s="31"/>
      <c r="C72" s="197" t="s">
        <v>1</v>
      </c>
      <c r="D72" s="197" t="s">
        <v>106</v>
      </c>
      <c r="E72" s="16" t="s">
        <v>1</v>
      </c>
      <c r="F72" s="198">
        <v>643</v>
      </c>
      <c r="H72" s="31"/>
    </row>
    <row r="73" spans="2:8" s="1" customFormat="1" ht="16.899999999999999" customHeight="1">
      <c r="B73" s="31"/>
      <c r="C73" s="199" t="s">
        <v>791</v>
      </c>
      <c r="H73" s="31"/>
    </row>
    <row r="74" spans="2:8" s="1" customFormat="1" ht="22.5">
      <c r="B74" s="31"/>
      <c r="C74" s="197" t="s">
        <v>198</v>
      </c>
      <c r="D74" s="197" t="s">
        <v>818</v>
      </c>
      <c r="E74" s="16" t="s">
        <v>200</v>
      </c>
      <c r="F74" s="198">
        <v>643</v>
      </c>
      <c r="H74" s="31"/>
    </row>
    <row r="75" spans="2:8" s="1" customFormat="1" ht="22.5">
      <c r="B75" s="31"/>
      <c r="C75" s="197" t="s">
        <v>205</v>
      </c>
      <c r="D75" s="197" t="s">
        <v>806</v>
      </c>
      <c r="E75" s="16" t="s">
        <v>200</v>
      </c>
      <c r="F75" s="198">
        <v>670</v>
      </c>
      <c r="H75" s="31"/>
    </row>
    <row r="76" spans="2:8" s="1" customFormat="1" ht="22.5">
      <c r="B76" s="31"/>
      <c r="C76" s="197" t="s">
        <v>211</v>
      </c>
      <c r="D76" s="197" t="s">
        <v>807</v>
      </c>
      <c r="E76" s="16" t="s">
        <v>200</v>
      </c>
      <c r="F76" s="198">
        <v>670</v>
      </c>
      <c r="H76" s="31"/>
    </row>
    <row r="77" spans="2:8" s="1" customFormat="1" ht="22.5">
      <c r="B77" s="31"/>
      <c r="C77" s="197" t="s">
        <v>228</v>
      </c>
      <c r="D77" s="197" t="s">
        <v>808</v>
      </c>
      <c r="E77" s="16" t="s">
        <v>225</v>
      </c>
      <c r="F77" s="198">
        <v>1340</v>
      </c>
      <c r="H77" s="31"/>
    </row>
    <row r="78" spans="2:8" s="1" customFormat="1" ht="7.35" customHeight="1">
      <c r="B78" s="43"/>
      <c r="C78" s="44"/>
      <c r="D78" s="44"/>
      <c r="E78" s="44"/>
      <c r="F78" s="44"/>
      <c r="G78" s="44"/>
      <c r="H78" s="31"/>
    </row>
    <row r="79" spans="2:8" s="1" customFormat="1" ht="11.25"/>
  </sheetData>
  <sheetProtection algorithmName="SHA-512" hashValue="vcmB/Xo+PT9pkivks/3SArGjNCzTdg+8EQRV3BrL7QkCJeShLnWUaJH2uxRn0S1El7fmQ4ERtQwSYGqGjjmkfg==" saltValue="yUbUMSjF7pFUQcN1A+/xT9nHX7yJ+HNV2mUqEz7BSijxKbyhiQmRY+O3j7SVkk0UR91/FXaHDNCTuMPE12USN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Titulní list </vt:lpstr>
      <vt:lpstr>Rekapitulace stavby</vt:lpstr>
      <vt:lpstr>SO 101 - Komunikace a zpe...</vt:lpstr>
      <vt:lpstr>VRN - Vedlejší rozpočtové...</vt:lpstr>
      <vt:lpstr>Seznam figur</vt:lpstr>
      <vt:lpstr>'Rekapitulace stavby'!Názvy_tisku</vt:lpstr>
      <vt:lpstr>'Seznam figur'!Názvy_tisku</vt:lpstr>
      <vt:lpstr>'SO 101 - Komunikace a zpe...'!Názvy_tisku</vt:lpstr>
      <vt:lpstr>'VRN - Vedlejší rozpočtové...'!Názvy_tisku</vt:lpstr>
      <vt:lpstr>'Rekapitulace stavby'!Oblast_tisku</vt:lpstr>
      <vt:lpstr>'Seznam figur'!Oblast_tisku</vt:lpstr>
      <vt:lpstr>'SO 101 - Komunikace a zpe...'!Oblast_tisku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Švorba</dc:creator>
  <cp:lastModifiedBy>Petr ŠVORBA</cp:lastModifiedBy>
  <dcterms:created xsi:type="dcterms:W3CDTF">2025-05-02T11:34:56Z</dcterms:created>
  <dcterms:modified xsi:type="dcterms:W3CDTF">2025-05-19T10:23:30Z</dcterms:modified>
</cp:coreProperties>
</file>