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ek\Desktop\Rozpočty\Mošler\"/>
    </mc:Choice>
  </mc:AlternateContent>
  <bookViews>
    <workbookView xWindow="0" yWindow="0" windowWidth="23040" windowHeight="9192" activeTab="1"/>
  </bookViews>
  <sheets>
    <sheet name="Rekapitulace stavby" sheetId="1" r:id="rId1"/>
    <sheet name="216 - Základní škola jazy..." sheetId="2" r:id="rId2"/>
  </sheets>
  <definedNames>
    <definedName name="_xlnm._FilterDatabase" localSheetId="1" hidden="1">'216 - Základní škola jazy...'!$C$145:$K$485</definedName>
    <definedName name="_xlnm.Print_Area" localSheetId="1">'216 - Základní škola jazy...'!$C$4:$J$76,'216 - Základní škola jazy...'!$C$82:$J$127,'216 - Základní škola jazy...'!$C$133:$J$485</definedName>
    <definedName name="_xlnm.Print_Area" localSheetId="0">'Rekapitulace stavby'!$D$4:$AO$76,'Rekapitulace stavby'!$C$82:$AQ$96</definedName>
    <definedName name="_xlnm.Print_Titles" localSheetId="1">'216 - Základní škola jazy...'!$145:$145</definedName>
    <definedName name="_xlnm.Print_Titles" localSheetId="0">'Rekapitulace stavby'!$92:$92</definedName>
  </definedNames>
  <calcPr calcId="162913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485" i="2"/>
  <c r="BH485" i="2"/>
  <c r="BG485" i="2"/>
  <c r="BF485" i="2"/>
  <c r="T485" i="2"/>
  <c r="T484" i="2" s="1"/>
  <c r="R485" i="2"/>
  <c r="R484" i="2" s="1"/>
  <c r="P485" i="2"/>
  <c r="P484" i="2" s="1"/>
  <c r="BI483" i="2"/>
  <c r="BH483" i="2"/>
  <c r="BG483" i="2"/>
  <c r="BF483" i="2"/>
  <c r="T483" i="2"/>
  <c r="T482" i="2" s="1"/>
  <c r="R483" i="2"/>
  <c r="R482" i="2" s="1"/>
  <c r="P483" i="2"/>
  <c r="P482" i="2" s="1"/>
  <c r="BI481" i="2"/>
  <c r="BH481" i="2"/>
  <c r="BG481" i="2"/>
  <c r="BF481" i="2"/>
  <c r="T481" i="2"/>
  <c r="R481" i="2"/>
  <c r="P481" i="2"/>
  <c r="BI480" i="2"/>
  <c r="BH480" i="2"/>
  <c r="BG480" i="2"/>
  <c r="BF480" i="2"/>
  <c r="T480" i="2"/>
  <c r="R480" i="2"/>
  <c r="P480" i="2"/>
  <c r="BI478" i="2"/>
  <c r="BH478" i="2"/>
  <c r="BG478" i="2"/>
  <c r="BF478" i="2"/>
  <c r="T478" i="2"/>
  <c r="T477" i="2" s="1"/>
  <c r="R478" i="2"/>
  <c r="R477" i="2" s="1"/>
  <c r="P478" i="2"/>
  <c r="P477" i="2" s="1"/>
  <c r="BI475" i="2"/>
  <c r="BH475" i="2"/>
  <c r="BG475" i="2"/>
  <c r="BF475" i="2"/>
  <c r="T475" i="2"/>
  <c r="R475" i="2"/>
  <c r="P475" i="2"/>
  <c r="BI474" i="2"/>
  <c r="BH474" i="2"/>
  <c r="BG474" i="2"/>
  <c r="BF474" i="2"/>
  <c r="T474" i="2"/>
  <c r="R474" i="2"/>
  <c r="P474" i="2"/>
  <c r="BI470" i="2"/>
  <c r="BH470" i="2"/>
  <c r="BG470" i="2"/>
  <c r="BF470" i="2"/>
  <c r="T470" i="2"/>
  <c r="R470" i="2"/>
  <c r="P470" i="2"/>
  <c r="BI467" i="2"/>
  <c r="BH467" i="2"/>
  <c r="BG467" i="2"/>
  <c r="BF467" i="2"/>
  <c r="T467" i="2"/>
  <c r="R467" i="2"/>
  <c r="P467" i="2"/>
  <c r="BI466" i="2"/>
  <c r="BH466" i="2"/>
  <c r="BG466" i="2"/>
  <c r="BF466" i="2"/>
  <c r="T466" i="2"/>
  <c r="R466" i="2"/>
  <c r="P466" i="2"/>
  <c r="BI464" i="2"/>
  <c r="BH464" i="2"/>
  <c r="BG464" i="2"/>
  <c r="BF464" i="2"/>
  <c r="T464" i="2"/>
  <c r="R464" i="2"/>
  <c r="P464" i="2"/>
  <c r="BI461" i="2"/>
  <c r="BH461" i="2"/>
  <c r="BG461" i="2"/>
  <c r="BF461" i="2"/>
  <c r="T461" i="2"/>
  <c r="R461" i="2"/>
  <c r="P461" i="2"/>
  <c r="BI460" i="2"/>
  <c r="BH460" i="2"/>
  <c r="BG460" i="2"/>
  <c r="BF460" i="2"/>
  <c r="T460" i="2"/>
  <c r="R460" i="2"/>
  <c r="P460" i="2"/>
  <c r="BI457" i="2"/>
  <c r="BH457" i="2"/>
  <c r="BG457" i="2"/>
  <c r="BF457" i="2"/>
  <c r="T457" i="2"/>
  <c r="R457" i="2"/>
  <c r="P457" i="2"/>
  <c r="BI455" i="2"/>
  <c r="BH455" i="2"/>
  <c r="BG455" i="2"/>
  <c r="BF455" i="2"/>
  <c r="T455" i="2"/>
  <c r="R455" i="2"/>
  <c r="P455" i="2"/>
  <c r="BI454" i="2"/>
  <c r="BH454" i="2"/>
  <c r="BG454" i="2"/>
  <c r="BF454" i="2"/>
  <c r="T454" i="2"/>
  <c r="R454" i="2"/>
  <c r="P454" i="2"/>
  <c r="BI451" i="2"/>
  <c r="BH451" i="2"/>
  <c r="BG451" i="2"/>
  <c r="BF451" i="2"/>
  <c r="T451" i="2"/>
  <c r="R451" i="2"/>
  <c r="P451" i="2"/>
  <c r="BI448" i="2"/>
  <c r="BH448" i="2"/>
  <c r="BG448" i="2"/>
  <c r="BF448" i="2"/>
  <c r="T448" i="2"/>
  <c r="R448" i="2"/>
  <c r="P448" i="2"/>
  <c r="BI447" i="2"/>
  <c r="BH447" i="2"/>
  <c r="BG447" i="2"/>
  <c r="BF447" i="2"/>
  <c r="T447" i="2"/>
  <c r="R447" i="2"/>
  <c r="P447" i="2"/>
  <c r="BI444" i="2"/>
  <c r="BH444" i="2"/>
  <c r="BG444" i="2"/>
  <c r="BF444" i="2"/>
  <c r="T444" i="2"/>
  <c r="R444" i="2"/>
  <c r="P444" i="2"/>
  <c r="BI441" i="2"/>
  <c r="BH441" i="2"/>
  <c r="BG441" i="2"/>
  <c r="BF441" i="2"/>
  <c r="T441" i="2"/>
  <c r="R441" i="2"/>
  <c r="P441" i="2"/>
  <c r="BI438" i="2"/>
  <c r="BH438" i="2"/>
  <c r="BG438" i="2"/>
  <c r="BF438" i="2"/>
  <c r="T438" i="2"/>
  <c r="R438" i="2"/>
  <c r="P438" i="2"/>
  <c r="BI435" i="2"/>
  <c r="BH435" i="2"/>
  <c r="BG435" i="2"/>
  <c r="BF435" i="2"/>
  <c r="T435" i="2"/>
  <c r="R435" i="2"/>
  <c r="P435" i="2"/>
  <c r="BI434" i="2"/>
  <c r="BH434" i="2"/>
  <c r="BG434" i="2"/>
  <c r="BF434" i="2"/>
  <c r="T434" i="2"/>
  <c r="R434" i="2"/>
  <c r="P434" i="2"/>
  <c r="BI429" i="2"/>
  <c r="BH429" i="2"/>
  <c r="BG429" i="2"/>
  <c r="BF429" i="2"/>
  <c r="T429" i="2"/>
  <c r="R429" i="2"/>
  <c r="P429" i="2"/>
  <c r="BI427" i="2"/>
  <c r="BH427" i="2"/>
  <c r="BG427" i="2"/>
  <c r="BF427" i="2"/>
  <c r="T427" i="2"/>
  <c r="R427" i="2"/>
  <c r="P427" i="2"/>
  <c r="BI424" i="2"/>
  <c r="BH424" i="2"/>
  <c r="BG424" i="2"/>
  <c r="BF424" i="2"/>
  <c r="T424" i="2"/>
  <c r="R424" i="2"/>
  <c r="P424" i="2"/>
  <c r="BI423" i="2"/>
  <c r="BH423" i="2"/>
  <c r="BG423" i="2"/>
  <c r="BF423" i="2"/>
  <c r="T423" i="2"/>
  <c r="R423" i="2"/>
  <c r="P423" i="2"/>
  <c r="BI420" i="2"/>
  <c r="BH420" i="2"/>
  <c r="BG420" i="2"/>
  <c r="BF420" i="2"/>
  <c r="T420" i="2"/>
  <c r="R420" i="2"/>
  <c r="P420" i="2"/>
  <c r="BI417" i="2"/>
  <c r="BH417" i="2"/>
  <c r="BG417" i="2"/>
  <c r="BF417" i="2"/>
  <c r="T417" i="2"/>
  <c r="R417" i="2"/>
  <c r="P417" i="2"/>
  <c r="BI414" i="2"/>
  <c r="BH414" i="2"/>
  <c r="BG414" i="2"/>
  <c r="BF414" i="2"/>
  <c r="T414" i="2"/>
  <c r="R414" i="2"/>
  <c r="P414" i="2"/>
  <c r="BI411" i="2"/>
  <c r="BH411" i="2"/>
  <c r="BG411" i="2"/>
  <c r="BF411" i="2"/>
  <c r="T411" i="2"/>
  <c r="R411" i="2"/>
  <c r="P411" i="2"/>
  <c r="BI408" i="2"/>
  <c r="BH408" i="2"/>
  <c r="BG408" i="2"/>
  <c r="BF408" i="2"/>
  <c r="T408" i="2"/>
  <c r="R408" i="2"/>
  <c r="P408" i="2"/>
  <c r="BI405" i="2"/>
  <c r="BH405" i="2"/>
  <c r="BG405" i="2"/>
  <c r="BF405" i="2"/>
  <c r="T405" i="2"/>
  <c r="R405" i="2"/>
  <c r="P405" i="2"/>
  <c r="BI403" i="2"/>
  <c r="BH403" i="2"/>
  <c r="BG403" i="2"/>
  <c r="BF403" i="2"/>
  <c r="T403" i="2"/>
  <c r="R403" i="2"/>
  <c r="P403" i="2"/>
  <c r="BI402" i="2"/>
  <c r="BH402" i="2"/>
  <c r="BG402" i="2"/>
  <c r="BF402" i="2"/>
  <c r="T402" i="2"/>
  <c r="R402" i="2"/>
  <c r="P402" i="2"/>
  <c r="BI399" i="2"/>
  <c r="BH399" i="2"/>
  <c r="BG399" i="2"/>
  <c r="BF399" i="2"/>
  <c r="T399" i="2"/>
  <c r="R399" i="2"/>
  <c r="P399" i="2"/>
  <c r="BI396" i="2"/>
  <c r="BH396" i="2"/>
  <c r="BG396" i="2"/>
  <c r="BF396" i="2"/>
  <c r="T396" i="2"/>
  <c r="R396" i="2"/>
  <c r="P396" i="2"/>
  <c r="BI395" i="2"/>
  <c r="BH395" i="2"/>
  <c r="BG395" i="2"/>
  <c r="BF395" i="2"/>
  <c r="T395" i="2"/>
  <c r="R395" i="2"/>
  <c r="P395" i="2"/>
  <c r="BI394" i="2"/>
  <c r="BH394" i="2"/>
  <c r="BG394" i="2"/>
  <c r="BF394" i="2"/>
  <c r="T394" i="2"/>
  <c r="R394" i="2"/>
  <c r="P394" i="2"/>
  <c r="BI393" i="2"/>
  <c r="BH393" i="2"/>
  <c r="BG393" i="2"/>
  <c r="BF393" i="2"/>
  <c r="T393" i="2"/>
  <c r="R393" i="2"/>
  <c r="P393" i="2"/>
  <c r="BI390" i="2"/>
  <c r="BH390" i="2"/>
  <c r="BG390" i="2"/>
  <c r="BF390" i="2"/>
  <c r="T390" i="2"/>
  <c r="R390" i="2"/>
  <c r="P390" i="2"/>
  <c r="BI389" i="2"/>
  <c r="BH389" i="2"/>
  <c r="BG389" i="2"/>
  <c r="BF389" i="2"/>
  <c r="T389" i="2"/>
  <c r="R389" i="2"/>
  <c r="P389" i="2"/>
  <c r="BI386" i="2"/>
  <c r="BH386" i="2"/>
  <c r="BG386" i="2"/>
  <c r="BF386" i="2"/>
  <c r="T386" i="2"/>
  <c r="R386" i="2"/>
  <c r="P386" i="2"/>
  <c r="BI384" i="2"/>
  <c r="BH384" i="2"/>
  <c r="BG384" i="2"/>
  <c r="BF384" i="2"/>
  <c r="T384" i="2"/>
  <c r="R384" i="2"/>
  <c r="P384" i="2"/>
  <c r="BI383" i="2"/>
  <c r="BH383" i="2"/>
  <c r="BG383" i="2"/>
  <c r="BF383" i="2"/>
  <c r="T383" i="2"/>
  <c r="R383" i="2"/>
  <c r="P383" i="2"/>
  <c r="BI382" i="2"/>
  <c r="BH382" i="2"/>
  <c r="BG382" i="2"/>
  <c r="BF382" i="2"/>
  <c r="T382" i="2"/>
  <c r="R382" i="2"/>
  <c r="P382" i="2"/>
  <c r="BI381" i="2"/>
  <c r="BH381" i="2"/>
  <c r="BG381" i="2"/>
  <c r="BF381" i="2"/>
  <c r="T381" i="2"/>
  <c r="R381" i="2"/>
  <c r="P381" i="2"/>
  <c r="BI380" i="2"/>
  <c r="BH380" i="2"/>
  <c r="BG380" i="2"/>
  <c r="BF380" i="2"/>
  <c r="T380" i="2"/>
  <c r="R380" i="2"/>
  <c r="P380" i="2"/>
  <c r="BI379" i="2"/>
  <c r="BH379" i="2"/>
  <c r="BG379" i="2"/>
  <c r="BF379" i="2"/>
  <c r="T379" i="2"/>
  <c r="R379" i="2"/>
  <c r="P379" i="2"/>
  <c r="BI378" i="2"/>
  <c r="BH378" i="2"/>
  <c r="BG378" i="2"/>
  <c r="BF378" i="2"/>
  <c r="T378" i="2"/>
  <c r="R378" i="2"/>
  <c r="P378" i="2"/>
  <c r="BI377" i="2"/>
  <c r="BH377" i="2"/>
  <c r="BG377" i="2"/>
  <c r="BF377" i="2"/>
  <c r="T377" i="2"/>
  <c r="R377" i="2"/>
  <c r="P377" i="2"/>
  <c r="BI376" i="2"/>
  <c r="BH376" i="2"/>
  <c r="BG376" i="2"/>
  <c r="BF376" i="2"/>
  <c r="T376" i="2"/>
  <c r="R376" i="2"/>
  <c r="P376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68" i="2"/>
  <c r="BH368" i="2"/>
  <c r="BG368" i="2"/>
  <c r="BF368" i="2"/>
  <c r="T368" i="2"/>
  <c r="R368" i="2"/>
  <c r="P368" i="2"/>
  <c r="BI365" i="2"/>
  <c r="BH365" i="2"/>
  <c r="BG365" i="2"/>
  <c r="BF365" i="2"/>
  <c r="T365" i="2"/>
  <c r="R365" i="2"/>
  <c r="P365" i="2"/>
  <c r="BI362" i="2"/>
  <c r="BH362" i="2"/>
  <c r="BG362" i="2"/>
  <c r="BF362" i="2"/>
  <c r="T362" i="2"/>
  <c r="R362" i="2"/>
  <c r="P362" i="2"/>
  <c r="BI361" i="2"/>
  <c r="BH361" i="2"/>
  <c r="BG361" i="2"/>
  <c r="BF361" i="2"/>
  <c r="T361" i="2"/>
  <c r="R361" i="2"/>
  <c r="P361" i="2"/>
  <c r="BI358" i="2"/>
  <c r="BH358" i="2"/>
  <c r="BG358" i="2"/>
  <c r="BF358" i="2"/>
  <c r="T358" i="2"/>
  <c r="R358" i="2"/>
  <c r="P358" i="2"/>
  <c r="BI356" i="2"/>
  <c r="BH356" i="2"/>
  <c r="BG356" i="2"/>
  <c r="BF356" i="2"/>
  <c r="T356" i="2"/>
  <c r="R356" i="2"/>
  <c r="P356" i="2"/>
  <c r="BI353" i="2"/>
  <c r="BH353" i="2"/>
  <c r="BG353" i="2"/>
  <c r="BF353" i="2"/>
  <c r="T353" i="2"/>
  <c r="R353" i="2"/>
  <c r="P353" i="2"/>
  <c r="BI350" i="2"/>
  <c r="BH350" i="2"/>
  <c r="BG350" i="2"/>
  <c r="BF350" i="2"/>
  <c r="T350" i="2"/>
  <c r="R350" i="2"/>
  <c r="P350" i="2"/>
  <c r="BI347" i="2"/>
  <c r="BH347" i="2"/>
  <c r="BG347" i="2"/>
  <c r="BF347" i="2"/>
  <c r="T347" i="2"/>
  <c r="R347" i="2"/>
  <c r="P347" i="2"/>
  <c r="BI344" i="2"/>
  <c r="BH344" i="2"/>
  <c r="BG344" i="2"/>
  <c r="BF344" i="2"/>
  <c r="T344" i="2"/>
  <c r="R344" i="2"/>
  <c r="P344" i="2"/>
  <c r="BI343" i="2"/>
  <c r="BH343" i="2"/>
  <c r="BG343" i="2"/>
  <c r="BF343" i="2"/>
  <c r="T343" i="2"/>
  <c r="R343" i="2"/>
  <c r="P343" i="2"/>
  <c r="BI342" i="2"/>
  <c r="BH342" i="2"/>
  <c r="BG342" i="2"/>
  <c r="BF342" i="2"/>
  <c r="T342" i="2"/>
  <c r="R342" i="2"/>
  <c r="P342" i="2"/>
  <c r="BI339" i="2"/>
  <c r="BH339" i="2"/>
  <c r="BG339" i="2"/>
  <c r="BF339" i="2"/>
  <c r="T339" i="2"/>
  <c r="R339" i="2"/>
  <c r="P339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35" i="2"/>
  <c r="BH335" i="2"/>
  <c r="BG335" i="2"/>
  <c r="BF335" i="2"/>
  <c r="T335" i="2"/>
  <c r="R335" i="2"/>
  <c r="P335" i="2"/>
  <c r="BI332" i="2"/>
  <c r="BH332" i="2"/>
  <c r="BG332" i="2"/>
  <c r="BF332" i="2"/>
  <c r="T332" i="2"/>
  <c r="R332" i="2"/>
  <c r="P332" i="2"/>
  <c r="BI329" i="2"/>
  <c r="BH329" i="2"/>
  <c r="BG329" i="2"/>
  <c r="BF329" i="2"/>
  <c r="T329" i="2"/>
  <c r="R329" i="2"/>
  <c r="P329" i="2"/>
  <c r="BI325" i="2"/>
  <c r="BH325" i="2"/>
  <c r="BG325" i="2"/>
  <c r="BF325" i="2"/>
  <c r="T325" i="2"/>
  <c r="R325" i="2"/>
  <c r="P325" i="2"/>
  <c r="BI324" i="2"/>
  <c r="BH324" i="2"/>
  <c r="BG324" i="2"/>
  <c r="BF324" i="2"/>
  <c r="T324" i="2"/>
  <c r="R324" i="2"/>
  <c r="P324" i="2"/>
  <c r="BI323" i="2"/>
  <c r="BH323" i="2"/>
  <c r="BG323" i="2"/>
  <c r="BF323" i="2"/>
  <c r="T323" i="2"/>
  <c r="R323" i="2"/>
  <c r="P323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1" i="2"/>
  <c r="BH311" i="2"/>
  <c r="BG311" i="2"/>
  <c r="BF311" i="2"/>
  <c r="T311" i="2"/>
  <c r="R311" i="2"/>
  <c r="P311" i="2"/>
  <c r="BI310" i="2"/>
  <c r="BH310" i="2"/>
  <c r="BG310" i="2"/>
  <c r="BF310" i="2"/>
  <c r="T310" i="2"/>
  <c r="R310" i="2"/>
  <c r="P310" i="2"/>
  <c r="BI309" i="2"/>
  <c r="BH309" i="2"/>
  <c r="BG309" i="2"/>
  <c r="BF309" i="2"/>
  <c r="T309" i="2"/>
  <c r="R309" i="2"/>
  <c r="P309" i="2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4" i="2"/>
  <c r="BH304" i="2"/>
  <c r="BG304" i="2"/>
  <c r="BF304" i="2"/>
  <c r="T304" i="2"/>
  <c r="R304" i="2"/>
  <c r="P304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5" i="2"/>
  <c r="BH295" i="2"/>
  <c r="BG295" i="2"/>
  <c r="BF295" i="2"/>
  <c r="T295" i="2"/>
  <c r="R295" i="2"/>
  <c r="P295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9" i="2"/>
  <c r="BH289" i="2"/>
  <c r="BG289" i="2"/>
  <c r="BF289" i="2"/>
  <c r="T289" i="2"/>
  <c r="R289" i="2"/>
  <c r="P289" i="2"/>
  <c r="BI288" i="2"/>
  <c r="BH288" i="2"/>
  <c r="BG288" i="2"/>
  <c r="BF288" i="2"/>
  <c r="T288" i="2"/>
  <c r="R288" i="2"/>
  <c r="P288" i="2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80" i="2"/>
  <c r="BH280" i="2"/>
  <c r="BG280" i="2"/>
  <c r="BF280" i="2"/>
  <c r="T280" i="2"/>
  <c r="R280" i="2"/>
  <c r="P280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3" i="2"/>
  <c r="BH273" i="2"/>
  <c r="BG273" i="2"/>
  <c r="BF273" i="2"/>
  <c r="T273" i="2"/>
  <c r="R273" i="2"/>
  <c r="P273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0" i="2"/>
  <c r="BH260" i="2"/>
  <c r="BG260" i="2"/>
  <c r="BF260" i="2"/>
  <c r="T260" i="2"/>
  <c r="T259" i="2" s="1"/>
  <c r="R260" i="2"/>
  <c r="R259" i="2" s="1"/>
  <c r="P260" i="2"/>
  <c r="P259" i="2" s="1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R235" i="2"/>
  <c r="P235" i="2"/>
  <c r="BI230" i="2"/>
  <c r="BH230" i="2"/>
  <c r="BG230" i="2"/>
  <c r="BF230" i="2"/>
  <c r="T230" i="2"/>
  <c r="R230" i="2"/>
  <c r="P230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1" i="2"/>
  <c r="BH211" i="2"/>
  <c r="BG211" i="2"/>
  <c r="BF211" i="2"/>
  <c r="T211" i="2"/>
  <c r="R211" i="2"/>
  <c r="P211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1" i="2"/>
  <c r="BH201" i="2"/>
  <c r="BG201" i="2"/>
  <c r="BF201" i="2"/>
  <c r="T201" i="2"/>
  <c r="T200" i="2"/>
  <c r="R201" i="2"/>
  <c r="R200" i="2"/>
  <c r="P201" i="2"/>
  <c r="P200" i="2"/>
  <c r="BI197" i="2"/>
  <c r="BH197" i="2"/>
  <c r="BG197" i="2"/>
  <c r="BF197" i="2"/>
  <c r="T197" i="2"/>
  <c r="T196" i="2"/>
  <c r="R197" i="2"/>
  <c r="R196" i="2"/>
  <c r="P197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J142" i="2"/>
  <c r="F140" i="2"/>
  <c r="E138" i="2"/>
  <c r="J91" i="2"/>
  <c r="F89" i="2"/>
  <c r="E87" i="2"/>
  <c r="J24" i="2"/>
  <c r="E24" i="2"/>
  <c r="J143" i="2"/>
  <c r="J23" i="2"/>
  <c r="J18" i="2"/>
  <c r="E18" i="2"/>
  <c r="F92" i="2"/>
  <c r="J17" i="2"/>
  <c r="J15" i="2"/>
  <c r="E15" i="2"/>
  <c r="F142" i="2"/>
  <c r="J14" i="2"/>
  <c r="J12" i="2"/>
  <c r="J140" i="2" s="1"/>
  <c r="E7" i="2"/>
  <c r="E136" i="2" s="1"/>
  <c r="L90" i="1"/>
  <c r="AM90" i="1"/>
  <c r="AM89" i="1"/>
  <c r="L89" i="1"/>
  <c r="AM87" i="1"/>
  <c r="L87" i="1"/>
  <c r="L85" i="1"/>
  <c r="L84" i="1"/>
  <c r="BK483" i="2"/>
  <c r="J478" i="2"/>
  <c r="J474" i="2"/>
  <c r="J467" i="2"/>
  <c r="BK464" i="2"/>
  <c r="J460" i="2"/>
  <c r="BK455" i="2"/>
  <c r="J451" i="2"/>
  <c r="J447" i="2"/>
  <c r="BK441" i="2"/>
  <c r="BK435" i="2"/>
  <c r="BK429" i="2"/>
  <c r="J424" i="2"/>
  <c r="BK423" i="2"/>
  <c r="BK417" i="2"/>
  <c r="BK411" i="2"/>
  <c r="J405" i="2"/>
  <c r="J402" i="2"/>
  <c r="J396" i="2"/>
  <c r="J394" i="2"/>
  <c r="J390" i="2"/>
  <c r="BK386" i="2"/>
  <c r="J383" i="2"/>
  <c r="J381" i="2"/>
  <c r="BK379" i="2"/>
  <c r="J377" i="2"/>
  <c r="J373" i="2"/>
  <c r="J368" i="2"/>
  <c r="J362" i="2"/>
  <c r="J358" i="2"/>
  <c r="J353" i="2"/>
  <c r="BK347" i="2"/>
  <c r="J343" i="2"/>
  <c r="BK339" i="2"/>
  <c r="J336" i="2"/>
  <c r="J332" i="2"/>
  <c r="J325" i="2"/>
  <c r="J323" i="2"/>
  <c r="J321" i="2"/>
  <c r="BK319" i="2"/>
  <c r="BK316" i="2"/>
  <c r="BK314" i="2"/>
  <c r="BK312" i="2"/>
  <c r="BK310" i="2"/>
  <c r="J308" i="2"/>
  <c r="BK306" i="2"/>
  <c r="BK304" i="2"/>
  <c r="J302" i="2"/>
  <c r="J300" i="2"/>
  <c r="BK295" i="2"/>
  <c r="J291" i="2"/>
  <c r="BK289" i="2"/>
  <c r="J285" i="2"/>
  <c r="BK280" i="2"/>
  <c r="J276" i="2"/>
  <c r="J270" i="2"/>
  <c r="BK264" i="2"/>
  <c r="J260" i="2"/>
  <c r="J255" i="2"/>
  <c r="J251" i="2"/>
  <c r="BK249" i="2"/>
  <c r="BK242" i="2"/>
  <c r="BK240" i="2"/>
  <c r="BK238" i="2"/>
  <c r="BK230" i="2"/>
  <c r="J222" i="2"/>
  <c r="J216" i="2"/>
  <c r="BK208" i="2"/>
  <c r="BK201" i="2"/>
  <c r="J195" i="2"/>
  <c r="BK192" i="2"/>
  <c r="J187" i="2"/>
  <c r="BK182" i="2"/>
  <c r="J174" i="2"/>
  <c r="BK167" i="2"/>
  <c r="BK160" i="2"/>
  <c r="BK155" i="2"/>
  <c r="J149" i="2"/>
  <c r="AS94" i="1"/>
  <c r="J483" i="2"/>
  <c r="BK480" i="2"/>
  <c r="BK478" i="2"/>
  <c r="BK474" i="2"/>
  <c r="BK467" i="2"/>
  <c r="J464" i="2"/>
  <c r="BK460" i="2"/>
  <c r="J455" i="2"/>
  <c r="BK451" i="2"/>
  <c r="BK447" i="2"/>
  <c r="J441" i="2"/>
  <c r="BK434" i="2"/>
  <c r="J429" i="2"/>
  <c r="BK424" i="2"/>
  <c r="J420" i="2"/>
  <c r="BK414" i="2"/>
  <c r="J408" i="2"/>
  <c r="BK403" i="2"/>
  <c r="J399" i="2"/>
  <c r="J395" i="2"/>
  <c r="J393" i="2"/>
  <c r="J389" i="2"/>
  <c r="BK384" i="2"/>
  <c r="BK382" i="2"/>
  <c r="J380" i="2"/>
  <c r="J378" i="2"/>
  <c r="J376" i="2"/>
  <c r="BK371" i="2"/>
  <c r="J365" i="2"/>
  <c r="BK361" i="2"/>
  <c r="BK356" i="2"/>
  <c r="J350" i="2"/>
  <c r="BK344" i="2"/>
  <c r="J342" i="2"/>
  <c r="BK338" i="2"/>
  <c r="J335" i="2"/>
  <c r="J329" i="2"/>
  <c r="BK324" i="2"/>
  <c r="J322" i="2"/>
  <c r="J320" i="2"/>
  <c r="J317" i="2"/>
  <c r="J315" i="2"/>
  <c r="J313" i="2"/>
  <c r="J311" i="2"/>
  <c r="J309" i="2"/>
  <c r="BK307" i="2"/>
  <c r="BK305" i="2"/>
  <c r="J303" i="2"/>
  <c r="J301" i="2"/>
  <c r="J298" i="2"/>
  <c r="J292" i="2"/>
  <c r="J290" i="2"/>
  <c r="BK288" i="2"/>
  <c r="BK283" i="2"/>
  <c r="J277" i="2"/>
  <c r="J273" i="2"/>
  <c r="BK270" i="2"/>
  <c r="J264" i="2"/>
  <c r="BK260" i="2"/>
  <c r="BK255" i="2"/>
  <c r="BK251" i="2"/>
  <c r="J249" i="2"/>
  <c r="J242" i="2"/>
  <c r="J240" i="2"/>
  <c r="J238" i="2"/>
  <c r="J230" i="2"/>
  <c r="BK222" i="2"/>
  <c r="BK216" i="2"/>
  <c r="J208" i="2"/>
  <c r="J201" i="2"/>
  <c r="BK195" i="2"/>
  <c r="J192" i="2"/>
  <c r="BK187" i="2"/>
  <c r="J182" i="2"/>
  <c r="BK174" i="2"/>
  <c r="J167" i="2"/>
  <c r="J160" i="2"/>
  <c r="J155" i="2"/>
  <c r="BK149" i="2"/>
  <c r="J485" i="2"/>
  <c r="J481" i="2"/>
  <c r="J475" i="2"/>
  <c r="BK470" i="2"/>
  <c r="BK466" i="2"/>
  <c r="J461" i="2"/>
  <c r="BK457" i="2"/>
  <c r="BK454" i="2"/>
  <c r="BK448" i="2"/>
  <c r="BK444" i="2"/>
  <c r="BK438" i="2"/>
  <c r="J434" i="2"/>
  <c r="BK427" i="2"/>
  <c r="BK420" i="2"/>
  <c r="J414" i="2"/>
  <c r="BK408" i="2"/>
  <c r="J403" i="2"/>
  <c r="BK399" i="2"/>
  <c r="BK395" i="2"/>
  <c r="BK393" i="2"/>
  <c r="BK389" i="2"/>
  <c r="J384" i="2"/>
  <c r="J382" i="2"/>
  <c r="BK380" i="2"/>
  <c r="BK378" i="2"/>
  <c r="BK376" i="2"/>
  <c r="J371" i="2"/>
  <c r="BK365" i="2"/>
  <c r="J361" i="2"/>
  <c r="J356" i="2"/>
  <c r="BK350" i="2"/>
  <c r="J344" i="2"/>
  <c r="BK342" i="2"/>
  <c r="J338" i="2"/>
  <c r="BK335" i="2"/>
  <c r="BK329" i="2"/>
  <c r="J324" i="2"/>
  <c r="BK322" i="2"/>
  <c r="BK320" i="2"/>
  <c r="BK317" i="2"/>
  <c r="BK315" i="2"/>
  <c r="BK313" i="2"/>
  <c r="BK311" i="2"/>
  <c r="BK309" i="2"/>
  <c r="J307" i="2"/>
  <c r="J305" i="2"/>
  <c r="BK303" i="2"/>
  <c r="BK301" i="2"/>
  <c r="BK298" i="2"/>
  <c r="BK292" i="2"/>
  <c r="BK290" i="2"/>
  <c r="J288" i="2"/>
  <c r="J283" i="2"/>
  <c r="BK277" i="2"/>
  <c r="BK273" i="2"/>
  <c r="BK267" i="2"/>
  <c r="BK263" i="2"/>
  <c r="J256" i="2"/>
  <c r="BK254" i="2"/>
  <c r="BK250" i="2"/>
  <c r="J245" i="2"/>
  <c r="BK241" i="2"/>
  <c r="BK239" i="2"/>
  <c r="J235" i="2"/>
  <c r="J225" i="2"/>
  <c r="BK219" i="2"/>
  <c r="BK211" i="2"/>
  <c r="J205" i="2"/>
  <c r="J197" i="2"/>
  <c r="BK194" i="2"/>
  <c r="J189" i="2"/>
  <c r="J184" i="2"/>
  <c r="J178" i="2"/>
  <c r="BK171" i="2"/>
  <c r="BK164" i="2"/>
  <c r="J156" i="2"/>
  <c r="J152" i="2"/>
  <c r="BK485" i="2"/>
  <c r="BK481" i="2"/>
  <c r="J480" i="2"/>
  <c r="BK475" i="2"/>
  <c r="J470" i="2"/>
  <c r="J466" i="2"/>
  <c r="BK461" i="2"/>
  <c r="J457" i="2"/>
  <c r="J454" i="2"/>
  <c r="J448" i="2"/>
  <c r="J444" i="2"/>
  <c r="J438" i="2"/>
  <c r="J435" i="2"/>
  <c r="J427" i="2"/>
  <c r="J423" i="2"/>
  <c r="J417" i="2"/>
  <c r="J411" i="2"/>
  <c r="BK405" i="2"/>
  <c r="BK402" i="2"/>
  <c r="BK396" i="2"/>
  <c r="BK394" i="2"/>
  <c r="BK390" i="2"/>
  <c r="J386" i="2"/>
  <c r="BK383" i="2"/>
  <c r="BK381" i="2"/>
  <c r="J379" i="2"/>
  <c r="BK377" i="2"/>
  <c r="BK373" i="2"/>
  <c r="BK368" i="2"/>
  <c r="BK362" i="2"/>
  <c r="BK358" i="2"/>
  <c r="BK353" i="2"/>
  <c r="J347" i="2"/>
  <c r="BK343" i="2"/>
  <c r="J339" i="2"/>
  <c r="BK336" i="2"/>
  <c r="BK332" i="2"/>
  <c r="BK325" i="2"/>
  <c r="BK323" i="2"/>
  <c r="BK321" i="2"/>
  <c r="J319" i="2"/>
  <c r="J316" i="2"/>
  <c r="J314" i="2"/>
  <c r="J312" i="2"/>
  <c r="J310" i="2"/>
  <c r="BK308" i="2"/>
  <c r="J306" i="2"/>
  <c r="J304" i="2"/>
  <c r="BK302" i="2"/>
  <c r="BK300" i="2"/>
  <c r="J295" i="2"/>
  <c r="BK291" i="2"/>
  <c r="J289" i="2"/>
  <c r="BK285" i="2"/>
  <c r="J280" i="2"/>
  <c r="BK276" i="2"/>
  <c r="J267" i="2"/>
  <c r="J263" i="2"/>
  <c r="BK256" i="2"/>
  <c r="J254" i="2"/>
  <c r="J250" i="2"/>
  <c r="BK245" i="2"/>
  <c r="J241" i="2"/>
  <c r="J239" i="2"/>
  <c r="BK235" i="2"/>
  <c r="BK225" i="2"/>
  <c r="J219" i="2"/>
  <c r="J211" i="2"/>
  <c r="BK205" i="2"/>
  <c r="BK197" i="2"/>
  <c r="J194" i="2"/>
  <c r="BK189" i="2"/>
  <c r="BK184" i="2"/>
  <c r="BK178" i="2"/>
  <c r="J171" i="2"/>
  <c r="J164" i="2"/>
  <c r="BK156" i="2"/>
  <c r="BK152" i="2"/>
  <c r="P148" i="2" l="1"/>
  <c r="T148" i="2"/>
  <c r="P159" i="2"/>
  <c r="T159" i="2"/>
  <c r="R183" i="2"/>
  <c r="BK188" i="2"/>
  <c r="J188" i="2" s="1"/>
  <c r="J101" i="2" s="1"/>
  <c r="R188" i="2"/>
  <c r="BK193" i="2"/>
  <c r="J193" i="2" s="1"/>
  <c r="J102" i="2" s="1"/>
  <c r="R193" i="2"/>
  <c r="BK204" i="2"/>
  <c r="J204" i="2" s="1"/>
  <c r="J105" i="2" s="1"/>
  <c r="R204" i="2"/>
  <c r="BK248" i="2"/>
  <c r="J248" i="2" s="1"/>
  <c r="J106" i="2" s="1"/>
  <c r="R248" i="2"/>
  <c r="P262" i="2"/>
  <c r="T262" i="2"/>
  <c r="R284" i="2"/>
  <c r="BK299" i="2"/>
  <c r="J299" i="2"/>
  <c r="J111" i="2" s="1"/>
  <c r="R299" i="2"/>
  <c r="BK318" i="2"/>
  <c r="J318" i="2"/>
  <c r="J112" i="2" s="1"/>
  <c r="P318" i="2"/>
  <c r="BK328" i="2"/>
  <c r="J328" i="2"/>
  <c r="J113" i="2" s="1"/>
  <c r="R328" i="2"/>
  <c r="BK337" i="2"/>
  <c r="J337" i="2"/>
  <c r="J114" i="2" s="1"/>
  <c r="R337" i="2"/>
  <c r="BK357" i="2"/>
  <c r="J357" i="2"/>
  <c r="J115" i="2" s="1"/>
  <c r="P357" i="2"/>
  <c r="T357" i="2"/>
  <c r="R372" i="2"/>
  <c r="T372" i="2"/>
  <c r="R385" i="2"/>
  <c r="T385" i="2"/>
  <c r="P404" i="2"/>
  <c r="T404" i="2"/>
  <c r="BK428" i="2"/>
  <c r="J428" i="2" s="1"/>
  <c r="J119" i="2" s="1"/>
  <c r="P428" i="2"/>
  <c r="R428" i="2"/>
  <c r="T428" i="2"/>
  <c r="BK456" i="2"/>
  <c r="J456" i="2" s="1"/>
  <c r="J120" i="2" s="1"/>
  <c r="P456" i="2"/>
  <c r="R456" i="2"/>
  <c r="T456" i="2"/>
  <c r="BK465" i="2"/>
  <c r="J465" i="2" s="1"/>
  <c r="J121" i="2" s="1"/>
  <c r="P465" i="2"/>
  <c r="R465" i="2"/>
  <c r="T465" i="2"/>
  <c r="BK479" i="2"/>
  <c r="J479" i="2" s="1"/>
  <c r="J124" i="2" s="1"/>
  <c r="P479" i="2"/>
  <c r="P476" i="2"/>
  <c r="R479" i="2"/>
  <c r="R476" i="2"/>
  <c r="BK148" i="2"/>
  <c r="J148" i="2"/>
  <c r="J98" i="2" s="1"/>
  <c r="R148" i="2"/>
  <c r="BK159" i="2"/>
  <c r="J159" i="2"/>
  <c r="J99" i="2" s="1"/>
  <c r="R159" i="2"/>
  <c r="BK183" i="2"/>
  <c r="J183" i="2"/>
  <c r="J100" i="2" s="1"/>
  <c r="P183" i="2"/>
  <c r="T183" i="2"/>
  <c r="P188" i="2"/>
  <c r="T188" i="2"/>
  <c r="P193" i="2"/>
  <c r="T193" i="2"/>
  <c r="P204" i="2"/>
  <c r="T204" i="2"/>
  <c r="P248" i="2"/>
  <c r="T248" i="2"/>
  <c r="BK262" i="2"/>
  <c r="J262" i="2" s="1"/>
  <c r="J109" i="2" s="1"/>
  <c r="R262" i="2"/>
  <c r="BK284" i="2"/>
  <c r="J284" i="2" s="1"/>
  <c r="J110" i="2" s="1"/>
  <c r="P284" i="2"/>
  <c r="T284" i="2"/>
  <c r="P299" i="2"/>
  <c r="T299" i="2"/>
  <c r="R318" i="2"/>
  <c r="T318" i="2"/>
  <c r="P328" i="2"/>
  <c r="T328" i="2"/>
  <c r="P337" i="2"/>
  <c r="T337" i="2"/>
  <c r="R357" i="2"/>
  <c r="BK372" i="2"/>
  <c r="J372" i="2" s="1"/>
  <c r="J116" i="2" s="1"/>
  <c r="P372" i="2"/>
  <c r="BK385" i="2"/>
  <c r="J385" i="2" s="1"/>
  <c r="J117" i="2" s="1"/>
  <c r="P385" i="2"/>
  <c r="BK404" i="2"/>
  <c r="J404" i="2" s="1"/>
  <c r="J118" i="2" s="1"/>
  <c r="R404" i="2"/>
  <c r="T479" i="2"/>
  <c r="T476" i="2" s="1"/>
  <c r="BK196" i="2"/>
  <c r="J196" i="2" s="1"/>
  <c r="J103" i="2" s="1"/>
  <c r="BK259" i="2"/>
  <c r="J259" i="2"/>
  <c r="J107" i="2" s="1"/>
  <c r="BK477" i="2"/>
  <c r="J477" i="2" s="1"/>
  <c r="J123" i="2" s="1"/>
  <c r="BK200" i="2"/>
  <c r="J200" i="2"/>
  <c r="J104" i="2" s="1"/>
  <c r="BK482" i="2"/>
  <c r="J482" i="2" s="1"/>
  <c r="J125" i="2" s="1"/>
  <c r="BK484" i="2"/>
  <c r="J484" i="2"/>
  <c r="J126" i="2" s="1"/>
  <c r="E85" i="2"/>
  <c r="J89" i="2"/>
  <c r="J92" i="2"/>
  <c r="F143" i="2"/>
  <c r="BE149" i="2"/>
  <c r="BE156" i="2"/>
  <c r="BE171" i="2"/>
  <c r="BE174" i="2"/>
  <c r="BE182" i="2"/>
  <c r="BE184" i="2"/>
  <c r="BE194" i="2"/>
  <c r="BE195" i="2"/>
  <c r="BE197" i="2"/>
  <c r="BE205" i="2"/>
  <c r="BE211" i="2"/>
  <c r="BE219" i="2"/>
  <c r="BE222" i="2"/>
  <c r="BE230" i="2"/>
  <c r="BE242" i="2"/>
  <c r="BE245" i="2"/>
  <c r="BE250" i="2"/>
  <c r="BE251" i="2"/>
  <c r="BE255" i="2"/>
  <c r="BE267" i="2"/>
  <c r="BE273" i="2"/>
  <c r="BE280" i="2"/>
  <c r="BE285" i="2"/>
  <c r="BE290" i="2"/>
  <c r="BE298" i="2"/>
  <c r="BE300" i="2"/>
  <c r="BE301" i="2"/>
  <c r="BE304" i="2"/>
  <c r="BE306" i="2"/>
  <c r="BE307" i="2"/>
  <c r="BE315" i="2"/>
  <c r="BE322" i="2"/>
  <c r="BE323" i="2"/>
  <c r="BE325" i="2"/>
  <c r="BE329" i="2"/>
  <c r="BE335" i="2"/>
  <c r="BE336" i="2"/>
  <c r="BE342" i="2"/>
  <c r="BE343" i="2"/>
  <c r="BE350" i="2"/>
  <c r="BE353" i="2"/>
  <c r="BE356" i="2"/>
  <c r="BE358" i="2"/>
  <c r="BE361" i="2"/>
  <c r="BE368" i="2"/>
  <c r="BE376" i="2"/>
  <c r="BE380" i="2"/>
  <c r="BE382" i="2"/>
  <c r="BE383" i="2"/>
  <c r="BE402" i="2"/>
  <c r="BE403" i="2"/>
  <c r="BE411" i="2"/>
  <c r="BE417" i="2"/>
  <c r="BE423" i="2"/>
  <c r="BE427" i="2"/>
  <c r="BE429" i="2"/>
  <c r="BE444" i="2"/>
  <c r="BE448" i="2"/>
  <c r="BE455" i="2"/>
  <c r="BE457" i="2"/>
  <c r="BE460" i="2"/>
  <c r="BE464" i="2"/>
  <c r="BE466" i="2"/>
  <c r="BE474" i="2"/>
  <c r="BE480" i="2"/>
  <c r="F91" i="2"/>
  <c r="BE152" i="2"/>
  <c r="BE155" i="2"/>
  <c r="BE160" i="2"/>
  <c r="BE164" i="2"/>
  <c r="BE167" i="2"/>
  <c r="BE178" i="2"/>
  <c r="BE187" i="2"/>
  <c r="BE189" i="2"/>
  <c r="BE192" i="2"/>
  <c r="BE201" i="2"/>
  <c r="BE208" i="2"/>
  <c r="BE216" i="2"/>
  <c r="BE225" i="2"/>
  <c r="BE235" i="2"/>
  <c r="BE238" i="2"/>
  <c r="BE239" i="2"/>
  <c r="BE240" i="2"/>
  <c r="BE241" i="2"/>
  <c r="BE249" i="2"/>
  <c r="BE254" i="2"/>
  <c r="BE256" i="2"/>
  <c r="BE260" i="2"/>
  <c r="BE263" i="2"/>
  <c r="BE264" i="2"/>
  <c r="BE270" i="2"/>
  <c r="BE276" i="2"/>
  <c r="BE277" i="2"/>
  <c r="BE283" i="2"/>
  <c r="BE288" i="2"/>
  <c r="BE289" i="2"/>
  <c r="BE291" i="2"/>
  <c r="BE292" i="2"/>
  <c r="BE295" i="2"/>
  <c r="BE302" i="2"/>
  <c r="BE303" i="2"/>
  <c r="BE305" i="2"/>
  <c r="BE308" i="2"/>
  <c r="BE309" i="2"/>
  <c r="BE310" i="2"/>
  <c r="BE311" i="2"/>
  <c r="BE312" i="2"/>
  <c r="BE313" i="2"/>
  <c r="BE314" i="2"/>
  <c r="BE316" i="2"/>
  <c r="BE317" i="2"/>
  <c r="BE319" i="2"/>
  <c r="BE320" i="2"/>
  <c r="BE321" i="2"/>
  <c r="BE324" i="2"/>
  <c r="BE332" i="2"/>
  <c r="BE338" i="2"/>
  <c r="BE339" i="2"/>
  <c r="BE344" i="2"/>
  <c r="BE347" i="2"/>
  <c r="BE362" i="2"/>
  <c r="BE365" i="2"/>
  <c r="BE371" i="2"/>
  <c r="BE373" i="2"/>
  <c r="BE377" i="2"/>
  <c r="BE378" i="2"/>
  <c r="BE379" i="2"/>
  <c r="BE381" i="2"/>
  <c r="BE384" i="2"/>
  <c r="BE386" i="2"/>
  <c r="BE389" i="2"/>
  <c r="BE390" i="2"/>
  <c r="BE393" i="2"/>
  <c r="BE394" i="2"/>
  <c r="BE395" i="2"/>
  <c r="BE396" i="2"/>
  <c r="BE399" i="2"/>
  <c r="BE405" i="2"/>
  <c r="BE408" i="2"/>
  <c r="BE414" i="2"/>
  <c r="BE420" i="2"/>
  <c r="BE424" i="2"/>
  <c r="BE434" i="2"/>
  <c r="BE435" i="2"/>
  <c r="BE438" i="2"/>
  <c r="BE441" i="2"/>
  <c r="BE447" i="2"/>
  <c r="BE451" i="2"/>
  <c r="BE454" i="2"/>
  <c r="BE461" i="2"/>
  <c r="BE467" i="2"/>
  <c r="BE470" i="2"/>
  <c r="BE475" i="2"/>
  <c r="BE478" i="2"/>
  <c r="BE481" i="2"/>
  <c r="BE483" i="2"/>
  <c r="BE485" i="2"/>
  <c r="J34" i="2"/>
  <c r="AW95" i="1"/>
  <c r="F36" i="2"/>
  <c r="BC95" i="1"/>
  <c r="BC94" i="1" s="1"/>
  <c r="AY94" i="1" s="1"/>
  <c r="F34" i="2"/>
  <c r="BA95" i="1" s="1"/>
  <c r="BA94" i="1" s="1"/>
  <c r="W30" i="1" s="1"/>
  <c r="F35" i="2"/>
  <c r="BB95" i="1" s="1"/>
  <c r="BB94" i="1" s="1"/>
  <c r="W31" i="1" s="1"/>
  <c r="F37" i="2"/>
  <c r="BD95" i="1" s="1"/>
  <c r="BD94" i="1" s="1"/>
  <c r="W33" i="1" s="1"/>
  <c r="R261" i="2" l="1"/>
  <c r="R147" i="2"/>
  <c r="R146" i="2"/>
  <c r="P261" i="2"/>
  <c r="T147" i="2"/>
  <c r="T261" i="2"/>
  <c r="P147" i="2"/>
  <c r="P146" i="2" s="1"/>
  <c r="AU95" i="1" s="1"/>
  <c r="AU94" i="1" s="1"/>
  <c r="BK147" i="2"/>
  <c r="J147" i="2"/>
  <c r="J97" i="2" s="1"/>
  <c r="BK261" i="2"/>
  <c r="J261" i="2" s="1"/>
  <c r="J108" i="2" s="1"/>
  <c r="BK476" i="2"/>
  <c r="J476" i="2"/>
  <c r="J122" i="2" s="1"/>
  <c r="W32" i="1"/>
  <c r="F33" i="2"/>
  <c r="AZ95" i="1" s="1"/>
  <c r="AZ94" i="1" s="1"/>
  <c r="W29" i="1" s="1"/>
  <c r="AX94" i="1"/>
  <c r="AW94" i="1"/>
  <c r="AK30" i="1"/>
  <c r="J33" i="2"/>
  <c r="AV95" i="1"/>
  <c r="AT95" i="1" s="1"/>
  <c r="T146" i="2" l="1"/>
  <c r="BK146" i="2"/>
  <c r="J146" i="2"/>
  <c r="J30" i="2" s="1"/>
  <c r="AG95" i="1" s="1"/>
  <c r="AG94" i="1" s="1"/>
  <c r="AK26" i="1" s="1"/>
  <c r="AK35" i="1" s="1"/>
  <c r="AV94" i="1"/>
  <c r="AK29" i="1"/>
  <c r="J39" i="2" l="1"/>
  <c r="J96" i="2"/>
  <c r="AN95" i="1"/>
  <c r="AT94" i="1"/>
  <c r="AN94" i="1" l="1"/>
</calcChain>
</file>

<file path=xl/sharedStrings.xml><?xml version="1.0" encoding="utf-8"?>
<sst xmlns="http://schemas.openxmlformats.org/spreadsheetml/2006/main" count="4041" uniqueCount="879">
  <si>
    <t>Export Komplet</t>
  </si>
  <si>
    <t/>
  </si>
  <si>
    <t>2.0</t>
  </si>
  <si>
    <t>False</t>
  </si>
  <si>
    <t>{bc01d366-3701-4db0-800c-5ebfbdda8318}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</si>
  <si>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</si>
  <si>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</si>
  <si>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</si>
  <si>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</si>
  <si>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</si>
  <si>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</si>
  <si>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</si>
  <si>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</si>
  <si>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</si>
  <si>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</si>
  <si>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</si>
  <si>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</si>
  <si>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</si>
  <si>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</si>
  <si>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</si>
  <si>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</si>
  <si>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</si>
  <si>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</si>
  <si>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</si>
  <si>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</si>
  <si>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</si>
  <si>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</si>
  <si>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</si>
  <si>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</si>
  <si>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</si>
  <si>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</si>
  <si>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</si>
  <si>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</si>
  <si>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</si>
  <si>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</si>
  <si>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</si>
  <si>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</si>
  <si>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</si>
  <si>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</si>
  <si>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</si>
  <si>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</si>
  <si>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</si>
  <si>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</si>
  <si>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</si>
  <si>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</si>
  <si>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</si>
  <si>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</si>
  <si>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</si>
  <si>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</si>
  <si>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</si>
  <si>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</si>
  <si>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</si>
  <si>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</si>
  <si>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</si>
  <si>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</si>
  <si>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</si>
  <si>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</si>
  <si>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</si>
  <si>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</si>
  <si>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</si>
  <si>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</si>
  <si>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</si>
  <si>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</si>
  <si>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</si>
  <si>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</si>
  <si>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</si>
  <si>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</si>
  <si>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</si>
  <si>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</si>
  <si>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</si>
  <si>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</si>
  <si>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</si>
  <si>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</si>
  <si>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</si>
  <si>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</si>
  <si>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216</t>
  </si>
  <si>
    <t>Základní škola jazyků Karlovy vary ul.Libušina č.p.1032/31-Stavební úpravy hygienického zázemí školy</t>
  </si>
  <si>
    <t>STA</t>
  </si>
  <si>
    <t>1</t>
  </si>
  <si>
    <t>{85feb7f5-0756-42a4-9c79-232ff3b5a6ae}</t>
  </si>
  <si>
    <t>2</t>
  </si>
  <si>
    <t>KRYCÍ LIST SOUPISU PRACÍ</t>
  </si>
  <si>
    <t>Objekt:</t>
  </si>
  <si>
    <t>Ing. Štěpán Mosler, Nádražní 362/62, 357 33 Loket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</si>
  <si>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</si>
  <si>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</si>
  <si>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</si>
  <si>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</si>
  <si>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</si>
  <si>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</si>
  <si>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</si>
  <si>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61 - Úprava povrchů vnitřních</t>
  </si>
  <si>
    <t xml:space="preserve">    63 - Podlahy a podlahové konstrukce</t>
  </si>
  <si>
    <t xml:space="preserve">    64 - Osazování výplní otvorů</t>
  </si>
  <si>
    <t xml:space="preserve">    9 - Ostatní konstrukce a práce</t>
  </si>
  <si>
    <t xml:space="preserve">    94 - Lešení a stavební výtahy</t>
  </si>
  <si>
    <t xml:space="preserve">    95 - Různé dokončovací konstrukce a práce pozemních staveb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</si>
  <si>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</si>
  <si>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</si>
  <si>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</si>
  <si>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</si>
  <si>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</si>
  <si>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</si>
  <si>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</si>
  <si>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735 - Ústřední vytápění </t>
  </si>
  <si>
    <t xml:space="preserve">    740 - Elektromontáže 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</si>
  <si>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</si>
  <si>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</si>
  <si>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</si>
  <si>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</si>
  <si>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</si>
  <si>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</si>
  <si>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</si>
  <si>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</si>
  <si>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</si>
  <si>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</si>
  <si>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</si>
  <si>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VRN5 - Finanční náklady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</si>
  <si>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</si>
  <si>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</si>
  <si>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</si>
  <si>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</si>
  <si>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</si>
  <si>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</si>
  <si>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</si>
  <si>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</si>
  <si>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</si>
  <si>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</si>
  <si>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</si>
  <si>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</si>
  <si>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</si>
  <si>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</si>
  <si>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</si>
  <si>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</si>
  <si>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</si>
  <si>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</si>
  <si>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</si>
  <si>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</si>
  <si>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311273951</t>
  </si>
  <si>
    <t>Založeni pórobetonového zdiva na zakládací maltu tloušťky do 200 mm</t>
  </si>
  <si>
    <t>m</t>
  </si>
  <si>
    <t>4</t>
  </si>
  <si>
    <t>2110695728</t>
  </si>
  <si>
    <t>VV</t>
  </si>
  <si>
    <t>8+6,2+2*5+2,6-0,8*8</t>
  </si>
  <si>
    <t>Součet</t>
  </si>
  <si>
    <t>342272225</t>
  </si>
  <si>
    <t>Příčka z pórobetonových hladkých tvárnic na tenkovrstvou maltu tl 100 mm</t>
  </si>
  <si>
    <t>m2</t>
  </si>
  <si>
    <t>435345946</t>
  </si>
  <si>
    <t>(8+6,2+2*5+2,6)*3,1-0,8*2*2</t>
  </si>
  <si>
    <t>317142422</t>
  </si>
  <si>
    <t>Překlad nenosný pórobetonový š 100 mm v do 250 mm na tenkovrstvou maltu dl přes 1000 do 1250 mm</t>
  </si>
  <si>
    <t>kus</t>
  </si>
  <si>
    <t>1501615740</t>
  </si>
  <si>
    <t>346272216</t>
  </si>
  <si>
    <t>Přizdívka z pórobetonových tvárnic tl 50 mm</t>
  </si>
  <si>
    <t>1933142715</t>
  </si>
  <si>
    <t>1,2*1*3</t>
  </si>
  <si>
    <t>61</t>
  </si>
  <si>
    <t>Úprava povrchů vnitřních</t>
  </si>
  <si>
    <t>5</t>
  </si>
  <si>
    <t>619991001</t>
  </si>
  <si>
    <t>Zakrytí podlah fólií přilepenou lepící páskou</t>
  </si>
  <si>
    <t>-1304623343</t>
  </si>
  <si>
    <t>(1,1+1+0,9+1,6*2+1+1,35)*2</t>
  </si>
  <si>
    <t>"chodba" 120</t>
  </si>
  <si>
    <t>6</t>
  </si>
  <si>
    <t>619991011</t>
  </si>
  <si>
    <t>Obalení konstrukcí a prvků fólií přilepenou lepící páskou</t>
  </si>
  <si>
    <t>-1262000034</t>
  </si>
  <si>
    <t>" okna" 0,8*1,4*8</t>
  </si>
  <si>
    <t>7</t>
  </si>
  <si>
    <t>319201321</t>
  </si>
  <si>
    <t>Vyrovnání nerovného povrchu zdiva tl do 30 mm maltou</t>
  </si>
  <si>
    <t>1346820264</t>
  </si>
  <si>
    <t>(2,3+8+2,6+4,3*2+13,5)*1,6</t>
  </si>
  <si>
    <t>"chodba" 69</t>
  </si>
  <si>
    <t>8</t>
  </si>
  <si>
    <t>612131121</t>
  </si>
  <si>
    <t>Penetrační disperzní nátěr vnitřních stěn nanášený ručně</t>
  </si>
  <si>
    <t>31854915</t>
  </si>
  <si>
    <t>38,76+133,14</t>
  </si>
  <si>
    <t>9</t>
  </si>
  <si>
    <t>612325417</t>
  </si>
  <si>
    <t>Oprava vnitřní vápenocementové hladké omítky tl do 20 mm stěn v rozsahu plochy přes 10 do 30 % s celoplošným přeštukováním tl do 3 mm</t>
  </si>
  <si>
    <t>-1137773120</t>
  </si>
  <si>
    <t>(2,3+8+2,6+4,3*2+13,5)*1,4</t>
  </si>
  <si>
    <t>-0,8*1,6*8</t>
  </si>
  <si>
    <t>10</t>
  </si>
  <si>
    <t>612142001</t>
  </si>
  <si>
    <t>Potažení vnitřních stěn sklovláknitým pletivem vtlačeným do tenkovrstvé hmoty</t>
  </si>
  <si>
    <t>-1336369553</t>
  </si>
  <si>
    <t>(6,2+6+5,8+7,2*2+6+6,7)*1,4</t>
  </si>
  <si>
    <t>"chodba" 70</t>
  </si>
  <si>
    <t>11</t>
  </si>
  <si>
    <t>612321131</t>
  </si>
  <si>
    <t>Potažení vnitřních stěn vápenocementovým štukem tloušťky do 3 mm</t>
  </si>
  <si>
    <t>634919598</t>
  </si>
  <si>
    <t>63</t>
  </si>
  <si>
    <t>Podlahy a podlahové konstrukce</t>
  </si>
  <si>
    <t>771121011</t>
  </si>
  <si>
    <t>Nátěr penetrační na podlahu</t>
  </si>
  <si>
    <t>807713631</t>
  </si>
  <si>
    <t>13</t>
  </si>
  <si>
    <t>632450132</t>
  </si>
  <si>
    <t>Vyrovnávací cementový potěr tl přes 20 do 30 mm ze suchých směsí provedený v ploše</t>
  </si>
  <si>
    <t>-1278296780</t>
  </si>
  <si>
    <t>64</t>
  </si>
  <si>
    <t>Osazování výplní otvorů</t>
  </si>
  <si>
    <t>14</t>
  </si>
  <si>
    <t>642942611</t>
  </si>
  <si>
    <t>Osazování zárubní nebo rámů dveřních kovových do 2,5 m2 na montážní pěnu</t>
  </si>
  <si>
    <t>-660049689</t>
  </si>
  <si>
    <t xml:space="preserve"> 1*8</t>
  </si>
  <si>
    <t>15</t>
  </si>
  <si>
    <t>M</t>
  </si>
  <si>
    <t>55331481</t>
  </si>
  <si>
    <t>zárubeň jednokřídlá ocelová pro zdění tl stěny 75-100mm rozměru 700/1970, 2100mm</t>
  </si>
  <si>
    <t>1009979620</t>
  </si>
  <si>
    <t>Ostatní konstrukce a práce</t>
  </si>
  <si>
    <t>16</t>
  </si>
  <si>
    <t>CO-NC</t>
  </si>
  <si>
    <t>Zhotovení prostupu ve střeše pro odvětrání kanalizace</t>
  </si>
  <si>
    <t>ks</t>
  </si>
  <si>
    <t>2087248314</t>
  </si>
  <si>
    <t>17</t>
  </si>
  <si>
    <t>Oprava podlahové konstrukce</t>
  </si>
  <si>
    <t>-200145052</t>
  </si>
  <si>
    <t>94</t>
  </si>
  <si>
    <t>Lešení a stavební výtahy</t>
  </si>
  <si>
    <t>18</t>
  </si>
  <si>
    <t>949101111</t>
  </si>
  <si>
    <t>Lešení pomocné pro objekty pozemních staveb s lešeňovou podlahou v do 1,9 m zatížení do 150 kg/m2</t>
  </si>
  <si>
    <t>-516153084</t>
  </si>
  <si>
    <t>95</t>
  </si>
  <si>
    <t>Různé dokončovací konstrukce a práce pozemních staveb</t>
  </si>
  <si>
    <t>19</t>
  </si>
  <si>
    <t>952901111</t>
  </si>
  <si>
    <t>Vyčištění budov bytové a občanské výstavby při výšce podlaží do 4 m</t>
  </si>
  <si>
    <t>-1296604631</t>
  </si>
  <si>
    <t>96</t>
  </si>
  <si>
    <t>Bourání konstrukcí</t>
  </si>
  <si>
    <t>20</t>
  </si>
  <si>
    <t>766691914</t>
  </si>
  <si>
    <t>Vyvěšení nebo zavěšení dřevěných křídel dveří pl do 2 m2</t>
  </si>
  <si>
    <t>-214632507</t>
  </si>
  <si>
    <t>1*10</t>
  </si>
  <si>
    <t>968072455</t>
  </si>
  <si>
    <t>Vybourání kovových dveřních zárubní pl do 2 m2</t>
  </si>
  <si>
    <t>316908649</t>
  </si>
  <si>
    <t>" dveře vč zárubně 60/197" 0,6*2,0*10</t>
  </si>
  <si>
    <t>22</t>
  </si>
  <si>
    <t>962031132</t>
  </si>
  <si>
    <t>Bourání příček z cihel pálených na MVC tl do 100 mm</t>
  </si>
  <si>
    <t>-1690370115</t>
  </si>
  <si>
    <t>(8+1,7*3+2,6+2*4+2,2+1*2)*3,47</t>
  </si>
  <si>
    <t>"odečet otvorů" -0,6*2*10</t>
  </si>
  <si>
    <t>"prosklené tvárnice" -(2,7*1,05*2+2,2*1,35+2,6*1,35)</t>
  </si>
  <si>
    <t>23</t>
  </si>
  <si>
    <t>962081131</t>
  </si>
  <si>
    <t>Bourání příček ze skleněných tvárnic tl do 100 mm</t>
  </si>
  <si>
    <t>-2010255708</t>
  </si>
  <si>
    <t>2,7*1,05*2+2,2*1,35+2,6*1,35</t>
  </si>
  <si>
    <t>24</t>
  </si>
  <si>
    <t>965081213</t>
  </si>
  <si>
    <t>Bourání podlah z dlaždic keramických nebo xylolitových tl do 10 mm plochy přes 1 m2</t>
  </si>
  <si>
    <t>-865765295</t>
  </si>
  <si>
    <t>2*1,1+1*1*4+2*1,4+1*1,6+1,6*1,6*2+0,9*1,6</t>
  </si>
  <si>
    <t>25</t>
  </si>
  <si>
    <t>965042231</t>
  </si>
  <si>
    <t>Bourání podkladů pod dlažby nebo mazanin betonových nebo z litého asfaltu tl přes 100 mm pl do 4 m2</t>
  </si>
  <si>
    <t>m3</t>
  </si>
  <si>
    <t>2066905875</t>
  </si>
  <si>
    <t>1*0,9*0,25*2</t>
  </si>
  <si>
    <t>26</t>
  </si>
  <si>
    <t>978059541</t>
  </si>
  <si>
    <t>Odsekání a odebrání obkladů stěn z vnitřních obkládaček plochy přes 1 m2</t>
  </si>
  <si>
    <t>-443408493</t>
  </si>
  <si>
    <t>(5,2+6,6*2+5,4+4*4+6,7+6,2+16,8)*1,6</t>
  </si>
  <si>
    <t>"odečet otvorů" -0,6*1,6*20</t>
  </si>
  <si>
    <t>27</t>
  </si>
  <si>
    <t>978013141</t>
  </si>
  <si>
    <t>Otlučení (osekání) vnitřní vápenné nebo vápenocementové omítky stěn v rozsahu přes 10 do 30 %</t>
  </si>
  <si>
    <t>1290134852</t>
  </si>
  <si>
    <t>"chodba" 30</t>
  </si>
  <si>
    <t>28</t>
  </si>
  <si>
    <t>977151119</t>
  </si>
  <si>
    <t>Jádrové vrty diamantovými korunkami do stavebních materiálů D přes 100 do 110 mm</t>
  </si>
  <si>
    <t>-643189436</t>
  </si>
  <si>
    <t>0,4*3</t>
  </si>
  <si>
    <t>29</t>
  </si>
  <si>
    <t>725110814</t>
  </si>
  <si>
    <t>Demontáž klozetu Kombi</t>
  </si>
  <si>
    <t>soubor</t>
  </si>
  <si>
    <t>1278549898</t>
  </si>
  <si>
    <t>30</t>
  </si>
  <si>
    <t>725122813</t>
  </si>
  <si>
    <t>Demontáž pisoárových stání s nádrží a jedním záchodkem</t>
  </si>
  <si>
    <t>-262479770</t>
  </si>
  <si>
    <t>31</t>
  </si>
  <si>
    <t>725210821</t>
  </si>
  <si>
    <t>Demontáž umyvadel bez výtokových armatur</t>
  </si>
  <si>
    <t>-1409465011</t>
  </si>
  <si>
    <t>32</t>
  </si>
  <si>
    <t>725330820</t>
  </si>
  <si>
    <t>Demontáž výlevka diturvitová</t>
  </si>
  <si>
    <t>-261673638</t>
  </si>
  <si>
    <t>33</t>
  </si>
  <si>
    <t>776201811</t>
  </si>
  <si>
    <t>Demontáž lepených povlakových podlah bez podložky ručně</t>
  </si>
  <si>
    <t>-266806092</t>
  </si>
  <si>
    <t>"prostor chodby" 242,15</t>
  </si>
  <si>
    <t>34</t>
  </si>
  <si>
    <t>776410811</t>
  </si>
  <si>
    <t>Odstranění soklíků a lišt pryžových nebo plastových</t>
  </si>
  <si>
    <t>-1162765428</t>
  </si>
  <si>
    <t>"prostor chodby" 213,6</t>
  </si>
  <si>
    <t>997</t>
  </si>
  <si>
    <t>Přesun sutě</t>
  </si>
  <si>
    <t>35</t>
  </si>
  <si>
    <t>997013212</t>
  </si>
  <si>
    <t>Vnitrostaveništní doprava suti a vybouraných hmot pro budovy v přes 6 do 9 m ručně</t>
  </si>
  <si>
    <t>t</t>
  </si>
  <si>
    <t>-286774149</t>
  </si>
  <si>
    <t>36</t>
  </si>
  <si>
    <t>997013501</t>
  </si>
  <si>
    <t>Odvoz suti a vybouraných hmot na skládku nebo meziskládku do 1 km se složením</t>
  </si>
  <si>
    <t>330603012</t>
  </si>
  <si>
    <t>37</t>
  </si>
  <si>
    <t>997013509</t>
  </si>
  <si>
    <t>Příplatek k odvozu suti a vybouraných hmot na skládku ZKD 1 km přes 1 km</t>
  </si>
  <si>
    <t>-1215039892</t>
  </si>
  <si>
    <t xml:space="preserve">29,758*9 </t>
  </si>
  <si>
    <t>38</t>
  </si>
  <si>
    <t>997013813</t>
  </si>
  <si>
    <t>Poplatek za uložení na skládce (skládkovné) stavebního odpadu z plastických hmot kód odpadu 17 02 03</t>
  </si>
  <si>
    <t>-248337025</t>
  </si>
  <si>
    <t>39</t>
  </si>
  <si>
    <t>997013869</t>
  </si>
  <si>
    <t>Poplatek za uložení stavebního odpadu na recyklační skládce (skládkovné) ze směsí betonu, cihel a keramických výrobků kód odpadu 17 01 07</t>
  </si>
  <si>
    <t>1473197443</t>
  </si>
  <si>
    <t>40</t>
  </si>
  <si>
    <t>9970138R1</t>
  </si>
  <si>
    <t>Poplatek za uložení železného odpadu do výkupu</t>
  </si>
  <si>
    <t>-926097135</t>
  </si>
  <si>
    <t>0,884*-1 "Přepočtené koeficientem množství</t>
  </si>
  <si>
    <t>998</t>
  </si>
  <si>
    <t>Přesun hmot</t>
  </si>
  <si>
    <t>41</t>
  </si>
  <si>
    <t>998018002</t>
  </si>
  <si>
    <t>Přesun hmot ruční pro budovy v přes 6 do 12 m</t>
  </si>
  <si>
    <t>58019406</t>
  </si>
  <si>
    <t>PSV</t>
  </si>
  <si>
    <t>Práce a dodávky PSV</t>
  </si>
  <si>
    <t>721</t>
  </si>
  <si>
    <t>Zdravotechnika - vnitřní kanalizace</t>
  </si>
  <si>
    <t>42</t>
  </si>
  <si>
    <t>721171913</t>
  </si>
  <si>
    <t>Potrubí z PP propojení potrubí DN 50</t>
  </si>
  <si>
    <t>1248087050</t>
  </si>
  <si>
    <t>43</t>
  </si>
  <si>
    <t>721171915</t>
  </si>
  <si>
    <t>Potrubí z PP propojení potrubí DN 110</t>
  </si>
  <si>
    <t>-1982613826</t>
  </si>
  <si>
    <t>4+1</t>
  </si>
  <si>
    <t>44</t>
  </si>
  <si>
    <t>721174045</t>
  </si>
  <si>
    <t>Potrubí kanalizační z PP připojovací DN 110</t>
  </si>
  <si>
    <t>-1524919262</t>
  </si>
  <si>
    <t>2+2+1</t>
  </si>
  <si>
    <t>45</t>
  </si>
  <si>
    <t>721174043</t>
  </si>
  <si>
    <t>Potrubí kanalizační z PP připojovací DN 50</t>
  </si>
  <si>
    <t>1773978706</t>
  </si>
  <si>
    <t>1,0*2+2</t>
  </si>
  <si>
    <t>46</t>
  </si>
  <si>
    <t>721174063</t>
  </si>
  <si>
    <t>Potrubí kanalizační z PP větrací DN 110</t>
  </si>
  <si>
    <t>-1738730101</t>
  </si>
  <si>
    <t>47</t>
  </si>
  <si>
    <t>721273153</t>
  </si>
  <si>
    <t>Hlavice ventilační polypropylen PP DN 110</t>
  </si>
  <si>
    <t>1585638671</t>
  </si>
  <si>
    <t>48</t>
  </si>
  <si>
    <t>721290111</t>
  </si>
  <si>
    <t>Zkouška těsnosti potrubí kanalizace vodou DN do 125</t>
  </si>
  <si>
    <t>-2029591838</t>
  </si>
  <si>
    <t>5+4</t>
  </si>
  <si>
    <t>49</t>
  </si>
  <si>
    <t>HZS2491</t>
  </si>
  <si>
    <t>Hodinová zúčtovací sazba dělník zednických výpomocí</t>
  </si>
  <si>
    <t>hod</t>
  </si>
  <si>
    <t>-680675488</t>
  </si>
  <si>
    <t>" stavební přípomoci kanalizace" 15</t>
  </si>
  <si>
    <t>50</t>
  </si>
  <si>
    <t>998721102</t>
  </si>
  <si>
    <t>Přesun hmot tonážní pro vnitřní kanalizace v objektech v přes 6 do 12 m</t>
  </si>
  <si>
    <t>-1477404126</t>
  </si>
  <si>
    <t>722</t>
  </si>
  <si>
    <t>Zdravotechnika - vnitřní vodovod</t>
  </si>
  <si>
    <t>51</t>
  </si>
  <si>
    <t>722174002</t>
  </si>
  <si>
    <t>Potrubí vodovodní plastové PPR svar polyfúze PN 16 D 20x2,8 mm</t>
  </si>
  <si>
    <t>-2017388929</t>
  </si>
  <si>
    <t>6+4+3</t>
  </si>
  <si>
    <t>52</t>
  </si>
  <si>
    <t>722181242</t>
  </si>
  <si>
    <t>Ochrana vodovodního potrubí přilepenými termoizolačními trubicemi z PE tl přes 13 do 20 mm DN přes 22 do 45 mm</t>
  </si>
  <si>
    <t>1014705423</t>
  </si>
  <si>
    <t>53</t>
  </si>
  <si>
    <t>722290234</t>
  </si>
  <si>
    <t>Proplach a dezinfekce vodovodního potrubí DN do 80</t>
  </si>
  <si>
    <t>-141345769</t>
  </si>
  <si>
    <t>54</t>
  </si>
  <si>
    <t>722290246</t>
  </si>
  <si>
    <t>Zkouška těsnosti vodovodního potrubí plastového DN do 40</t>
  </si>
  <si>
    <t>1237804832</t>
  </si>
  <si>
    <t>55</t>
  </si>
  <si>
    <t>722232043</t>
  </si>
  <si>
    <t>Kohout kulový přímý G 1/2" PN 42 do 185°C vnitřní závit</t>
  </si>
  <si>
    <t>1452771421</t>
  </si>
  <si>
    <t>56</t>
  </si>
  <si>
    <t>HZS2211</t>
  </si>
  <si>
    <t>Hodinová zúčtovací sazba instalatér</t>
  </si>
  <si>
    <t>394578643</t>
  </si>
  <si>
    <t>" propojení a úpravy na stávajícím vedení"  8</t>
  </si>
  <si>
    <t>57</t>
  </si>
  <si>
    <t>-1795003315</t>
  </si>
  <si>
    <t>" stavební přípomoce voda" 15</t>
  </si>
  <si>
    <t>58</t>
  </si>
  <si>
    <t>998722102</t>
  </si>
  <si>
    <t>Přesun hmot tonážní pro vnitřní vodovod v objektech v přes 6 do 12 m</t>
  </si>
  <si>
    <t>2125128875</t>
  </si>
  <si>
    <t>725</t>
  </si>
  <si>
    <t>Zdravotechnika - zařizovací předměty</t>
  </si>
  <si>
    <t>59</t>
  </si>
  <si>
    <t>725112022</t>
  </si>
  <si>
    <t>Klozet keramický závěsný na nosné stěny s hlubokým splachováním odpad vodorovný</t>
  </si>
  <si>
    <t>808001895</t>
  </si>
  <si>
    <t>60</t>
  </si>
  <si>
    <t>725211602</t>
  </si>
  <si>
    <t>Umyvadlo keramické bílé šířky 550 mm bez krytu na sifon připevněné na stěnu šrouby</t>
  </si>
  <si>
    <t>1059632353</t>
  </si>
  <si>
    <t>725121511</t>
  </si>
  <si>
    <t>Pisoárový záchodek keramický bez splachovací nádrže s odsáváním a s vodorovným přívodem vody</t>
  </si>
  <si>
    <t>1048250300</t>
  </si>
  <si>
    <t>62</t>
  </si>
  <si>
    <t>725331111</t>
  </si>
  <si>
    <t>Výlevka bez výtokových armatur keramická se sklopnou plastovou mřížkou 500 mm</t>
  </si>
  <si>
    <t>-2000898838</t>
  </si>
  <si>
    <t>725822611</t>
  </si>
  <si>
    <t>Baterie umyvadlová stojánková páková bez výpusti</t>
  </si>
  <si>
    <t>1480512416</t>
  </si>
  <si>
    <t>725822632</t>
  </si>
  <si>
    <t>Baterie umyvadlová nástěnná klasická bez výpusti</t>
  </si>
  <si>
    <t>-1005132642</t>
  </si>
  <si>
    <t>65</t>
  </si>
  <si>
    <t>725813111</t>
  </si>
  <si>
    <t>Ventil rohový bez připojovací trubičky nebo flexi hadičky G 1/2"</t>
  </si>
  <si>
    <t>766980225</t>
  </si>
  <si>
    <t>66</t>
  </si>
  <si>
    <t>725291653</t>
  </si>
  <si>
    <t>Montáž zásobníku toaletních papírů</t>
  </si>
  <si>
    <t>-329810147</t>
  </si>
  <si>
    <t>67</t>
  </si>
  <si>
    <t>55431092</t>
  </si>
  <si>
    <t>zásobník toaletních papírů komaxit bílý D 310mm</t>
  </si>
  <si>
    <t>-966052281</t>
  </si>
  <si>
    <t>68</t>
  </si>
  <si>
    <t>725291664</t>
  </si>
  <si>
    <t>Montáž štětky závěsné</t>
  </si>
  <si>
    <t>335432346</t>
  </si>
  <si>
    <t>69</t>
  </si>
  <si>
    <t>55779012</t>
  </si>
  <si>
    <t>štětka na WC závěsná nebo na podlahu kartáč nylon nerezové záchytné pouzdro lesk</t>
  </si>
  <si>
    <t>977877168</t>
  </si>
  <si>
    <t>70</t>
  </si>
  <si>
    <t>725291652</t>
  </si>
  <si>
    <t>Montáž dávkovače tekutého mýdla</t>
  </si>
  <si>
    <t>-937962744</t>
  </si>
  <si>
    <t>71</t>
  </si>
  <si>
    <t>55431098</t>
  </si>
  <si>
    <t>dávkovač tekutého mýdla bílý 0,8L</t>
  </si>
  <si>
    <t>-1311971210</t>
  </si>
  <si>
    <t>72</t>
  </si>
  <si>
    <t>725291654</t>
  </si>
  <si>
    <t>Montáž zásobníku papírových ručníků</t>
  </si>
  <si>
    <t>-1108881371</t>
  </si>
  <si>
    <t>73</t>
  </si>
  <si>
    <t>55431086</t>
  </si>
  <si>
    <t>zásobník papírových ručníků skládaných komaxit bílý</t>
  </si>
  <si>
    <t>376518364</t>
  </si>
  <si>
    <t>74</t>
  </si>
  <si>
    <t>725861102</t>
  </si>
  <si>
    <t>Zápachová uzávěrka pro umyvadla DN 40</t>
  </si>
  <si>
    <t>-1974162900</t>
  </si>
  <si>
    <t>75</t>
  </si>
  <si>
    <t>725865411</t>
  </si>
  <si>
    <t>Zápachová uzávěrka pisoárová DN 32/40</t>
  </si>
  <si>
    <t>1356997840</t>
  </si>
  <si>
    <t>76</t>
  </si>
  <si>
    <t>998725102</t>
  </si>
  <si>
    <t>Přesun hmot tonážní pro zařizovací předměty v objektech v přes 6 do 12 m</t>
  </si>
  <si>
    <t>1384153955</t>
  </si>
  <si>
    <t>735</t>
  </si>
  <si>
    <t xml:space="preserve">Ústřední vytápění </t>
  </si>
  <si>
    <t>77</t>
  </si>
  <si>
    <t>733222303</t>
  </si>
  <si>
    <t>Potrubí měděné polotvrdé spojované lisováním D 18x1 mm</t>
  </si>
  <si>
    <t>293099271</t>
  </si>
  <si>
    <t>78</t>
  </si>
  <si>
    <t>733811221</t>
  </si>
  <si>
    <t>Ochrana potrubí ústředního vytápění termoizolačními trubicemi z PE tl přes 6 do 9 mm DN do 22 mm</t>
  </si>
  <si>
    <t>-1703651149</t>
  </si>
  <si>
    <t>79</t>
  </si>
  <si>
    <t>734221682</t>
  </si>
  <si>
    <t>Termostatická hlavice kapalinová PN 10 do 110°C otopných těles VK</t>
  </si>
  <si>
    <t>-892471449</t>
  </si>
  <si>
    <t>80</t>
  </si>
  <si>
    <t>734261233</t>
  </si>
  <si>
    <t>Šroubení topenářské přímé G 1/2 PN 16 do 120°C</t>
  </si>
  <si>
    <t>1984055614</t>
  </si>
  <si>
    <t>81</t>
  </si>
  <si>
    <t>734261402</t>
  </si>
  <si>
    <t>Armatura připojovací rohová G 1/2x18 PN 10 do 110°C radiátorů typu VK</t>
  </si>
  <si>
    <t>-600281565</t>
  </si>
  <si>
    <t>82</t>
  </si>
  <si>
    <t>733291903</t>
  </si>
  <si>
    <t xml:space="preserve">Propojení potrubí ocelového při opravě </t>
  </si>
  <si>
    <t>819039863</t>
  </si>
  <si>
    <t>83</t>
  </si>
  <si>
    <t>HZS2221</t>
  </si>
  <si>
    <t>Hodinová zúčtovací sazba topenář</t>
  </si>
  <si>
    <t>-270123637</t>
  </si>
  <si>
    <t>" demontáž,přemístění a zpětná montáž radiátorů, tlaková zkouška, regulace" 8+24+8</t>
  </si>
  <si>
    <t>740</t>
  </si>
  <si>
    <t xml:space="preserve">Elektromontáže </t>
  </si>
  <si>
    <t>84</t>
  </si>
  <si>
    <t>HZS2231</t>
  </si>
  <si>
    <t>Hodinová zúčtovací sazba elektrikář</t>
  </si>
  <si>
    <t>-673587875</t>
  </si>
  <si>
    <t>" demontáž původní el." 16</t>
  </si>
  <si>
    <t>85</t>
  </si>
  <si>
    <t>HZS2232</t>
  </si>
  <si>
    <t>Hodinová zúčtovací sazba elektrikář odborný</t>
  </si>
  <si>
    <t>-1285760266</t>
  </si>
  <si>
    <t>" nová elektroinstalace včetně kompletace" 55+24</t>
  </si>
  <si>
    <t>86</t>
  </si>
  <si>
    <t>Elektromateriál (kabeláže, krabičky, svítidla, spojovací materiál)</t>
  </si>
  <si>
    <t>kpl</t>
  </si>
  <si>
    <t>469015335</t>
  </si>
  <si>
    <t>87</t>
  </si>
  <si>
    <t>741810001</t>
  </si>
  <si>
    <t>Celková prohlídka elektrického rozvodu a zařízení do 100 000,- Kč</t>
  </si>
  <si>
    <t>-1355086531</t>
  </si>
  <si>
    <t>751</t>
  </si>
  <si>
    <t>Vzduchotechnika</t>
  </si>
  <si>
    <t>88</t>
  </si>
  <si>
    <t>751111051</t>
  </si>
  <si>
    <t>Montáž ventilátoru axiálního nízkotlakého podhledového D do 100 mm</t>
  </si>
  <si>
    <t>873459138</t>
  </si>
  <si>
    <t>89</t>
  </si>
  <si>
    <t>42914502</t>
  </si>
  <si>
    <t>ventilátor axiální tichý malý plastový s nastavitelným doběhem IP45 výkon 8-13W D 100mm</t>
  </si>
  <si>
    <t>-1520015447</t>
  </si>
  <si>
    <t>" s doběhem a napojením na světlo" 1*3</t>
  </si>
  <si>
    <t>90</t>
  </si>
  <si>
    <t>751398011</t>
  </si>
  <si>
    <t>Montáž větrací mřížky na kruhové potrubí D do 100 mm</t>
  </si>
  <si>
    <t>1283160910</t>
  </si>
  <si>
    <t>91</t>
  </si>
  <si>
    <t>42972835</t>
  </si>
  <si>
    <t>mřížka větrací kruhová nerezová se síťkou D 100mm</t>
  </si>
  <si>
    <t>1819786553</t>
  </si>
  <si>
    <t>92</t>
  </si>
  <si>
    <t>751525052</t>
  </si>
  <si>
    <t>Montáž potrubí plastového kruhového s přírubou D přes 100 do 200 mm</t>
  </si>
  <si>
    <t>360880444</t>
  </si>
  <si>
    <t>0,5*3</t>
  </si>
  <si>
    <t>93</t>
  </si>
  <si>
    <t>42981650</t>
  </si>
  <si>
    <t>trouba pevná PVC D 125mm do 45°C</t>
  </si>
  <si>
    <t>-830010988</t>
  </si>
  <si>
    <t>1,5*1,2</t>
  </si>
  <si>
    <t>1003291822</t>
  </si>
  <si>
    <t>" stavební přípomce VZT" 3*3</t>
  </si>
  <si>
    <t>HZS3211</t>
  </si>
  <si>
    <t>Hodinová zúčtovací sazba montér vzduchotechniky a chlazení</t>
  </si>
  <si>
    <t>-1224681430</t>
  </si>
  <si>
    <t>" propojení na vypínač elektro" 2*3</t>
  </si>
  <si>
    <t>998751101</t>
  </si>
  <si>
    <t>Přesun hmot tonážní pro vzduchotechniku v objektech výšky do 12 m</t>
  </si>
  <si>
    <t>-1401203685</t>
  </si>
  <si>
    <t>763</t>
  </si>
  <si>
    <t>Konstrukce suché výstavby</t>
  </si>
  <si>
    <t>97</t>
  </si>
  <si>
    <t>763131452</t>
  </si>
  <si>
    <t>SDK podhled deska 1xH2 12,5 s izolací dvouvrstvá spodní kce profil CD+UD</t>
  </si>
  <si>
    <t>-1295203710</t>
  </si>
  <si>
    <t>98</t>
  </si>
  <si>
    <t>763131751</t>
  </si>
  <si>
    <t>Montáž parotěsné zábrany do SDK podhledu</t>
  </si>
  <si>
    <t>858677361</t>
  </si>
  <si>
    <t>99</t>
  </si>
  <si>
    <t>28329274</t>
  </si>
  <si>
    <t>fólie PE vyztužená pro parotěsnou vrstvu (reakce na oheň - třída E) 110g/m2</t>
  </si>
  <si>
    <t>1880701335</t>
  </si>
  <si>
    <t>17,1*1,1</t>
  </si>
  <si>
    <t>100</t>
  </si>
  <si>
    <t>763121716</t>
  </si>
  <si>
    <t>SDK úprava styku stěny a podhledu akrylátovým tmelem</t>
  </si>
  <si>
    <t>-437729118</t>
  </si>
  <si>
    <t>6,2+6+5,8+7,2*2+6+6,7</t>
  </si>
  <si>
    <t>101</t>
  </si>
  <si>
    <t>763164611</t>
  </si>
  <si>
    <t>SDK obklad kcí tvaru U š do 0,6 m desky 1xA 12,5</t>
  </si>
  <si>
    <t>-476464782</t>
  </si>
  <si>
    <t>3,48*3</t>
  </si>
  <si>
    <t>102</t>
  </si>
  <si>
    <t>998763302</t>
  </si>
  <si>
    <t>Přesun hmot tonážní pro sádrokartonové konstrukce v objektech v přes 6 do 12 m</t>
  </si>
  <si>
    <t>-436634939</t>
  </si>
  <si>
    <t>766</t>
  </si>
  <si>
    <t>Konstrukce truhlářské</t>
  </si>
  <si>
    <t>103</t>
  </si>
  <si>
    <t>766660001</t>
  </si>
  <si>
    <t>Montáž dveřních křídel otvíravých jednokřídlových š do 0,8 m do ocelové zárubně</t>
  </si>
  <si>
    <t>-1064422968</t>
  </si>
  <si>
    <t>1*8</t>
  </si>
  <si>
    <t>104</t>
  </si>
  <si>
    <t>61162073</t>
  </si>
  <si>
    <t>dveře jednokřídlé voštinové povrch laminátový plné 700x1970-2100mm</t>
  </si>
  <si>
    <t>-198121566</t>
  </si>
  <si>
    <t>105</t>
  </si>
  <si>
    <t>766660717</t>
  </si>
  <si>
    <t>Montáž samozavírače na ocelovou zárubeň a dveřní křídlo</t>
  </si>
  <si>
    <t>-19690872</t>
  </si>
  <si>
    <t>106</t>
  </si>
  <si>
    <t>54917250</t>
  </si>
  <si>
    <t>samozavírač dveří hydraulický</t>
  </si>
  <si>
    <t>-1512597070</t>
  </si>
  <si>
    <t>107</t>
  </si>
  <si>
    <t>766660720</t>
  </si>
  <si>
    <t>Osazení větrací mřížky s vyříznutím otvoru</t>
  </si>
  <si>
    <t>-767081717</t>
  </si>
  <si>
    <t>108</t>
  </si>
  <si>
    <t>42972191</t>
  </si>
  <si>
    <t>mřížka větrací do dveří PVC oboustranná bílá 124x450mm</t>
  </si>
  <si>
    <t>1579912920</t>
  </si>
  <si>
    <t>109</t>
  </si>
  <si>
    <t>766660729</t>
  </si>
  <si>
    <t>Montáž dveřního interiérového kování - štítku s klikou</t>
  </si>
  <si>
    <t>64445574</t>
  </si>
  <si>
    <t>110</t>
  </si>
  <si>
    <t>54914128</t>
  </si>
  <si>
    <t>kování štítové</t>
  </si>
  <si>
    <t>402426802</t>
  </si>
  <si>
    <t>111</t>
  </si>
  <si>
    <t>76669R</t>
  </si>
  <si>
    <t>Doplnění parapetních desek na chodbě</t>
  </si>
  <si>
    <t>-347329935</t>
  </si>
  <si>
    <t>112</t>
  </si>
  <si>
    <t>998766102</t>
  </si>
  <si>
    <t>Přesun hmot tonážní pro kce truhlářské v objektech v přes 6 do 12 m</t>
  </si>
  <si>
    <t>323437490</t>
  </si>
  <si>
    <t>771</t>
  </si>
  <si>
    <t>Podlahy z dlaždic</t>
  </si>
  <si>
    <t>113</t>
  </si>
  <si>
    <t>771111011</t>
  </si>
  <si>
    <t>Vysátí podkladu před pokládkou dlažby</t>
  </si>
  <si>
    <t>2035123172</t>
  </si>
  <si>
    <t>114</t>
  </si>
  <si>
    <t>300234031</t>
  </si>
  <si>
    <t>115</t>
  </si>
  <si>
    <t>771161021</t>
  </si>
  <si>
    <t xml:space="preserve">Montáž profilu ukončujícího </t>
  </si>
  <si>
    <t>1768117553</t>
  </si>
  <si>
    <t>0,7*4</t>
  </si>
  <si>
    <t>116</t>
  </si>
  <si>
    <t>59054101</t>
  </si>
  <si>
    <t>profil přechodový Al s pohyblivým ramenem 10x20mm</t>
  </si>
  <si>
    <t>-1394052659</t>
  </si>
  <si>
    <t>117</t>
  </si>
  <si>
    <t>771151021</t>
  </si>
  <si>
    <t>Samonivelační stěrka podlah pevnosti 30 MPa tl 3 mm</t>
  </si>
  <si>
    <t>-408951884</t>
  </si>
  <si>
    <t>118</t>
  </si>
  <si>
    <t>771574416</t>
  </si>
  <si>
    <t>Montáž podlah keramických hladkých lepených cementovým flexibilním lepidlem přes 9 do 12 ks/m2</t>
  </si>
  <si>
    <t>-1171521536</t>
  </si>
  <si>
    <t>119</t>
  </si>
  <si>
    <t>59761166</t>
  </si>
  <si>
    <t>dlažba keramická slinutá mrazuvzdorná do interiéru i exteriéru R10/A povrch hladký/matný tl do 10mm přes 9 do 12ks/m2</t>
  </si>
  <si>
    <t>-908938663</t>
  </si>
  <si>
    <t xml:space="preserve">17,1*1,1 </t>
  </si>
  <si>
    <t>120</t>
  </si>
  <si>
    <t>771591115</t>
  </si>
  <si>
    <t>Podlahy spárování silikonem</t>
  </si>
  <si>
    <t>655777335</t>
  </si>
  <si>
    <t>121</t>
  </si>
  <si>
    <t>771591184</t>
  </si>
  <si>
    <t>Pracnější řezání podlah z dlaždic keramických rovné</t>
  </si>
  <si>
    <t>326412840</t>
  </si>
  <si>
    <t>122</t>
  </si>
  <si>
    <t>998771102</t>
  </si>
  <si>
    <t>Přesun hmot tonážní pro podlahy z dlaždic v objektech v přes 6 do 12 m</t>
  </si>
  <si>
    <t>-1531776429</t>
  </si>
  <si>
    <t>776</t>
  </si>
  <si>
    <t>Podlahy povlakové</t>
  </si>
  <si>
    <t>123</t>
  </si>
  <si>
    <t>776111112</t>
  </si>
  <si>
    <t>Broušení podkladu povlakových podlah</t>
  </si>
  <si>
    <t>-1471513181</t>
  </si>
  <si>
    <t>124</t>
  </si>
  <si>
    <t>776111311</t>
  </si>
  <si>
    <t>Vysátí podkladu povlakových podlah</t>
  </si>
  <si>
    <t>1056543645</t>
  </si>
  <si>
    <t>125</t>
  </si>
  <si>
    <t>776121112</t>
  </si>
  <si>
    <t>Vodou ředitelná penetrace savého podkladu povlakových podlah</t>
  </si>
  <si>
    <t>1013821048</t>
  </si>
  <si>
    <t>126</t>
  </si>
  <si>
    <t>776141121</t>
  </si>
  <si>
    <t>Stěrka podlahová nivelační pro vyrovnání podkladu povlakových podlah pevnosti 30 MPa tl do 3 mm</t>
  </si>
  <si>
    <t>-1613673274</t>
  </si>
  <si>
    <t>127</t>
  </si>
  <si>
    <t>776221111</t>
  </si>
  <si>
    <t>Lepení pásů z PVC standardním lepidlem</t>
  </si>
  <si>
    <t>671448859</t>
  </si>
  <si>
    <t>128</t>
  </si>
  <si>
    <t>28410245</t>
  </si>
  <si>
    <t>krytina podlahová homogenní elektrostaticky vodivá, pružná tl 1,7mm 608x608mm</t>
  </si>
  <si>
    <t>-275524082</t>
  </si>
  <si>
    <t>242,15*1,1</t>
  </si>
  <si>
    <t>129</t>
  </si>
  <si>
    <t>776421111</t>
  </si>
  <si>
    <t>Montáž obvodových lišt lepením</t>
  </si>
  <si>
    <t>2127362438</t>
  </si>
  <si>
    <t>130</t>
  </si>
  <si>
    <t>28411008</t>
  </si>
  <si>
    <t>lišta soklová PVC 16x60mm</t>
  </si>
  <si>
    <t>-475369807</t>
  </si>
  <si>
    <t>213,6*1,05</t>
  </si>
  <si>
    <t>131</t>
  </si>
  <si>
    <t>998776102</t>
  </si>
  <si>
    <t>Přesun hmot tonážní pro podlahy povlakové v objektech v přes 6 do 12 m</t>
  </si>
  <si>
    <t>-1328375635</t>
  </si>
  <si>
    <t>781</t>
  </si>
  <si>
    <t>Dokončovací práce - obklady</t>
  </si>
  <si>
    <t>132</t>
  </si>
  <si>
    <t>781121011</t>
  </si>
  <si>
    <t>Nátěr penetrační na stěnu</t>
  </si>
  <si>
    <t>1024207136</t>
  </si>
  <si>
    <t>(6,2+6+5,8+7,2*2+6+6,7)*2</t>
  </si>
  <si>
    <t>"chodba" 17,5*1,7</t>
  </si>
  <si>
    <t>"odečet otvorů" -(0,7*2*12+0,7*1,7*4+0,3*0,8*8)</t>
  </si>
  <si>
    <t>133</t>
  </si>
  <si>
    <t>781474114</t>
  </si>
  <si>
    <t>Montáž obkladů vnitřních keramických hladkých přes 19 do 22 ks/m2 lepených flexibilním lepidlem</t>
  </si>
  <si>
    <t>-949114902</t>
  </si>
  <si>
    <t>134</t>
  </si>
  <si>
    <t>781674113</t>
  </si>
  <si>
    <t>Montáž keramických obkladů parapetů š přes 150 do 200 mm lepených flexibilním lepidlem</t>
  </si>
  <si>
    <t>765327371</t>
  </si>
  <si>
    <t>0,8*8+0,3*2*8</t>
  </si>
  <si>
    <t>135</t>
  </si>
  <si>
    <t>59761040</t>
  </si>
  <si>
    <t>obklad keramický hladký přes 19 do 22ks/m2</t>
  </si>
  <si>
    <t>-1655556136</t>
  </si>
  <si>
    <t>(96,47+11,2*0,2)*1,1</t>
  </si>
  <si>
    <t>136</t>
  </si>
  <si>
    <t>781492211</t>
  </si>
  <si>
    <t>Montáž profilů rohových lepených flexibilním cementovým lepidlem</t>
  </si>
  <si>
    <t>1862403051</t>
  </si>
  <si>
    <t>1+1+0,9+4,8</t>
  </si>
  <si>
    <t>137</t>
  </si>
  <si>
    <t>55343021</t>
  </si>
  <si>
    <t>profil rohový Pz s kulatou hlavou pro vnitřní omítky tl 12mm</t>
  </si>
  <si>
    <t>118981148</t>
  </si>
  <si>
    <t xml:space="preserve">7,7*1,05 </t>
  </si>
  <si>
    <t>138</t>
  </si>
  <si>
    <t>781495142</t>
  </si>
  <si>
    <t>Průnik obkladem kruhový přes DN 30 do DN 90</t>
  </si>
  <si>
    <t>-1385696752</t>
  </si>
  <si>
    <t>139</t>
  </si>
  <si>
    <t>781495115</t>
  </si>
  <si>
    <t>Spárování vnitřních obkladů silikonem</t>
  </si>
  <si>
    <t>219919610</t>
  </si>
  <si>
    <t>2*4*8</t>
  </si>
  <si>
    <t>140</t>
  </si>
  <si>
    <t>781495117</t>
  </si>
  <si>
    <t>Spárování vnitřních obkladů akrylem</t>
  </si>
  <si>
    <t>582450680</t>
  </si>
  <si>
    <t>141</t>
  </si>
  <si>
    <t>781495184</t>
  </si>
  <si>
    <t>Řezání pracnější rovné keramických obkladaček</t>
  </si>
  <si>
    <t>731812055</t>
  </si>
  <si>
    <t>142</t>
  </si>
  <si>
    <t>998781102</t>
  </si>
  <si>
    <t>Přesun hmot tonážní pro obklady keramické v objektech v přes 6 do 12 m</t>
  </si>
  <si>
    <t>-106323254</t>
  </si>
  <si>
    <t>783</t>
  </si>
  <si>
    <t>Dokončovací práce - nátěry</t>
  </si>
  <si>
    <t>143</t>
  </si>
  <si>
    <t>783315101</t>
  </si>
  <si>
    <t>Mezinátěr jednonásobný syntetický standardní zámečnických konstrukcí</t>
  </si>
  <si>
    <t>1455871925</t>
  </si>
  <si>
    <t>0,7*2*8</t>
  </si>
  <si>
    <t>144</t>
  </si>
  <si>
    <t>783317101</t>
  </si>
  <si>
    <t>Krycí jednonásobný syntetický standardní nátěr zámečnických konstrukcí</t>
  </si>
  <si>
    <t>721285650</t>
  </si>
  <si>
    <t>145</t>
  </si>
  <si>
    <t>783813131</t>
  </si>
  <si>
    <t>Penetrační syntetický nátěr hladkých, tenkovrstvých zrnitých a štukových omítek</t>
  </si>
  <si>
    <t>2101585679</t>
  </si>
  <si>
    <t>"chodba" 249</t>
  </si>
  <si>
    <t>146</t>
  </si>
  <si>
    <t>783817421</t>
  </si>
  <si>
    <t>Krycí dvojnásobný syntetický nátěr hladkých, zrnitých tenkovrstvých nebo štukových omítek</t>
  </si>
  <si>
    <t>-1320062248</t>
  </si>
  <si>
    <t>784</t>
  </si>
  <si>
    <t>Dokončovací práce - malby a tapety</t>
  </si>
  <si>
    <t>147</t>
  </si>
  <si>
    <t>78417R</t>
  </si>
  <si>
    <t>Zakrytí a zalepení konstrukcí</t>
  </si>
  <si>
    <t>947368765</t>
  </si>
  <si>
    <t>148</t>
  </si>
  <si>
    <t>784161411</t>
  </si>
  <si>
    <t>Celoplošné vyrovnání podkladu sádrovou stěrkou v místnostech v do 3,80 m</t>
  </si>
  <si>
    <t>-1176818234</t>
  </si>
  <si>
    <t>"chodba - 10% z plochy" (266+120)*0,1</t>
  </si>
  <si>
    <t>149</t>
  </si>
  <si>
    <t>784181121</t>
  </si>
  <si>
    <t>Hloubková jednonásobná bezbarvá penetrace podkladu v místnostech v do 3,80 m</t>
  </si>
  <si>
    <t>1758358485</t>
  </si>
  <si>
    <t>"hygienické zázemí" 38,76+63,14+17,1</t>
  </si>
  <si>
    <t>"chodba" 266+120</t>
  </si>
  <si>
    <t>150</t>
  </si>
  <si>
    <t>784221101</t>
  </si>
  <si>
    <t>Dvojnásobné bílé malby ze směsí za sucha dobře otěruvzdorných v místnostech do 3,80 m</t>
  </si>
  <si>
    <t>-1270065420</t>
  </si>
  <si>
    <t>151</t>
  </si>
  <si>
    <t>78419R</t>
  </si>
  <si>
    <t>Čištění vnitřních ploch po provedení malířských prací</t>
  </si>
  <si>
    <t>1666622623</t>
  </si>
  <si>
    <t>VRN</t>
  </si>
  <si>
    <t>Vedlejší rozpočtové náklady</t>
  </si>
  <si>
    <t>VRN1</t>
  </si>
  <si>
    <t>Průzkumné, geodetické a projektové práce</t>
  </si>
  <si>
    <t>152</t>
  </si>
  <si>
    <t>013254000</t>
  </si>
  <si>
    <t>Dokumentace skutečného provedení stavby</t>
  </si>
  <si>
    <t>-1344939625</t>
  </si>
  <si>
    <t>VRN3</t>
  </si>
  <si>
    <t>Zařízení staveniště</t>
  </si>
  <si>
    <t>153</t>
  </si>
  <si>
    <t>032903000</t>
  </si>
  <si>
    <t>Náklady na provoz a údržbu vybavení staveniště</t>
  </si>
  <si>
    <t>1045336553</t>
  </si>
  <si>
    <t>154</t>
  </si>
  <si>
    <t>035103001</t>
  </si>
  <si>
    <t>Pronájem ploch</t>
  </si>
  <si>
    <t>-882942075</t>
  </si>
  <si>
    <t>VRN5</t>
  </si>
  <si>
    <t>Finanční náklady</t>
  </si>
  <si>
    <t>155</t>
  </si>
  <si>
    <t>052002000</t>
  </si>
  <si>
    <t>Finanční rezerva</t>
  </si>
  <si>
    <t>2135055781</t>
  </si>
  <si>
    <t>VRN7</t>
  </si>
  <si>
    <t>Provozní vlivy</t>
  </si>
  <si>
    <t>156</t>
  </si>
  <si>
    <t>071103000</t>
  </si>
  <si>
    <t>Provoz investora</t>
  </si>
  <si>
    <t>1389531272</t>
  </si>
  <si>
    <t>Základní škola jazyků Karlovy vary ul.Libušina č.p.1032/31</t>
  </si>
  <si>
    <t>Stavební úpravy hygienického zázemí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</si>
</sst>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>
      <selection activeCell="AN9" sqref="AN9"/>
    </sheetView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" customHeight="1">
      <c r="AR2" s="225" t="s">
        <v>5</v>
      </c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S2" s="16" t="s">
        <v>6</v>
      </c>
      <c r="BT2" s="16" t="s">
        <v>7</v>
      </c>
    </row>
    <row r="3" spans="1:74" s="1" customFormat="1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s="1" customFormat="1" ht="12" customHeight="1">
      <c r="B5" s="19"/>
      <c r="D5" s="23" t="s">
        <v>13</v>
      </c>
      <c r="K5" s="190">
        <v>1</v>
      </c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R5" s="19"/>
      <c r="BE5" s="187" t="s">
        <v>14</v>
      </c>
      <c r="BS5" s="16" t="s">
        <v>6</v>
      </c>
    </row>
    <row r="6" spans="1:74" s="1" customFormat="1" ht="36.9" customHeight="1">
      <c r="B6" s="19"/>
      <c r="D6" s="25" t="s">
        <v>15</v>
      </c>
      <c r="K6" s="192" t="s">
        <v>877</v>
      </c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R6" s="19"/>
      <c r="BE6" s="188"/>
      <c r="BS6" s="16" t="s">
        <v>6</v>
      </c>
    </row>
    <row r="7" spans="1:74" s="1" customFormat="1" ht="12" customHeight="1">
      <c r="B7" s="19"/>
      <c r="D7" s="26" t="s">
        <v>16</v>
      </c>
      <c r="K7" s="24" t="s">
        <v>1</v>
      </c>
      <c r="AK7" s="26" t="s">
        <v>17</v>
      </c>
      <c r="AN7" s="24" t="s">
        <v>1</v>
      </c>
      <c r="AR7" s="19"/>
      <c r="BE7" s="188"/>
      <c r="BS7" s="16" t="s">
        <v>6</v>
      </c>
    </row>
    <row r="8" spans="1:74" s="1" customFormat="1" ht="12" customHeight="1">
      <c r="B8" s="19"/>
      <c r="D8" s="26" t="s">
        <v>18</v>
      </c>
      <c r="K8" s="24" t="s">
        <v>19</v>
      </c>
      <c r="AK8" s="26" t="s">
        <v>20</v>
      </c>
      <c r="AN8" s="230">
        <v>45595</v>
      </c>
      <c r="AR8" s="19"/>
      <c r="BE8" s="188"/>
      <c r="BS8" s="16" t="s">
        <v>6</v>
      </c>
    </row>
    <row r="9" spans="1:74" s="1" customFormat="1" ht="14.4" customHeight="1">
      <c r="B9" s="19"/>
      <c r="AR9" s="19"/>
      <c r="BE9" s="188"/>
      <c r="BS9" s="16" t="s">
        <v>6</v>
      </c>
    </row>
    <row r="10" spans="1:74" s="1" customFormat="1" ht="12" customHeight="1">
      <c r="B10" s="19"/>
      <c r="D10" s="26" t="s">
        <v>21</v>
      </c>
      <c r="AK10" s="26" t="s">
        <v>22</v>
      </c>
      <c r="AN10" s="24" t="s">
        <v>1</v>
      </c>
      <c r="AR10" s="19"/>
      <c r="BE10" s="188"/>
      <c r="BS10" s="16" t="s">
        <v>6</v>
      </c>
    </row>
    <row r="11" spans="1:74" s="1" customFormat="1" ht="18.45" customHeight="1">
      <c r="B11" s="19"/>
      <c r="E11" s="24" t="s">
        <v>19</v>
      </c>
      <c r="AK11" s="26" t="s">
        <v>23</v>
      </c>
      <c r="AN11" s="24" t="s">
        <v>1</v>
      </c>
      <c r="AR11" s="19"/>
      <c r="BE11" s="188"/>
      <c r="BS11" s="16" t="s">
        <v>6</v>
      </c>
    </row>
    <row r="12" spans="1:74" s="1" customFormat="1" ht="6.9" customHeight="1">
      <c r="B12" s="19"/>
      <c r="AR12" s="19"/>
      <c r="BE12" s="188"/>
      <c r="BS12" s="16" t="s">
        <v>6</v>
      </c>
    </row>
    <row r="13" spans="1:74" s="1" customFormat="1" ht="12" customHeight="1">
      <c r="B13" s="19"/>
      <c r="D13" s="26" t="s">
        <v>24</v>
      </c>
      <c r="AK13" s="26" t="s">
        <v>22</v>
      </c>
      <c r="AN13" s="28" t="s">
        <v>25</v>
      </c>
      <c r="AR13" s="19"/>
      <c r="BE13" s="188"/>
      <c r="BS13" s="16" t="s">
        <v>6</v>
      </c>
    </row>
    <row r="14" spans="1:74" ht="13.2">
      <c r="B14" s="19"/>
      <c r="E14" s="193" t="s">
        <v>25</v>
      </c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26" t="s">
        <v>23</v>
      </c>
      <c r="AN14" s="28" t="s">
        <v>25</v>
      </c>
      <c r="AR14" s="19"/>
      <c r="BE14" s="188"/>
      <c r="BS14" s="16" t="s">
        <v>6</v>
      </c>
    </row>
    <row r="15" spans="1:74" s="1" customFormat="1" ht="6.9" customHeight="1">
      <c r="B15" s="19"/>
      <c r="AR15" s="19"/>
      <c r="BE15" s="188"/>
      <c r="BS15" s="16" t="s">
        <v>3</v>
      </c>
    </row>
    <row r="16" spans="1:74" s="1" customFormat="1" ht="12" customHeight="1">
      <c r="B16" s="19"/>
      <c r="D16" s="26" t="s">
        <v>26</v>
      </c>
      <c r="AK16" s="26" t="s">
        <v>22</v>
      </c>
      <c r="AN16" s="24" t="s">
        <v>1</v>
      </c>
      <c r="AR16" s="19"/>
      <c r="BE16" s="188"/>
      <c r="BS16" s="16" t="s">
        <v>3</v>
      </c>
    </row>
    <row r="17" spans="1:71" s="1" customFormat="1" ht="18.45" customHeight="1">
      <c r="B17" s="19"/>
      <c r="E17" s="24" t="s">
        <v>19</v>
      </c>
      <c r="AK17" s="26" t="s">
        <v>23</v>
      </c>
      <c r="AN17" s="24" t="s">
        <v>1</v>
      </c>
      <c r="AR17" s="19"/>
      <c r="BE17" s="188"/>
      <c r="BS17" s="16" t="s">
        <v>27</v>
      </c>
    </row>
    <row r="18" spans="1:71" s="1" customFormat="1" ht="6.9" customHeight="1">
      <c r="B18" s="19"/>
      <c r="AR18" s="19"/>
      <c r="BE18" s="188"/>
      <c r="BS18" s="16" t="s">
        <v>6</v>
      </c>
    </row>
    <row r="19" spans="1:71" s="1" customFormat="1" ht="12" customHeight="1">
      <c r="B19" s="19"/>
      <c r="D19" s="26" t="s">
        <v>28</v>
      </c>
      <c r="AK19" s="26" t="s">
        <v>22</v>
      </c>
      <c r="AN19" s="24" t="s">
        <v>1</v>
      </c>
      <c r="AR19" s="19"/>
      <c r="BE19" s="188"/>
      <c r="BS19" s="16" t="s">
        <v>6</v>
      </c>
    </row>
    <row r="20" spans="1:71" s="1" customFormat="1" ht="18.45" customHeight="1">
      <c r="B20" s="19"/>
      <c r="E20" s="24" t="s">
        <v>19</v>
      </c>
      <c r="AK20" s="26" t="s">
        <v>23</v>
      </c>
      <c r="AN20" s="24" t="s">
        <v>1</v>
      </c>
      <c r="AR20" s="19"/>
      <c r="BE20" s="188"/>
      <c r="BS20" s="16" t="s">
        <v>27</v>
      </c>
    </row>
    <row r="21" spans="1:71" s="1" customFormat="1" ht="6.9" customHeight="1">
      <c r="B21" s="19"/>
      <c r="AR21" s="19"/>
      <c r="BE21" s="188"/>
    </row>
    <row r="22" spans="1:71" s="1" customFormat="1" ht="12" customHeight="1">
      <c r="B22" s="19"/>
      <c r="D22" s="26" t="s">
        <v>29</v>
      </c>
      <c r="AR22" s="19"/>
      <c r="BE22" s="188"/>
    </row>
    <row r="23" spans="1:71" s="1" customFormat="1" ht="16.5" customHeight="1">
      <c r="B23" s="19"/>
      <c r="E23" s="195" t="s">
        <v>1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R23" s="19"/>
      <c r="BE23" s="188"/>
    </row>
    <row r="24" spans="1:71" s="1" customFormat="1" ht="6.9" customHeight="1">
      <c r="B24" s="19"/>
      <c r="AR24" s="19"/>
      <c r="BE24" s="188"/>
    </row>
    <row r="25" spans="1:71" s="1" customFormat="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8"/>
    </row>
    <row r="26" spans="1:71" s="2" customFormat="1" ht="25.95" customHeight="1">
      <c r="A26" s="31"/>
      <c r="B26" s="32"/>
      <c r="C26" s="31"/>
      <c r="D26" s="33" t="s">
        <v>30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196">
        <f>ROUND(AG94,2)</f>
        <v>0</v>
      </c>
      <c r="AL26" s="197"/>
      <c r="AM26" s="197"/>
      <c r="AN26" s="197"/>
      <c r="AO26" s="197"/>
      <c r="AP26" s="31"/>
      <c r="AQ26" s="31"/>
      <c r="AR26" s="32"/>
      <c r="BE26" s="188"/>
    </row>
    <row r="27" spans="1:71" s="2" customFormat="1" ht="6.9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188"/>
    </row>
    <row r="28" spans="1:71" s="2" customFormat="1" ht="13.2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198" t="s">
        <v>31</v>
      </c>
      <c r="M28" s="198"/>
      <c r="N28" s="198"/>
      <c r="O28" s="198"/>
      <c r="P28" s="198"/>
      <c r="Q28" s="31"/>
      <c r="R28" s="31"/>
      <c r="S28" s="31"/>
      <c r="T28" s="31"/>
      <c r="U28" s="31"/>
      <c r="V28" s="31"/>
      <c r="W28" s="198" t="s">
        <v>32</v>
      </c>
      <c r="X28" s="198"/>
      <c r="Y28" s="198"/>
      <c r="Z28" s="198"/>
      <c r="AA28" s="198"/>
      <c r="AB28" s="198"/>
      <c r="AC28" s="198"/>
      <c r="AD28" s="198"/>
      <c r="AE28" s="198"/>
      <c r="AF28" s="31"/>
      <c r="AG28" s="31"/>
      <c r="AH28" s="31"/>
      <c r="AI28" s="31"/>
      <c r="AJ28" s="31"/>
      <c r="AK28" s="198" t="s">
        <v>33</v>
      </c>
      <c r="AL28" s="198"/>
      <c r="AM28" s="198"/>
      <c r="AN28" s="198"/>
      <c r="AO28" s="198"/>
      <c r="AP28" s="31"/>
      <c r="AQ28" s="31"/>
      <c r="AR28" s="32"/>
      <c r="BE28" s="188"/>
    </row>
    <row r="29" spans="1:71" s="3" customFormat="1" ht="14.4" customHeight="1">
      <c r="B29" s="36"/>
      <c r="D29" s="26" t="s">
        <v>34</v>
      </c>
      <c r="F29" s="26" t="s">
        <v>35</v>
      </c>
      <c r="L29" s="201">
        <v>0.21</v>
      </c>
      <c r="M29" s="200"/>
      <c r="N29" s="200"/>
      <c r="O29" s="200"/>
      <c r="P29" s="200"/>
      <c r="W29" s="199">
        <f>ROUND(AZ94, 2)</f>
        <v>0</v>
      </c>
      <c r="X29" s="200"/>
      <c r="Y29" s="200"/>
      <c r="Z29" s="200"/>
      <c r="AA29" s="200"/>
      <c r="AB29" s="200"/>
      <c r="AC29" s="200"/>
      <c r="AD29" s="200"/>
      <c r="AE29" s="200"/>
      <c r="AK29" s="199">
        <f>ROUND(AV94, 2)</f>
        <v>0</v>
      </c>
      <c r="AL29" s="200"/>
      <c r="AM29" s="200"/>
      <c r="AN29" s="200"/>
      <c r="AO29" s="200"/>
      <c r="AR29" s="36"/>
      <c r="BE29" s="189"/>
    </row>
    <row r="30" spans="1:71" s="3" customFormat="1" ht="14.4" customHeight="1">
      <c r="B30" s="36"/>
      <c r="F30" s="26" t="s">
        <v>36</v>
      </c>
      <c r="L30" s="201">
        <v>0.12</v>
      </c>
      <c r="M30" s="200"/>
      <c r="N30" s="200"/>
      <c r="O30" s="200"/>
      <c r="P30" s="200"/>
      <c r="W30" s="199">
        <f>ROUND(BA94, 2)</f>
        <v>0</v>
      </c>
      <c r="X30" s="200"/>
      <c r="Y30" s="200"/>
      <c r="Z30" s="200"/>
      <c r="AA30" s="200"/>
      <c r="AB30" s="200"/>
      <c r="AC30" s="200"/>
      <c r="AD30" s="200"/>
      <c r="AE30" s="200"/>
      <c r="AK30" s="199">
        <f>ROUND(AW94, 2)</f>
        <v>0</v>
      </c>
      <c r="AL30" s="200"/>
      <c r="AM30" s="200"/>
      <c r="AN30" s="200"/>
      <c r="AO30" s="200"/>
      <c r="AR30" s="36"/>
      <c r="BE30" s="189"/>
    </row>
    <row r="31" spans="1:71" s="3" customFormat="1" ht="14.4" hidden="1" customHeight="1">
      <c r="B31" s="36"/>
      <c r="F31" s="26" t="s">
        <v>37</v>
      </c>
      <c r="L31" s="201">
        <v>0.21</v>
      </c>
      <c r="M31" s="200"/>
      <c r="N31" s="200"/>
      <c r="O31" s="200"/>
      <c r="P31" s="200"/>
      <c r="W31" s="199">
        <f>ROUND(BB94, 2)</f>
        <v>0</v>
      </c>
      <c r="X31" s="200"/>
      <c r="Y31" s="200"/>
      <c r="Z31" s="200"/>
      <c r="AA31" s="200"/>
      <c r="AB31" s="200"/>
      <c r="AC31" s="200"/>
      <c r="AD31" s="200"/>
      <c r="AE31" s="200"/>
      <c r="AK31" s="199">
        <v>0</v>
      </c>
      <c r="AL31" s="200"/>
      <c r="AM31" s="200"/>
      <c r="AN31" s="200"/>
      <c r="AO31" s="200"/>
      <c r="AR31" s="36"/>
      <c r="BE31" s="189"/>
    </row>
    <row r="32" spans="1:71" s="3" customFormat="1" ht="14.4" hidden="1" customHeight="1">
      <c r="B32" s="36"/>
      <c r="F32" s="26" t="s">
        <v>38</v>
      </c>
      <c r="L32" s="201">
        <v>0.12</v>
      </c>
      <c r="M32" s="200"/>
      <c r="N32" s="200"/>
      <c r="O32" s="200"/>
      <c r="P32" s="200"/>
      <c r="W32" s="199">
        <f>ROUND(BC94, 2)</f>
        <v>0</v>
      </c>
      <c r="X32" s="200"/>
      <c r="Y32" s="200"/>
      <c r="Z32" s="200"/>
      <c r="AA32" s="200"/>
      <c r="AB32" s="200"/>
      <c r="AC32" s="200"/>
      <c r="AD32" s="200"/>
      <c r="AE32" s="200"/>
      <c r="AK32" s="199">
        <v>0</v>
      </c>
      <c r="AL32" s="200"/>
      <c r="AM32" s="200"/>
      <c r="AN32" s="200"/>
      <c r="AO32" s="200"/>
      <c r="AR32" s="36"/>
      <c r="BE32" s="189"/>
    </row>
    <row r="33" spans="1:57" s="3" customFormat="1" ht="14.4" hidden="1" customHeight="1">
      <c r="B33" s="36"/>
      <c r="F33" s="26" t="s">
        <v>39</v>
      </c>
      <c r="L33" s="201">
        <v>0</v>
      </c>
      <c r="M33" s="200"/>
      <c r="N33" s="200"/>
      <c r="O33" s="200"/>
      <c r="P33" s="200"/>
      <c r="W33" s="199">
        <f>ROUND(BD94, 2)</f>
        <v>0</v>
      </c>
      <c r="X33" s="200"/>
      <c r="Y33" s="200"/>
      <c r="Z33" s="200"/>
      <c r="AA33" s="200"/>
      <c r="AB33" s="200"/>
      <c r="AC33" s="200"/>
      <c r="AD33" s="200"/>
      <c r="AE33" s="200"/>
      <c r="AK33" s="199">
        <v>0</v>
      </c>
      <c r="AL33" s="200"/>
      <c r="AM33" s="200"/>
      <c r="AN33" s="200"/>
      <c r="AO33" s="200"/>
      <c r="AR33" s="36"/>
      <c r="BE33" s="189"/>
    </row>
    <row r="34" spans="1:57" s="2" customFormat="1" ht="6.9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188"/>
    </row>
    <row r="35" spans="1:57" s="2" customFormat="1" ht="25.95" customHeight="1">
      <c r="A35" s="31"/>
      <c r="B35" s="32"/>
      <c r="C35" s="37"/>
      <c r="D35" s="38" t="s">
        <v>40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41</v>
      </c>
      <c r="U35" s="39"/>
      <c r="V35" s="39"/>
      <c r="W35" s="39"/>
      <c r="X35" s="202" t="s">
        <v>42</v>
      </c>
      <c r="Y35" s="203"/>
      <c r="Z35" s="203"/>
      <c r="AA35" s="203"/>
      <c r="AB35" s="203"/>
      <c r="AC35" s="39"/>
      <c r="AD35" s="39"/>
      <c r="AE35" s="39"/>
      <c r="AF35" s="39"/>
      <c r="AG35" s="39"/>
      <c r="AH35" s="39"/>
      <c r="AI35" s="39"/>
      <c r="AJ35" s="39"/>
      <c r="AK35" s="204">
        <f>SUM(AK26:AK33)</f>
        <v>0</v>
      </c>
      <c r="AL35" s="203"/>
      <c r="AM35" s="203"/>
      <c r="AN35" s="203"/>
      <c r="AO35" s="205"/>
      <c r="AP35" s="37"/>
      <c r="AQ35" s="37"/>
      <c r="AR35" s="32"/>
      <c r="BE35" s="31"/>
    </row>
    <row r="36" spans="1:57" s="2" customFormat="1" ht="6.9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14.4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1" customFormat="1" ht="14.4" customHeight="1">
      <c r="B38" s="19"/>
      <c r="AR38" s="19"/>
    </row>
    <row r="39" spans="1:57" s="1" customFormat="1" ht="14.4" customHeight="1">
      <c r="B39" s="19"/>
      <c r="AR39" s="19"/>
    </row>
    <row r="40" spans="1:57" s="1" customFormat="1" ht="14.4" customHeight="1">
      <c r="B40" s="19"/>
      <c r="AR40" s="19"/>
    </row>
    <row r="41" spans="1:57" s="1" customFormat="1" ht="14.4" customHeight="1">
      <c r="B41" s="19"/>
      <c r="AR41" s="19"/>
    </row>
    <row r="42" spans="1:57" s="1" customFormat="1" ht="14.4" customHeight="1">
      <c r="B42" s="19"/>
      <c r="AR42" s="19"/>
    </row>
    <row r="43" spans="1:57" s="1" customFormat="1" ht="14.4" customHeight="1">
      <c r="B43" s="19"/>
      <c r="AR43" s="19"/>
    </row>
    <row r="44" spans="1:57" s="1" customFormat="1" ht="14.4" customHeight="1">
      <c r="B44" s="19"/>
      <c r="AR44" s="19"/>
    </row>
    <row r="45" spans="1:57" s="1" customFormat="1" ht="14.4" customHeight="1">
      <c r="B45" s="19"/>
      <c r="AR45" s="19"/>
    </row>
    <row r="46" spans="1:57" s="1" customFormat="1" ht="14.4" customHeight="1">
      <c r="B46" s="19"/>
      <c r="AR46" s="19"/>
    </row>
    <row r="47" spans="1:57" s="1" customFormat="1" ht="14.4" customHeight="1">
      <c r="B47" s="19"/>
      <c r="AR47" s="19"/>
    </row>
    <row r="48" spans="1:57" s="1" customFormat="1" ht="14.4" customHeight="1">
      <c r="B48" s="19"/>
      <c r="AR48" s="19"/>
    </row>
    <row r="49" spans="1:57" s="2" customFormat="1" ht="14.4" customHeight="1">
      <c r="B49" s="41"/>
      <c r="D49" s="42" t="s">
        <v>43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44</v>
      </c>
      <c r="AI49" s="43"/>
      <c r="AJ49" s="43"/>
      <c r="AK49" s="43"/>
      <c r="AL49" s="43"/>
      <c r="AM49" s="43"/>
      <c r="AN49" s="43"/>
      <c r="AO49" s="43"/>
      <c r="AR49" s="41"/>
    </row>
    <row r="50" spans="1:57" ht="10.199999999999999">
      <c r="B50" s="19"/>
      <c r="AR50" s="19"/>
    </row>
    <row r="51" spans="1:57" ht="10.199999999999999">
      <c r="B51" s="19"/>
      <c r="AR51" s="19"/>
    </row>
    <row r="52" spans="1:57" ht="10.199999999999999">
      <c r="B52" s="19"/>
      <c r="AR52" s="19"/>
    </row>
    <row r="53" spans="1:57" ht="10.199999999999999">
      <c r="B53" s="19"/>
      <c r="AR53" s="19"/>
    </row>
    <row r="54" spans="1:57" ht="10.199999999999999">
      <c r="B54" s="19"/>
      <c r="AR54" s="19"/>
    </row>
    <row r="55" spans="1:57" ht="10.199999999999999">
      <c r="B55" s="19"/>
      <c r="AR55" s="19"/>
    </row>
    <row r="56" spans="1:57" ht="10.199999999999999">
      <c r="B56" s="19"/>
      <c r="AR56" s="19"/>
    </row>
    <row r="57" spans="1:57" ht="10.199999999999999">
      <c r="B57" s="19"/>
      <c r="AR57" s="19"/>
    </row>
    <row r="58" spans="1:57" ht="10.199999999999999">
      <c r="B58" s="19"/>
      <c r="AR58" s="19"/>
    </row>
    <row r="59" spans="1:57" ht="10.199999999999999">
      <c r="B59" s="19"/>
      <c r="AR59" s="19"/>
    </row>
    <row r="60" spans="1:57" s="2" customFormat="1" ht="13.2">
      <c r="A60" s="31"/>
      <c r="B60" s="32"/>
      <c r="C60" s="31"/>
      <c r="D60" s="44" t="s">
        <v>45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4" t="s">
        <v>46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4" t="s">
        <v>45</v>
      </c>
      <c r="AI60" s="34"/>
      <c r="AJ60" s="34"/>
      <c r="AK60" s="34"/>
      <c r="AL60" s="34"/>
      <c r="AM60" s="44" t="s">
        <v>46</v>
      </c>
      <c r="AN60" s="34"/>
      <c r="AO60" s="34"/>
      <c r="AP60" s="31"/>
      <c r="AQ60" s="31"/>
      <c r="AR60" s="32"/>
      <c r="BE60" s="31"/>
    </row>
    <row r="61" spans="1:57" ht="10.199999999999999">
      <c r="B61" s="19"/>
      <c r="AR61" s="19"/>
    </row>
    <row r="62" spans="1:57" ht="10.199999999999999">
      <c r="B62" s="19"/>
      <c r="AR62" s="19"/>
    </row>
    <row r="63" spans="1:57" ht="10.199999999999999">
      <c r="B63" s="19"/>
      <c r="AR63" s="19"/>
    </row>
    <row r="64" spans="1:57" s="2" customFormat="1" ht="13.2">
      <c r="A64" s="31"/>
      <c r="B64" s="32"/>
      <c r="C64" s="31"/>
      <c r="D64" s="42" t="s">
        <v>47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48</v>
      </c>
      <c r="AI64" s="45"/>
      <c r="AJ64" s="45"/>
      <c r="AK64" s="45"/>
      <c r="AL64" s="45"/>
      <c r="AM64" s="45"/>
      <c r="AN64" s="45"/>
      <c r="AO64" s="45"/>
      <c r="AP64" s="31"/>
      <c r="AQ64" s="31"/>
      <c r="AR64" s="32"/>
      <c r="BE64" s="31"/>
    </row>
    <row r="65" spans="1:57" ht="10.199999999999999">
      <c r="B65" s="19"/>
      <c r="AR65" s="19"/>
    </row>
    <row r="66" spans="1:57" ht="10.199999999999999">
      <c r="B66" s="19"/>
      <c r="AR66" s="19"/>
    </row>
    <row r="67" spans="1:57" ht="10.199999999999999">
      <c r="B67" s="19"/>
      <c r="AR67" s="19"/>
    </row>
    <row r="68" spans="1:57" ht="10.199999999999999">
      <c r="B68" s="19"/>
      <c r="AR68" s="19"/>
    </row>
    <row r="69" spans="1:57" ht="10.199999999999999">
      <c r="B69" s="19"/>
      <c r="AR69" s="19"/>
    </row>
    <row r="70" spans="1:57" ht="10.199999999999999">
      <c r="B70" s="19"/>
      <c r="AR70" s="19"/>
    </row>
    <row r="71" spans="1:57" ht="10.199999999999999">
      <c r="B71" s="19"/>
      <c r="AR71" s="19"/>
    </row>
    <row r="72" spans="1:57" ht="10.199999999999999">
      <c r="B72" s="19"/>
      <c r="AR72" s="19"/>
    </row>
    <row r="73" spans="1:57" ht="10.199999999999999">
      <c r="B73" s="19"/>
      <c r="AR73" s="19"/>
    </row>
    <row r="74" spans="1:57" ht="10.199999999999999">
      <c r="B74" s="19"/>
      <c r="AR74" s="19"/>
    </row>
    <row r="75" spans="1:57" s="2" customFormat="1" ht="13.2">
      <c r="A75" s="31"/>
      <c r="B75" s="32"/>
      <c r="C75" s="31"/>
      <c r="D75" s="44" t="s">
        <v>45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4" t="s">
        <v>46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4" t="s">
        <v>45</v>
      </c>
      <c r="AI75" s="34"/>
      <c r="AJ75" s="34"/>
      <c r="AK75" s="34"/>
      <c r="AL75" s="34"/>
      <c r="AM75" s="44" t="s">
        <v>46</v>
      </c>
      <c r="AN75" s="34"/>
      <c r="AO75" s="34"/>
      <c r="AP75" s="31"/>
      <c r="AQ75" s="31"/>
      <c r="AR75" s="32"/>
      <c r="BE75" s="31"/>
    </row>
    <row r="76" spans="1:57" s="2" customFormat="1" ht="10.199999999999999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2"/>
      <c r="BE77" s="31"/>
    </row>
    <row r="81" spans="1:91" s="2" customFormat="1" ht="6.9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2"/>
      <c r="BE81" s="31"/>
    </row>
    <row r="82" spans="1:91" s="2" customFormat="1" ht="24.9" customHeight="1">
      <c r="A82" s="31"/>
      <c r="B82" s="32"/>
      <c r="C82" s="20" t="s">
        <v>49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2" customFormat="1" ht="6.9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4" customFormat="1" ht="12" customHeight="1">
      <c r="B84" s="50"/>
      <c r="C84" s="26" t="s">
        <v>13</v>
      </c>
      <c r="L84" s="4">
        <f>K5</f>
        <v>1</v>
      </c>
      <c r="AR84" s="50"/>
    </row>
    <row r="85" spans="1:91" s="5" customFormat="1" ht="36.9" customHeight="1">
      <c r="B85" s="51"/>
      <c r="C85" s="52" t="s">
        <v>15</v>
      </c>
      <c r="L85" s="206" t="str">
        <f>K6</f>
        <v>Základní škola jazyků Karlovy vary ul.Libušina č.p.1032/31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R85" s="51"/>
    </row>
    <row r="86" spans="1:91" s="2" customFormat="1" ht="6.9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2" customFormat="1" ht="12" customHeight="1">
      <c r="A87" s="31"/>
      <c r="B87" s="32"/>
      <c r="C87" s="26" t="s">
        <v>18</v>
      </c>
      <c r="D87" s="31"/>
      <c r="E87" s="31"/>
      <c r="F87" s="31"/>
      <c r="G87" s="31"/>
      <c r="H87" s="31"/>
      <c r="I87" s="31"/>
      <c r="J87" s="31"/>
      <c r="K87" s="31"/>
      <c r="L87" s="53" t="str">
        <f>IF(K8="","",K8)</f>
        <v xml:space="preserve"> 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20</v>
      </c>
      <c r="AJ87" s="31"/>
      <c r="AK87" s="31"/>
      <c r="AL87" s="31"/>
      <c r="AM87" s="208">
        <f>IF(AN8= "","",AN8)</f>
        <v>45595</v>
      </c>
      <c r="AN87" s="208"/>
      <c r="AO87" s="31"/>
      <c r="AP87" s="31"/>
      <c r="AQ87" s="31"/>
      <c r="AR87" s="32"/>
      <c r="BE87" s="31"/>
    </row>
    <row r="88" spans="1:91" s="2" customFormat="1" ht="6.9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2" customFormat="1" ht="15.15" customHeight="1">
      <c r="A89" s="31"/>
      <c r="B89" s="32"/>
      <c r="C89" s="26" t="s">
        <v>21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 xml:space="preserve"> 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26</v>
      </c>
      <c r="AJ89" s="31"/>
      <c r="AK89" s="31"/>
      <c r="AL89" s="31"/>
      <c r="AM89" s="209" t="str">
        <f>IF(E17="","",E17)</f>
        <v xml:space="preserve"> </v>
      </c>
      <c r="AN89" s="210"/>
      <c r="AO89" s="210"/>
      <c r="AP89" s="210"/>
      <c r="AQ89" s="31"/>
      <c r="AR89" s="32"/>
      <c r="AS89" s="211" t="s">
        <v>50</v>
      </c>
      <c r="AT89" s="212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31"/>
    </row>
    <row r="90" spans="1:91" s="2" customFormat="1" ht="15.15" customHeight="1">
      <c r="A90" s="31"/>
      <c r="B90" s="32"/>
      <c r="C90" s="26" t="s">
        <v>24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28</v>
      </c>
      <c r="AJ90" s="31"/>
      <c r="AK90" s="31"/>
      <c r="AL90" s="31"/>
      <c r="AM90" s="209" t="str">
        <f>IF(E20="","",E20)</f>
        <v xml:space="preserve"> </v>
      </c>
      <c r="AN90" s="210"/>
      <c r="AO90" s="210"/>
      <c r="AP90" s="210"/>
      <c r="AQ90" s="31"/>
      <c r="AR90" s="32"/>
      <c r="AS90" s="213"/>
      <c r="AT90" s="214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31"/>
    </row>
    <row r="91" spans="1:91" s="2" customFormat="1" ht="10.8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13"/>
      <c r="AT91" s="214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31"/>
    </row>
    <row r="92" spans="1:91" s="2" customFormat="1" ht="29.25" customHeight="1">
      <c r="A92" s="31"/>
      <c r="B92" s="32"/>
      <c r="C92" s="215" t="s">
        <v>51</v>
      </c>
      <c r="D92" s="216"/>
      <c r="E92" s="216"/>
      <c r="F92" s="216"/>
      <c r="G92" s="216"/>
      <c r="H92" s="59"/>
      <c r="I92" s="217" t="s">
        <v>52</v>
      </c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8" t="s">
        <v>53</v>
      </c>
      <c r="AH92" s="216"/>
      <c r="AI92" s="216"/>
      <c r="AJ92" s="216"/>
      <c r="AK92" s="216"/>
      <c r="AL92" s="216"/>
      <c r="AM92" s="216"/>
      <c r="AN92" s="217" t="s">
        <v>54</v>
      </c>
      <c r="AO92" s="216"/>
      <c r="AP92" s="219"/>
      <c r="AQ92" s="60" t="s">
        <v>55</v>
      </c>
      <c r="AR92" s="32"/>
      <c r="AS92" s="61" t="s">
        <v>56</v>
      </c>
      <c r="AT92" s="62" t="s">
        <v>57</v>
      </c>
      <c r="AU92" s="62" t="s">
        <v>58</v>
      </c>
      <c r="AV92" s="62" t="s">
        <v>59</v>
      </c>
      <c r="AW92" s="62" t="s">
        <v>60</v>
      </c>
      <c r="AX92" s="62" t="s">
        <v>61</v>
      </c>
      <c r="AY92" s="62" t="s">
        <v>62</v>
      </c>
      <c r="AZ92" s="62" t="s">
        <v>63</v>
      </c>
      <c r="BA92" s="62" t="s">
        <v>64</v>
      </c>
      <c r="BB92" s="62" t="s">
        <v>65</v>
      </c>
      <c r="BC92" s="62" t="s">
        <v>66</v>
      </c>
      <c r="BD92" s="63" t="s">
        <v>67</v>
      </c>
      <c r="BE92" s="31"/>
    </row>
    <row r="93" spans="1:91" s="2" customFormat="1" ht="10.8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31"/>
    </row>
    <row r="94" spans="1:91" s="6" customFormat="1" ht="32.4" customHeight="1">
      <c r="B94" s="67"/>
      <c r="C94" s="68" t="s">
        <v>68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223">
        <f>ROUND(AG95,2)</f>
        <v>0</v>
      </c>
      <c r="AH94" s="223"/>
      <c r="AI94" s="223"/>
      <c r="AJ94" s="223"/>
      <c r="AK94" s="223"/>
      <c r="AL94" s="223"/>
      <c r="AM94" s="223"/>
      <c r="AN94" s="224">
        <f>SUM(AG94,AT94)</f>
        <v>0</v>
      </c>
      <c r="AO94" s="224"/>
      <c r="AP94" s="224"/>
      <c r="AQ94" s="71" t="s">
        <v>1</v>
      </c>
      <c r="AR94" s="67"/>
      <c r="AS94" s="72">
        <f>ROUND(AS95,2)</f>
        <v>0</v>
      </c>
      <c r="AT94" s="73">
        <f>ROUND(SUM(AV94:AW94),2)</f>
        <v>0</v>
      </c>
      <c r="AU94" s="74">
        <f>ROUND(AU95,5)</f>
        <v>0</v>
      </c>
      <c r="AV94" s="73">
        <f>ROUND(AZ94*L29,2)</f>
        <v>0</v>
      </c>
      <c r="AW94" s="73">
        <f>ROUND(BA94*L30,2)</f>
        <v>0</v>
      </c>
      <c r="AX94" s="73">
        <f>ROUND(BB94*L29,2)</f>
        <v>0</v>
      </c>
      <c r="AY94" s="73">
        <f>ROUND(BC94*L30,2)</f>
        <v>0</v>
      </c>
      <c r="AZ94" s="73">
        <f>ROUND(AZ95,2)</f>
        <v>0</v>
      </c>
      <c r="BA94" s="73">
        <f>ROUND(BA95,2)</f>
        <v>0</v>
      </c>
      <c r="BB94" s="73">
        <f>ROUND(BB95,2)</f>
        <v>0</v>
      </c>
      <c r="BC94" s="73">
        <f>ROUND(BC95,2)</f>
        <v>0</v>
      </c>
      <c r="BD94" s="75">
        <f>ROUND(BD95,2)</f>
        <v>0</v>
      </c>
      <c r="BS94" s="76" t="s">
        <v>69</v>
      </c>
      <c r="BT94" s="76" t="s">
        <v>70</v>
      </c>
      <c r="BU94" s="77" t="s">
        <v>71</v>
      </c>
      <c r="BV94" s="76" t="s">
        <v>72</v>
      </c>
      <c r="BW94" s="76" t="s">
        <v>4</v>
      </c>
      <c r="BX94" s="76" t="s">
        <v>73</v>
      </c>
      <c r="CL94" s="76" t="s">
        <v>1</v>
      </c>
    </row>
    <row r="95" spans="1:91" s="7" customFormat="1" ht="37.5" customHeight="1">
      <c r="A95" s="78" t="s">
        <v>74</v>
      </c>
      <c r="B95" s="79"/>
      <c r="C95" s="80"/>
      <c r="D95" s="222" t="s">
        <v>75</v>
      </c>
      <c r="E95" s="222"/>
      <c r="F95" s="222"/>
      <c r="G95" s="222"/>
      <c r="H95" s="222"/>
      <c r="I95" s="81"/>
      <c r="J95" s="222" t="s">
        <v>76</v>
      </c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0">
        <f>'216 - Základní škola jazy...'!J30</f>
        <v>0</v>
      </c>
      <c r="AH95" s="221"/>
      <c r="AI95" s="221"/>
      <c r="AJ95" s="221"/>
      <c r="AK95" s="221"/>
      <c r="AL95" s="221"/>
      <c r="AM95" s="221"/>
      <c r="AN95" s="220">
        <f>SUM(AG95,AT95)</f>
        <v>0</v>
      </c>
      <c r="AO95" s="221"/>
      <c r="AP95" s="221"/>
      <c r="AQ95" s="82" t="s">
        <v>77</v>
      </c>
      <c r="AR95" s="79"/>
      <c r="AS95" s="83">
        <v>0</v>
      </c>
      <c r="AT95" s="84">
        <f>ROUND(SUM(AV95:AW95),2)</f>
        <v>0</v>
      </c>
      <c r="AU95" s="85">
        <f>'216 - Základní škola jazy...'!P146</f>
        <v>0</v>
      </c>
      <c r="AV95" s="84">
        <f>'216 - Základní škola jazy...'!J33</f>
        <v>0</v>
      </c>
      <c r="AW95" s="84">
        <f>'216 - Základní škola jazy...'!J34</f>
        <v>0</v>
      </c>
      <c r="AX95" s="84">
        <f>'216 - Základní škola jazy...'!J35</f>
        <v>0</v>
      </c>
      <c r="AY95" s="84">
        <f>'216 - Základní škola jazy...'!J36</f>
        <v>0</v>
      </c>
      <c r="AZ95" s="84">
        <f>'216 - Základní škola jazy...'!F33</f>
        <v>0</v>
      </c>
      <c r="BA95" s="84">
        <f>'216 - Základní škola jazy...'!F34</f>
        <v>0</v>
      </c>
      <c r="BB95" s="84">
        <f>'216 - Základní škola jazy...'!F35</f>
        <v>0</v>
      </c>
      <c r="BC95" s="84">
        <f>'216 - Základní škola jazy...'!F36</f>
        <v>0</v>
      </c>
      <c r="BD95" s="86">
        <f>'216 - Základní škola jazy...'!F37</f>
        <v>0</v>
      </c>
      <c r="BT95" s="87" t="s">
        <v>78</v>
      </c>
      <c r="BV95" s="87" t="s">
        <v>72</v>
      </c>
      <c r="BW95" s="87" t="s">
        <v>79</v>
      </c>
      <c r="BX95" s="87" t="s">
        <v>4</v>
      </c>
      <c r="CL95" s="87" t="s">
        <v>1</v>
      </c>
      <c r="CM95" s="87" t="s">
        <v>80</v>
      </c>
    </row>
    <row r="96" spans="1:91" s="2" customFormat="1" ht="30" customHeight="1">
      <c r="A96" s="31"/>
      <c r="B96" s="32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2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" customHeight="1">
      <c r="A97" s="31"/>
      <c r="B97" s="46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32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16 - Základní škola jazy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86"/>
  <sheetViews>
    <sheetView showGridLines="0" tabSelected="1" workbookViewId="0">
      <selection activeCell="W13" sqref="W13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5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6" t="s">
        <v>79</v>
      </c>
    </row>
    <row r="3" spans="1:46" s="1" customFormat="1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80</v>
      </c>
    </row>
    <row r="4" spans="1:46" s="1" customFormat="1" ht="24.9" customHeight="1">
      <c r="B4" s="19"/>
      <c r="D4" s="20" t="s">
        <v>81</v>
      </c>
      <c r="L4" s="19"/>
      <c r="M4" s="88" t="s">
        <v>10</v>
      </c>
      <c r="AT4" s="16" t="s">
        <v>3</v>
      </c>
    </row>
    <row r="5" spans="1:46" s="1" customFormat="1" ht="6.9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26" t="str">
        <f>'Rekapitulace stavby'!K6</f>
        <v>Základní škola jazyků Karlovy vary ul.Libušina č.p.1032/31</v>
      </c>
      <c r="F7" s="227"/>
      <c r="G7" s="227"/>
      <c r="H7" s="227"/>
      <c r="L7" s="19"/>
    </row>
    <row r="8" spans="1:46" s="2" customFormat="1" ht="12" customHeight="1">
      <c r="A8" s="31"/>
      <c r="B8" s="32"/>
      <c r="C8" s="31"/>
      <c r="D8" s="26" t="s">
        <v>82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30" customHeight="1">
      <c r="A9" s="31"/>
      <c r="B9" s="32"/>
      <c r="C9" s="31"/>
      <c r="D9" s="31"/>
      <c r="E9" s="206" t="s">
        <v>878</v>
      </c>
      <c r="F9" s="228"/>
      <c r="G9" s="228"/>
      <c r="H9" s="228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0.199999999999999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16</v>
      </c>
      <c r="E11" s="31"/>
      <c r="F11" s="24" t="s">
        <v>1</v>
      </c>
      <c r="G11" s="31"/>
      <c r="H11" s="31"/>
      <c r="I11" s="26" t="s">
        <v>17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18</v>
      </c>
      <c r="E12" s="31"/>
      <c r="F12" s="24" t="s">
        <v>19</v>
      </c>
      <c r="G12" s="31"/>
      <c r="H12" s="31"/>
      <c r="I12" s="26" t="s">
        <v>20</v>
      </c>
      <c r="J12" s="54">
        <f>'Rekapitulace stavby'!AN8</f>
        <v>45595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8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21</v>
      </c>
      <c r="E14" s="31"/>
      <c r="F14" s="31"/>
      <c r="G14" s="31"/>
      <c r="H14" s="31"/>
      <c r="I14" s="26" t="s">
        <v>22</v>
      </c>
      <c r="J14" s="24" t="str">
        <f>IF('Rekapitulace stavby'!AN10="","",'Rekapitulace stavby'!AN10)</f>
        <v/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tr">
        <f>IF('Rekapitulace stavby'!E11="","",'Rekapitulace stavby'!E11)</f>
        <v xml:space="preserve"> </v>
      </c>
      <c r="F15" s="31"/>
      <c r="G15" s="31"/>
      <c r="H15" s="31"/>
      <c r="I15" s="26" t="s">
        <v>23</v>
      </c>
      <c r="J15" s="24" t="str">
        <f>IF('Rekapitulace stavby'!AN11="","",'Rekapitulace stavby'!AN11)</f>
        <v/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24</v>
      </c>
      <c r="E17" s="31"/>
      <c r="F17" s="31"/>
      <c r="G17" s="31"/>
      <c r="H17" s="31"/>
      <c r="I17" s="26" t="s">
        <v>22</v>
      </c>
      <c r="J17" s="27" t="str">
        <f>'Rekapitulace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29" t="str">
        <f>'Rekapitulace stavby'!E14</f>
        <v>Vyplň údaj</v>
      </c>
      <c r="F18" s="190"/>
      <c r="G18" s="190"/>
      <c r="H18" s="190"/>
      <c r="I18" s="26" t="s">
        <v>23</v>
      </c>
      <c r="J18" s="27" t="str">
        <f>'Rekapitulace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26</v>
      </c>
      <c r="E20" s="31"/>
      <c r="F20" s="31"/>
      <c r="G20" s="31"/>
      <c r="H20" s="31"/>
      <c r="I20" s="26" t="s">
        <v>22</v>
      </c>
      <c r="J20" s="24" t="s">
        <v>1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83</v>
      </c>
      <c r="F21" s="31"/>
      <c r="G21" s="31"/>
      <c r="H21" s="31"/>
      <c r="I21" s="26" t="s">
        <v>23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28</v>
      </c>
      <c r="E23" s="31"/>
      <c r="F23" s="31"/>
      <c r="G23" s="31"/>
      <c r="H23" s="31"/>
      <c r="I23" s="26" t="s">
        <v>22</v>
      </c>
      <c r="J23" s="24" t="str">
        <f>IF('Rekapitulace stavby'!AN19="","",'Rekapitulace stavby'!AN19)</f>
        <v/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IF('Rekapitulace stavby'!E20="","",'Rekapitulace stavby'!E20)</f>
        <v xml:space="preserve"> </v>
      </c>
      <c r="F24" s="31"/>
      <c r="G24" s="31"/>
      <c r="H24" s="31"/>
      <c r="I24" s="26" t="s">
        <v>23</v>
      </c>
      <c r="J24" s="24" t="str">
        <f>IF('Rekapitulace stavby'!AN20="","",'Rekapitulace stavby'!AN20)</f>
        <v/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29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89"/>
      <c r="B27" s="90"/>
      <c r="C27" s="89"/>
      <c r="D27" s="89"/>
      <c r="E27" s="195" t="s">
        <v>1</v>
      </c>
      <c r="F27" s="195"/>
      <c r="G27" s="195"/>
      <c r="H27" s="195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2" t="s">
        <v>30</v>
      </c>
      <c r="E30" s="31"/>
      <c r="F30" s="31"/>
      <c r="G30" s="31"/>
      <c r="H30" s="31"/>
      <c r="I30" s="31"/>
      <c r="J30" s="70">
        <f>ROUND(J146,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2"/>
      <c r="C32" s="31"/>
      <c r="D32" s="31"/>
      <c r="E32" s="31"/>
      <c r="F32" s="35" t="s">
        <v>32</v>
      </c>
      <c r="G32" s="31"/>
      <c r="H32" s="31"/>
      <c r="I32" s="35" t="s">
        <v>31</v>
      </c>
      <c r="J32" s="35" t="s">
        <v>33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2"/>
      <c r="C33" s="31"/>
      <c r="D33" s="93" t="s">
        <v>34</v>
      </c>
      <c r="E33" s="26" t="s">
        <v>35</v>
      </c>
      <c r="F33" s="94">
        <f>ROUND((SUM(BE146:BE485)),  2)</f>
        <v>0</v>
      </c>
      <c r="G33" s="31"/>
      <c r="H33" s="31"/>
      <c r="I33" s="95">
        <v>0.21</v>
      </c>
      <c r="J33" s="94">
        <f>ROUND(((SUM(BE146:BE485))*I33),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2"/>
      <c r="C34" s="31"/>
      <c r="D34" s="31"/>
      <c r="E34" s="26" t="s">
        <v>36</v>
      </c>
      <c r="F34" s="94">
        <f>ROUND((SUM(BF146:BF485)),  2)</f>
        <v>0</v>
      </c>
      <c r="G34" s="31"/>
      <c r="H34" s="31"/>
      <c r="I34" s="95">
        <v>0.12</v>
      </c>
      <c r="J34" s="94">
        <f>ROUND(((SUM(BF146:BF485))*I34),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2"/>
      <c r="C35" s="31"/>
      <c r="D35" s="31"/>
      <c r="E35" s="26" t="s">
        <v>37</v>
      </c>
      <c r="F35" s="94">
        <f>ROUND((SUM(BG146:BG485)),  2)</f>
        <v>0</v>
      </c>
      <c r="G35" s="31"/>
      <c r="H35" s="31"/>
      <c r="I35" s="95">
        <v>0.21</v>
      </c>
      <c r="J35" s="94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2"/>
      <c r="C36" s="31"/>
      <c r="D36" s="31"/>
      <c r="E36" s="26" t="s">
        <v>38</v>
      </c>
      <c r="F36" s="94">
        <f>ROUND((SUM(BH146:BH485)),  2)</f>
        <v>0</v>
      </c>
      <c r="G36" s="31"/>
      <c r="H36" s="31"/>
      <c r="I36" s="95">
        <v>0.12</v>
      </c>
      <c r="J36" s="94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2"/>
      <c r="C37" s="31"/>
      <c r="D37" s="31"/>
      <c r="E37" s="26" t="s">
        <v>39</v>
      </c>
      <c r="F37" s="94">
        <f>ROUND((SUM(BI146:BI485)),  2)</f>
        <v>0</v>
      </c>
      <c r="G37" s="31"/>
      <c r="H37" s="31"/>
      <c r="I37" s="95">
        <v>0</v>
      </c>
      <c r="J37" s="94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96"/>
      <c r="D39" s="97" t="s">
        <v>40</v>
      </c>
      <c r="E39" s="59"/>
      <c r="F39" s="59"/>
      <c r="G39" s="98" t="s">
        <v>41</v>
      </c>
      <c r="H39" s="99" t="s">
        <v>42</v>
      </c>
      <c r="I39" s="59"/>
      <c r="J39" s="100">
        <f>SUM(J30:J37)</f>
        <v>0</v>
      </c>
      <c r="K39" s="10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9"/>
      <c r="L41" s="19"/>
    </row>
    <row r="42" spans="1:31" s="1" customFormat="1" ht="14.4" customHeight="1">
      <c r="B42" s="19"/>
      <c r="L42" s="19"/>
    </row>
    <row r="43" spans="1:31" s="1" customFormat="1" ht="14.4" customHeight="1">
      <c r="B43" s="19"/>
      <c r="L43" s="19"/>
    </row>
    <row r="44" spans="1:31" s="1" customFormat="1" ht="14.4" customHeight="1">
      <c r="B44" s="19"/>
      <c r="L44" s="19"/>
    </row>
    <row r="45" spans="1:31" s="1" customFormat="1" ht="14.4" customHeight="1">
      <c r="B45" s="19"/>
      <c r="L45" s="19"/>
    </row>
    <row r="46" spans="1:31" s="1" customFormat="1" ht="14.4" customHeight="1">
      <c r="B46" s="19"/>
      <c r="L46" s="19"/>
    </row>
    <row r="47" spans="1:31" s="1" customFormat="1" ht="14.4" customHeight="1">
      <c r="B47" s="19"/>
      <c r="L47" s="19"/>
    </row>
    <row r="48" spans="1:31" s="1" customFormat="1" ht="14.4" customHeight="1">
      <c r="B48" s="19"/>
      <c r="L48" s="19"/>
    </row>
    <row r="49" spans="1:31" s="1" customFormat="1" ht="14.4" customHeight="1">
      <c r="B49" s="19"/>
      <c r="L49" s="19"/>
    </row>
    <row r="50" spans="1:31" s="2" customFormat="1" ht="14.4" customHeight="1">
      <c r="B50" s="41"/>
      <c r="D50" s="42" t="s">
        <v>43</v>
      </c>
      <c r="E50" s="43"/>
      <c r="F50" s="43"/>
      <c r="G50" s="42" t="s">
        <v>44</v>
      </c>
      <c r="H50" s="43"/>
      <c r="I50" s="43"/>
      <c r="J50" s="43"/>
      <c r="K50" s="43"/>
      <c r="L50" s="41"/>
    </row>
    <row r="51" spans="1:31" ht="10.199999999999999">
      <c r="B51" s="19"/>
      <c r="L51" s="19"/>
    </row>
    <row r="52" spans="1:31" ht="10.199999999999999">
      <c r="B52" s="19"/>
      <c r="L52" s="19"/>
    </row>
    <row r="53" spans="1:31" ht="10.199999999999999">
      <c r="B53" s="19"/>
      <c r="L53" s="19"/>
    </row>
    <row r="54" spans="1:31" ht="10.199999999999999">
      <c r="B54" s="19"/>
      <c r="L54" s="19"/>
    </row>
    <row r="55" spans="1:31" ht="10.199999999999999">
      <c r="B55" s="19"/>
      <c r="L55" s="19"/>
    </row>
    <row r="56" spans="1:31" ht="10.199999999999999">
      <c r="B56" s="19"/>
      <c r="L56" s="19"/>
    </row>
    <row r="57" spans="1:31" ht="10.199999999999999">
      <c r="B57" s="19"/>
      <c r="L57" s="19"/>
    </row>
    <row r="58" spans="1:31" ht="10.199999999999999">
      <c r="B58" s="19"/>
      <c r="L58" s="19"/>
    </row>
    <row r="59" spans="1:31" ht="10.199999999999999">
      <c r="B59" s="19"/>
      <c r="L59" s="19"/>
    </row>
    <row r="60" spans="1:31" ht="10.199999999999999">
      <c r="B60" s="19"/>
      <c r="L60" s="19"/>
    </row>
    <row r="61" spans="1:31" s="2" customFormat="1" ht="13.2">
      <c r="A61" s="31"/>
      <c r="B61" s="32"/>
      <c r="C61" s="31"/>
      <c r="D61" s="44" t="s">
        <v>45</v>
      </c>
      <c r="E61" s="34"/>
      <c r="F61" s="102" t="s">
        <v>46</v>
      </c>
      <c r="G61" s="44" t="s">
        <v>45</v>
      </c>
      <c r="H61" s="34"/>
      <c r="I61" s="34"/>
      <c r="J61" s="103" t="s">
        <v>46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9"/>
      <c r="L62" s="19"/>
    </row>
    <row r="63" spans="1:31" ht="10.199999999999999">
      <c r="B63" s="19"/>
      <c r="L63" s="19"/>
    </row>
    <row r="64" spans="1:31" ht="10.199999999999999">
      <c r="B64" s="19"/>
      <c r="L64" s="19"/>
    </row>
    <row r="65" spans="1:31" s="2" customFormat="1" ht="13.2">
      <c r="A65" s="31"/>
      <c r="B65" s="32"/>
      <c r="C65" s="31"/>
      <c r="D65" s="42" t="s">
        <v>47</v>
      </c>
      <c r="E65" s="45"/>
      <c r="F65" s="45"/>
      <c r="G65" s="42" t="s">
        <v>48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9"/>
      <c r="L66" s="19"/>
    </row>
    <row r="67" spans="1:31" ht="10.199999999999999">
      <c r="B67" s="19"/>
      <c r="L67" s="19"/>
    </row>
    <row r="68" spans="1:31" ht="10.199999999999999">
      <c r="B68" s="19"/>
      <c r="L68" s="19"/>
    </row>
    <row r="69" spans="1:31" ht="10.199999999999999">
      <c r="B69" s="19"/>
      <c r="L69" s="19"/>
    </row>
    <row r="70" spans="1:31" ht="10.199999999999999">
      <c r="B70" s="19"/>
      <c r="L70" s="19"/>
    </row>
    <row r="71" spans="1:31" ht="10.199999999999999">
      <c r="B71" s="19"/>
      <c r="L71" s="19"/>
    </row>
    <row r="72" spans="1:31" ht="10.199999999999999">
      <c r="B72" s="19"/>
      <c r="L72" s="19"/>
    </row>
    <row r="73" spans="1:31" ht="10.199999999999999">
      <c r="B73" s="19"/>
      <c r="L73" s="19"/>
    </row>
    <row r="74" spans="1:31" ht="10.199999999999999">
      <c r="B74" s="19"/>
      <c r="L74" s="19"/>
    </row>
    <row r="75" spans="1:31" ht="10.199999999999999">
      <c r="B75" s="19"/>
      <c r="L75" s="19"/>
    </row>
    <row r="76" spans="1:31" s="2" customFormat="1" ht="13.2">
      <c r="A76" s="31"/>
      <c r="B76" s="32"/>
      <c r="C76" s="31"/>
      <c r="D76" s="44" t="s">
        <v>45</v>
      </c>
      <c r="E76" s="34"/>
      <c r="F76" s="102" t="s">
        <v>46</v>
      </c>
      <c r="G76" s="44" t="s">
        <v>45</v>
      </c>
      <c r="H76" s="34"/>
      <c r="I76" s="34"/>
      <c r="J76" s="103" t="s">
        <v>46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customHeight="1">
      <c r="A82" s="31"/>
      <c r="B82" s="32"/>
      <c r="C82" s="20" t="s">
        <v>84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26" t="str">
        <f>E7</f>
        <v>Základní škola jazyků Karlovy vary ul.Libušina č.p.1032/31</v>
      </c>
      <c r="F85" s="227"/>
      <c r="G85" s="227"/>
      <c r="H85" s="227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82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30" customHeight="1">
      <c r="A87" s="31"/>
      <c r="B87" s="32"/>
      <c r="C87" s="31"/>
      <c r="D87" s="31"/>
      <c r="E87" s="206" t="str">
        <f>E9</f>
        <v>Stavební úpravy hygienického zázemí školy</v>
      </c>
      <c r="F87" s="228"/>
      <c r="G87" s="228"/>
      <c r="H87" s="228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18</v>
      </c>
      <c r="D89" s="31"/>
      <c r="E89" s="31"/>
      <c r="F89" s="24" t="str">
        <f>F12</f>
        <v xml:space="preserve"> </v>
      </c>
      <c r="G89" s="31"/>
      <c r="H89" s="31"/>
      <c r="I89" s="26" t="s">
        <v>20</v>
      </c>
      <c r="J89" s="54">
        <f>IF(J12="","",J12)</f>
        <v>45595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40.049999999999997" customHeight="1">
      <c r="A91" s="31"/>
      <c r="B91" s="32"/>
      <c r="C91" s="26" t="s">
        <v>21</v>
      </c>
      <c r="D91" s="31"/>
      <c r="E91" s="31"/>
      <c r="F91" s="24" t="str">
        <f>E15</f>
        <v xml:space="preserve"> </v>
      </c>
      <c r="G91" s="31"/>
      <c r="H91" s="31"/>
      <c r="I91" s="26" t="s">
        <v>26</v>
      </c>
      <c r="J91" s="29" t="str">
        <f>E21</f>
        <v>Ing. Štěpán Mosler, Nádražní 362/62, 357 33 Loket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15" customHeight="1">
      <c r="A92" s="31"/>
      <c r="B92" s="32"/>
      <c r="C92" s="26" t="s">
        <v>24</v>
      </c>
      <c r="D92" s="31"/>
      <c r="E92" s="31"/>
      <c r="F92" s="24" t="str">
        <f>IF(E18="","",E18)</f>
        <v>Vyplň údaj</v>
      </c>
      <c r="G92" s="31"/>
      <c r="H92" s="31"/>
      <c r="I92" s="26" t="s">
        <v>28</v>
      </c>
      <c r="J92" s="29" t="str">
        <f>E24</f>
        <v xml:space="preserve">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04" t="s">
        <v>85</v>
      </c>
      <c r="D94" s="96"/>
      <c r="E94" s="96"/>
      <c r="F94" s="96"/>
      <c r="G94" s="96"/>
      <c r="H94" s="96"/>
      <c r="I94" s="96"/>
      <c r="J94" s="105" t="s">
        <v>86</v>
      </c>
      <c r="K94" s="96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8" customHeight="1">
      <c r="A96" s="31"/>
      <c r="B96" s="32"/>
      <c r="C96" s="106" t="s">
        <v>87</v>
      </c>
      <c r="D96" s="31"/>
      <c r="E96" s="31"/>
      <c r="F96" s="31"/>
      <c r="G96" s="31"/>
      <c r="H96" s="31"/>
      <c r="I96" s="31"/>
      <c r="J96" s="70">
        <f>J146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88</v>
      </c>
    </row>
    <row r="97" spans="2:12" s="9" customFormat="1" ht="24.9" customHeight="1">
      <c r="B97" s="107"/>
      <c r="D97" s="108" t="s">
        <v>89</v>
      </c>
      <c r="E97" s="109"/>
      <c r="F97" s="109"/>
      <c r="G97" s="109"/>
      <c r="H97" s="109"/>
      <c r="I97" s="109"/>
      <c r="J97" s="110">
        <f>J147</f>
        <v>0</v>
      </c>
      <c r="L97" s="107"/>
    </row>
    <row r="98" spans="2:12" s="10" customFormat="1" ht="19.95" customHeight="1">
      <c r="B98" s="111"/>
      <c r="D98" s="112" t="s">
        <v>90</v>
      </c>
      <c r="E98" s="113"/>
      <c r="F98" s="113"/>
      <c r="G98" s="113"/>
      <c r="H98" s="113"/>
      <c r="I98" s="113"/>
      <c r="J98" s="114">
        <f>J148</f>
        <v>0</v>
      </c>
      <c r="L98" s="111"/>
    </row>
    <row r="99" spans="2:12" s="10" customFormat="1" ht="19.95" customHeight="1">
      <c r="B99" s="111"/>
      <c r="D99" s="112" t="s">
        <v>91</v>
      </c>
      <c r="E99" s="113"/>
      <c r="F99" s="113"/>
      <c r="G99" s="113"/>
      <c r="H99" s="113"/>
      <c r="I99" s="113"/>
      <c r="J99" s="114">
        <f>J159</f>
        <v>0</v>
      </c>
      <c r="L99" s="111"/>
    </row>
    <row r="100" spans="2:12" s="10" customFormat="1" ht="19.95" customHeight="1">
      <c r="B100" s="111"/>
      <c r="D100" s="112" t="s">
        <v>92</v>
      </c>
      <c r="E100" s="113"/>
      <c r="F100" s="113"/>
      <c r="G100" s="113"/>
      <c r="H100" s="113"/>
      <c r="I100" s="113"/>
      <c r="J100" s="114">
        <f>J183</f>
        <v>0</v>
      </c>
      <c r="L100" s="111"/>
    </row>
    <row r="101" spans="2:12" s="10" customFormat="1" ht="19.95" customHeight="1">
      <c r="B101" s="111"/>
      <c r="D101" s="112" t="s">
        <v>93</v>
      </c>
      <c r="E101" s="113"/>
      <c r="F101" s="113"/>
      <c r="G101" s="113"/>
      <c r="H101" s="113"/>
      <c r="I101" s="113"/>
      <c r="J101" s="114">
        <f>J188</f>
        <v>0</v>
      </c>
      <c r="L101" s="111"/>
    </row>
    <row r="102" spans="2:12" s="10" customFormat="1" ht="19.95" customHeight="1">
      <c r="B102" s="111"/>
      <c r="D102" s="112" t="s">
        <v>94</v>
      </c>
      <c r="E102" s="113"/>
      <c r="F102" s="113"/>
      <c r="G102" s="113"/>
      <c r="H102" s="113"/>
      <c r="I102" s="113"/>
      <c r="J102" s="114">
        <f>J193</f>
        <v>0</v>
      </c>
      <c r="L102" s="111"/>
    </row>
    <row r="103" spans="2:12" s="10" customFormat="1" ht="19.95" customHeight="1">
      <c r="B103" s="111"/>
      <c r="D103" s="112" t="s">
        <v>95</v>
      </c>
      <c r="E103" s="113"/>
      <c r="F103" s="113"/>
      <c r="G103" s="113"/>
      <c r="H103" s="113"/>
      <c r="I103" s="113"/>
      <c r="J103" s="114">
        <f>J196</f>
        <v>0</v>
      </c>
      <c r="L103" s="111"/>
    </row>
    <row r="104" spans="2:12" s="10" customFormat="1" ht="19.95" customHeight="1">
      <c r="B104" s="111"/>
      <c r="D104" s="112" t="s">
        <v>96</v>
      </c>
      <c r="E104" s="113"/>
      <c r="F104" s="113"/>
      <c r="G104" s="113"/>
      <c r="H104" s="113"/>
      <c r="I104" s="113"/>
      <c r="J104" s="114">
        <f>J200</f>
        <v>0</v>
      </c>
      <c r="L104" s="111"/>
    </row>
    <row r="105" spans="2:12" s="10" customFormat="1" ht="19.95" customHeight="1">
      <c r="B105" s="111"/>
      <c r="D105" s="112" t="s">
        <v>97</v>
      </c>
      <c r="E105" s="113"/>
      <c r="F105" s="113"/>
      <c r="G105" s="113"/>
      <c r="H105" s="113"/>
      <c r="I105" s="113"/>
      <c r="J105" s="114">
        <f>J204</f>
        <v>0</v>
      </c>
      <c r="L105" s="111"/>
    </row>
    <row r="106" spans="2:12" s="10" customFormat="1" ht="19.95" customHeight="1">
      <c r="B106" s="111"/>
      <c r="D106" s="112" t="s">
        <v>98</v>
      </c>
      <c r="E106" s="113"/>
      <c r="F106" s="113"/>
      <c r="G106" s="113"/>
      <c r="H106" s="113"/>
      <c r="I106" s="113"/>
      <c r="J106" s="114">
        <f>J248</f>
        <v>0</v>
      </c>
      <c r="L106" s="111"/>
    </row>
    <row r="107" spans="2:12" s="10" customFormat="1" ht="19.95" customHeight="1">
      <c r="B107" s="111"/>
      <c r="D107" s="112" t="s">
        <v>99</v>
      </c>
      <c r="E107" s="113"/>
      <c r="F107" s="113"/>
      <c r="G107" s="113"/>
      <c r="H107" s="113"/>
      <c r="I107" s="113"/>
      <c r="J107" s="114">
        <f>J259</f>
        <v>0</v>
      </c>
      <c r="L107" s="111"/>
    </row>
    <row r="108" spans="2:12" s="9" customFormat="1" ht="24.9" customHeight="1">
      <c r="B108" s="107"/>
      <c r="D108" s="108" t="s">
        <v>100</v>
      </c>
      <c r="E108" s="109"/>
      <c r="F108" s="109"/>
      <c r="G108" s="109"/>
      <c r="H108" s="109"/>
      <c r="I108" s="109"/>
      <c r="J108" s="110">
        <f>J261</f>
        <v>0</v>
      </c>
      <c r="L108" s="107"/>
    </row>
    <row r="109" spans="2:12" s="10" customFormat="1" ht="19.95" customHeight="1">
      <c r="B109" s="111"/>
      <c r="D109" s="112" t="s">
        <v>101</v>
      </c>
      <c r="E109" s="113"/>
      <c r="F109" s="113"/>
      <c r="G109" s="113"/>
      <c r="H109" s="113"/>
      <c r="I109" s="113"/>
      <c r="J109" s="114">
        <f>J262</f>
        <v>0</v>
      </c>
      <c r="L109" s="111"/>
    </row>
    <row r="110" spans="2:12" s="10" customFormat="1" ht="19.95" customHeight="1">
      <c r="B110" s="111"/>
      <c r="D110" s="112" t="s">
        <v>102</v>
      </c>
      <c r="E110" s="113"/>
      <c r="F110" s="113"/>
      <c r="G110" s="113"/>
      <c r="H110" s="113"/>
      <c r="I110" s="113"/>
      <c r="J110" s="114">
        <f>J284</f>
        <v>0</v>
      </c>
      <c r="L110" s="111"/>
    </row>
    <row r="111" spans="2:12" s="10" customFormat="1" ht="19.95" customHeight="1">
      <c r="B111" s="111"/>
      <c r="D111" s="112" t="s">
        <v>103</v>
      </c>
      <c r="E111" s="113"/>
      <c r="F111" s="113"/>
      <c r="G111" s="113"/>
      <c r="H111" s="113"/>
      <c r="I111" s="113"/>
      <c r="J111" s="114">
        <f>J299</f>
        <v>0</v>
      </c>
      <c r="L111" s="111"/>
    </row>
    <row r="112" spans="2:12" s="10" customFormat="1" ht="19.95" customHeight="1">
      <c r="B112" s="111"/>
      <c r="D112" s="112" t="s">
        <v>104</v>
      </c>
      <c r="E112" s="113"/>
      <c r="F112" s="113"/>
      <c r="G112" s="113"/>
      <c r="H112" s="113"/>
      <c r="I112" s="113"/>
      <c r="J112" s="114">
        <f>J318</f>
        <v>0</v>
      </c>
      <c r="L112" s="111"/>
    </row>
    <row r="113" spans="1:31" s="10" customFormat="1" ht="19.95" customHeight="1">
      <c r="B113" s="111"/>
      <c r="D113" s="112" t="s">
        <v>105</v>
      </c>
      <c r="E113" s="113"/>
      <c r="F113" s="113"/>
      <c r="G113" s="113"/>
      <c r="H113" s="113"/>
      <c r="I113" s="113"/>
      <c r="J113" s="114">
        <f>J328</f>
        <v>0</v>
      </c>
      <c r="L113" s="111"/>
    </row>
    <row r="114" spans="1:31" s="10" customFormat="1" ht="19.95" customHeight="1">
      <c r="B114" s="111"/>
      <c r="D114" s="112" t="s">
        <v>106</v>
      </c>
      <c r="E114" s="113"/>
      <c r="F114" s="113"/>
      <c r="G114" s="113"/>
      <c r="H114" s="113"/>
      <c r="I114" s="113"/>
      <c r="J114" s="114">
        <f>J337</f>
        <v>0</v>
      </c>
      <c r="L114" s="111"/>
    </row>
    <row r="115" spans="1:31" s="10" customFormat="1" ht="19.95" customHeight="1">
      <c r="B115" s="111"/>
      <c r="D115" s="112" t="s">
        <v>107</v>
      </c>
      <c r="E115" s="113"/>
      <c r="F115" s="113"/>
      <c r="G115" s="113"/>
      <c r="H115" s="113"/>
      <c r="I115" s="113"/>
      <c r="J115" s="114">
        <f>J357</f>
        <v>0</v>
      </c>
      <c r="L115" s="111"/>
    </row>
    <row r="116" spans="1:31" s="10" customFormat="1" ht="19.95" customHeight="1">
      <c r="B116" s="111"/>
      <c r="D116" s="112" t="s">
        <v>108</v>
      </c>
      <c r="E116" s="113"/>
      <c r="F116" s="113"/>
      <c r="G116" s="113"/>
      <c r="H116" s="113"/>
      <c r="I116" s="113"/>
      <c r="J116" s="114">
        <f>J372</f>
        <v>0</v>
      </c>
      <c r="L116" s="111"/>
    </row>
    <row r="117" spans="1:31" s="10" customFormat="1" ht="19.95" customHeight="1">
      <c r="B117" s="111"/>
      <c r="D117" s="112" t="s">
        <v>109</v>
      </c>
      <c r="E117" s="113"/>
      <c r="F117" s="113"/>
      <c r="G117" s="113"/>
      <c r="H117" s="113"/>
      <c r="I117" s="113"/>
      <c r="J117" s="114">
        <f>J385</f>
        <v>0</v>
      </c>
      <c r="L117" s="111"/>
    </row>
    <row r="118" spans="1:31" s="10" customFormat="1" ht="19.95" customHeight="1">
      <c r="B118" s="111"/>
      <c r="D118" s="112" t="s">
        <v>110</v>
      </c>
      <c r="E118" s="113"/>
      <c r="F118" s="113"/>
      <c r="G118" s="113"/>
      <c r="H118" s="113"/>
      <c r="I118" s="113"/>
      <c r="J118" s="114">
        <f>J404</f>
        <v>0</v>
      </c>
      <c r="L118" s="111"/>
    </row>
    <row r="119" spans="1:31" s="10" customFormat="1" ht="19.95" customHeight="1">
      <c r="B119" s="111"/>
      <c r="D119" s="112" t="s">
        <v>111</v>
      </c>
      <c r="E119" s="113"/>
      <c r="F119" s="113"/>
      <c r="G119" s="113"/>
      <c r="H119" s="113"/>
      <c r="I119" s="113"/>
      <c r="J119" s="114">
        <f>J428</f>
        <v>0</v>
      </c>
      <c r="L119" s="111"/>
    </row>
    <row r="120" spans="1:31" s="10" customFormat="1" ht="19.95" customHeight="1">
      <c r="B120" s="111"/>
      <c r="D120" s="112" t="s">
        <v>112</v>
      </c>
      <c r="E120" s="113"/>
      <c r="F120" s="113"/>
      <c r="G120" s="113"/>
      <c r="H120" s="113"/>
      <c r="I120" s="113"/>
      <c r="J120" s="114">
        <f>J456</f>
        <v>0</v>
      </c>
      <c r="L120" s="111"/>
    </row>
    <row r="121" spans="1:31" s="10" customFormat="1" ht="19.95" customHeight="1">
      <c r="B121" s="111"/>
      <c r="D121" s="112" t="s">
        <v>113</v>
      </c>
      <c r="E121" s="113"/>
      <c r="F121" s="113"/>
      <c r="G121" s="113"/>
      <c r="H121" s="113"/>
      <c r="I121" s="113"/>
      <c r="J121" s="114">
        <f>J465</f>
        <v>0</v>
      </c>
      <c r="L121" s="111"/>
    </row>
    <row r="122" spans="1:31" s="9" customFormat="1" ht="24.9" customHeight="1">
      <c r="B122" s="107"/>
      <c r="D122" s="108" t="s">
        <v>114</v>
      </c>
      <c r="E122" s="109"/>
      <c r="F122" s="109"/>
      <c r="G122" s="109"/>
      <c r="H122" s="109"/>
      <c r="I122" s="109"/>
      <c r="J122" s="110">
        <f>J476</f>
        <v>0</v>
      </c>
      <c r="L122" s="107"/>
    </row>
    <row r="123" spans="1:31" s="10" customFormat="1" ht="19.95" customHeight="1">
      <c r="B123" s="111"/>
      <c r="D123" s="112" t="s">
        <v>115</v>
      </c>
      <c r="E123" s="113"/>
      <c r="F123" s="113"/>
      <c r="G123" s="113"/>
      <c r="H123" s="113"/>
      <c r="I123" s="113"/>
      <c r="J123" s="114">
        <f>J477</f>
        <v>0</v>
      </c>
      <c r="L123" s="111"/>
    </row>
    <row r="124" spans="1:31" s="10" customFormat="1" ht="19.95" customHeight="1">
      <c r="B124" s="111"/>
      <c r="D124" s="112" t="s">
        <v>116</v>
      </c>
      <c r="E124" s="113"/>
      <c r="F124" s="113"/>
      <c r="G124" s="113"/>
      <c r="H124" s="113"/>
      <c r="I124" s="113"/>
      <c r="J124" s="114">
        <f>J479</f>
        <v>0</v>
      </c>
      <c r="L124" s="111"/>
    </row>
    <row r="125" spans="1:31" s="10" customFormat="1" ht="19.95" customHeight="1">
      <c r="B125" s="111"/>
      <c r="D125" s="112" t="s">
        <v>117</v>
      </c>
      <c r="E125" s="113"/>
      <c r="F125" s="113"/>
      <c r="G125" s="113"/>
      <c r="H125" s="113"/>
      <c r="I125" s="113"/>
      <c r="J125" s="114">
        <f>J482</f>
        <v>0</v>
      </c>
      <c r="L125" s="111"/>
    </row>
    <row r="126" spans="1:31" s="10" customFormat="1" ht="19.95" customHeight="1">
      <c r="B126" s="111"/>
      <c r="D126" s="112" t="s">
        <v>118</v>
      </c>
      <c r="E126" s="113"/>
      <c r="F126" s="113"/>
      <c r="G126" s="113"/>
      <c r="H126" s="113"/>
      <c r="I126" s="113"/>
      <c r="J126" s="114">
        <f>J484</f>
        <v>0</v>
      </c>
      <c r="L126" s="111"/>
    </row>
    <row r="127" spans="1:31" s="2" customFormat="1" ht="21.75" customHeight="1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6.9" customHeight="1">
      <c r="A128" s="31"/>
      <c r="B128" s="46"/>
      <c r="C128" s="47"/>
      <c r="D128" s="47"/>
      <c r="E128" s="47"/>
      <c r="F128" s="47"/>
      <c r="G128" s="47"/>
      <c r="H128" s="47"/>
      <c r="I128" s="47"/>
      <c r="J128" s="47"/>
      <c r="K128" s="47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32" spans="1:31" s="2" customFormat="1" ht="6.9" customHeight="1">
      <c r="A132" s="31"/>
      <c r="B132" s="48"/>
      <c r="C132" s="49"/>
      <c r="D132" s="49"/>
      <c r="E132" s="49"/>
      <c r="F132" s="49"/>
      <c r="G132" s="49"/>
      <c r="H132" s="49"/>
      <c r="I132" s="49"/>
      <c r="J132" s="49"/>
      <c r="K132" s="49"/>
      <c r="L132" s="4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31" s="2" customFormat="1" ht="24.9" customHeight="1">
      <c r="A133" s="31"/>
      <c r="B133" s="32"/>
      <c r="C133" s="20" t="s">
        <v>119</v>
      </c>
      <c r="D133" s="31"/>
      <c r="E133" s="31"/>
      <c r="F133" s="31"/>
      <c r="G133" s="31"/>
      <c r="H133" s="31"/>
      <c r="I133" s="31"/>
      <c r="J133" s="31"/>
      <c r="K133" s="31"/>
      <c r="L133" s="4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31" s="2" customFormat="1" ht="6.9" customHeight="1">
      <c r="A134" s="31"/>
      <c r="B134" s="32"/>
      <c r="C134" s="31"/>
      <c r="D134" s="31"/>
      <c r="E134" s="31"/>
      <c r="F134" s="31"/>
      <c r="G134" s="31"/>
      <c r="H134" s="31"/>
      <c r="I134" s="31"/>
      <c r="J134" s="31"/>
      <c r="K134" s="31"/>
      <c r="L134" s="4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31" s="2" customFormat="1" ht="12" customHeight="1">
      <c r="A135" s="31"/>
      <c r="B135" s="32"/>
      <c r="C135" s="26" t="s">
        <v>15</v>
      </c>
      <c r="D135" s="31"/>
      <c r="E135" s="31"/>
      <c r="F135" s="31"/>
      <c r="G135" s="31"/>
      <c r="H135" s="31"/>
      <c r="I135" s="31"/>
      <c r="J135" s="31"/>
      <c r="K135" s="31"/>
      <c r="L135" s="4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31" s="2" customFormat="1" ht="16.5" customHeight="1">
      <c r="A136" s="31"/>
      <c r="B136" s="32"/>
      <c r="C136" s="31"/>
      <c r="D136" s="31"/>
      <c r="E136" s="226" t="str">
        <f>E7</f>
        <v>Základní škola jazyků Karlovy vary ul.Libušina č.p.1032/31</v>
      </c>
      <c r="F136" s="227"/>
      <c r="G136" s="227"/>
      <c r="H136" s="227"/>
      <c r="I136" s="31"/>
      <c r="J136" s="31"/>
      <c r="K136" s="31"/>
      <c r="L136" s="4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31" s="2" customFormat="1" ht="12" customHeight="1">
      <c r="A137" s="31"/>
      <c r="B137" s="32"/>
      <c r="C137" s="26" t="s">
        <v>82</v>
      </c>
      <c r="D137" s="31"/>
      <c r="E137" s="31"/>
      <c r="F137" s="31"/>
      <c r="G137" s="31"/>
      <c r="H137" s="31"/>
      <c r="I137" s="31"/>
      <c r="J137" s="31"/>
      <c r="K137" s="31"/>
      <c r="L137" s="4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31" s="2" customFormat="1" ht="30" customHeight="1">
      <c r="A138" s="31"/>
      <c r="B138" s="32"/>
      <c r="C138" s="31"/>
      <c r="D138" s="31"/>
      <c r="E138" s="206" t="str">
        <f>E9</f>
        <v>Stavební úpravy hygienického zázemí školy</v>
      </c>
      <c r="F138" s="228"/>
      <c r="G138" s="228"/>
      <c r="H138" s="228"/>
      <c r="I138" s="31"/>
      <c r="J138" s="31"/>
      <c r="K138" s="31"/>
      <c r="L138" s="4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31" s="2" customFormat="1" ht="6.9" customHeight="1">
      <c r="A139" s="31"/>
      <c r="B139" s="32"/>
      <c r="C139" s="31"/>
      <c r="D139" s="31"/>
      <c r="E139" s="31"/>
      <c r="F139" s="31"/>
      <c r="G139" s="31"/>
      <c r="H139" s="31"/>
      <c r="I139" s="31"/>
      <c r="J139" s="31"/>
      <c r="K139" s="31"/>
      <c r="L139" s="4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31" s="2" customFormat="1" ht="12" customHeight="1">
      <c r="A140" s="31"/>
      <c r="B140" s="32"/>
      <c r="C140" s="26" t="s">
        <v>18</v>
      </c>
      <c r="D140" s="31"/>
      <c r="E140" s="31"/>
      <c r="F140" s="24" t="str">
        <f>F12</f>
        <v xml:space="preserve"> </v>
      </c>
      <c r="G140" s="31"/>
      <c r="H140" s="31"/>
      <c r="I140" s="26" t="s">
        <v>20</v>
      </c>
      <c r="J140" s="54">
        <f>IF(J12="","",J12)</f>
        <v>45595</v>
      </c>
      <c r="K140" s="31"/>
      <c r="L140" s="4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  <row r="141" spans="1:31" s="2" customFormat="1" ht="6.9" customHeight="1">
      <c r="A141" s="31"/>
      <c r="B141" s="32"/>
      <c r="C141" s="31"/>
      <c r="D141" s="31"/>
      <c r="E141" s="31"/>
      <c r="F141" s="31"/>
      <c r="G141" s="31"/>
      <c r="H141" s="31"/>
      <c r="I141" s="31"/>
      <c r="J141" s="31"/>
      <c r="K141" s="31"/>
      <c r="L141" s="4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</row>
    <row r="142" spans="1:31" s="2" customFormat="1" ht="40.049999999999997" customHeight="1">
      <c r="A142" s="31"/>
      <c r="B142" s="32"/>
      <c r="C142" s="26" t="s">
        <v>21</v>
      </c>
      <c r="D142" s="31"/>
      <c r="E142" s="31"/>
      <c r="F142" s="24" t="str">
        <f>E15</f>
        <v xml:space="preserve"> </v>
      </c>
      <c r="G142" s="31"/>
      <c r="H142" s="31"/>
      <c r="I142" s="26" t="s">
        <v>26</v>
      </c>
      <c r="J142" s="29" t="str">
        <f>E21</f>
        <v>Ing. Štěpán Mosler, Nádražní 362/62, 357 33 Loket</v>
      </c>
      <c r="K142" s="31"/>
      <c r="L142" s="4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</row>
    <row r="143" spans="1:31" s="2" customFormat="1" ht="15.15" customHeight="1">
      <c r="A143" s="31"/>
      <c r="B143" s="32"/>
      <c r="C143" s="26" t="s">
        <v>24</v>
      </c>
      <c r="D143" s="31"/>
      <c r="E143" s="31"/>
      <c r="F143" s="24" t="str">
        <f>IF(E18="","",E18)</f>
        <v>Vyplň údaj</v>
      </c>
      <c r="G143" s="31"/>
      <c r="H143" s="31"/>
      <c r="I143" s="26" t="s">
        <v>28</v>
      </c>
      <c r="J143" s="29" t="str">
        <f>E24</f>
        <v xml:space="preserve"> </v>
      </c>
      <c r="K143" s="31"/>
      <c r="L143" s="4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</row>
    <row r="144" spans="1:31" s="2" customFormat="1" ht="10.35" customHeight="1">
      <c r="A144" s="31"/>
      <c r="B144" s="32"/>
      <c r="C144" s="31"/>
      <c r="D144" s="31"/>
      <c r="E144" s="31"/>
      <c r="F144" s="31"/>
      <c r="G144" s="31"/>
      <c r="H144" s="31"/>
      <c r="I144" s="31"/>
      <c r="J144" s="31"/>
      <c r="K144" s="31"/>
      <c r="L144" s="4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</row>
    <row r="145" spans="1:65" s="11" customFormat="1" ht="29.25" customHeight="1">
      <c r="A145" s="115"/>
      <c r="B145" s="116"/>
      <c r="C145" s="117" t="s">
        <v>120</v>
      </c>
      <c r="D145" s="118" t="s">
        <v>55</v>
      </c>
      <c r="E145" s="118" t="s">
        <v>51</v>
      </c>
      <c r="F145" s="118" t="s">
        <v>52</v>
      </c>
      <c r="G145" s="118" t="s">
        <v>121</v>
      </c>
      <c r="H145" s="118" t="s">
        <v>122</v>
      </c>
      <c r="I145" s="118" t="s">
        <v>123</v>
      </c>
      <c r="J145" s="119" t="s">
        <v>86</v>
      </c>
      <c r="K145" s="120" t="s">
        <v>124</v>
      </c>
      <c r="L145" s="121"/>
      <c r="M145" s="61" t="s">
        <v>1</v>
      </c>
      <c r="N145" s="62" t="s">
        <v>34</v>
      </c>
      <c r="O145" s="62" t="s">
        <v>125</v>
      </c>
      <c r="P145" s="62" t="s">
        <v>126</v>
      </c>
      <c r="Q145" s="62" t="s">
        <v>127</v>
      </c>
      <c r="R145" s="62" t="s">
        <v>128</v>
      </c>
      <c r="S145" s="62" t="s">
        <v>129</v>
      </c>
      <c r="T145" s="63" t="s">
        <v>130</v>
      </c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5"/>
      <c r="AE145" s="115"/>
    </row>
    <row r="146" spans="1:65" s="2" customFormat="1" ht="22.8" customHeight="1">
      <c r="A146" s="31"/>
      <c r="B146" s="32"/>
      <c r="C146" s="68" t="s">
        <v>131</v>
      </c>
      <c r="D146" s="31"/>
      <c r="E146" s="31"/>
      <c r="F146" s="31"/>
      <c r="G146" s="31"/>
      <c r="H146" s="31"/>
      <c r="I146" s="31"/>
      <c r="J146" s="122">
        <f>BK146</f>
        <v>0</v>
      </c>
      <c r="K146" s="31"/>
      <c r="L146" s="32"/>
      <c r="M146" s="64"/>
      <c r="N146" s="55"/>
      <c r="O146" s="65"/>
      <c r="P146" s="123">
        <f>P147+P261+P476</f>
        <v>0</v>
      </c>
      <c r="Q146" s="65"/>
      <c r="R146" s="123">
        <f>R147+R261+R476</f>
        <v>13.678285900000002</v>
      </c>
      <c r="S146" s="65"/>
      <c r="T146" s="124">
        <f>T147+T261+T476</f>
        <v>29.757987999999997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T146" s="16" t="s">
        <v>69</v>
      </c>
      <c r="AU146" s="16" t="s">
        <v>88</v>
      </c>
      <c r="BK146" s="125">
        <f>BK147+BK261+BK476</f>
        <v>0</v>
      </c>
    </row>
    <row r="147" spans="1:65" s="12" customFormat="1" ht="25.95" customHeight="1">
      <c r="B147" s="126"/>
      <c r="D147" s="127" t="s">
        <v>69</v>
      </c>
      <c r="E147" s="128" t="s">
        <v>132</v>
      </c>
      <c r="F147" s="128" t="s">
        <v>133</v>
      </c>
      <c r="I147" s="129"/>
      <c r="J147" s="130">
        <f>BK147</f>
        <v>0</v>
      </c>
      <c r="L147" s="126"/>
      <c r="M147" s="131"/>
      <c r="N147" s="132"/>
      <c r="O147" s="132"/>
      <c r="P147" s="133">
        <f>P148+P159+P183+P188+P193+P196+P200+P204+P248+P259</f>
        <v>0</v>
      </c>
      <c r="Q147" s="132"/>
      <c r="R147" s="133">
        <f>R148+R159+R183+R188+R193+R196+R200+R204+R248+R259</f>
        <v>10.935656000000002</v>
      </c>
      <c r="S147" s="132"/>
      <c r="T147" s="134">
        <f>T148+T159+T183+T188+T193+T196+T200+T204+T248+T259</f>
        <v>29.757957999999999</v>
      </c>
      <c r="AR147" s="127" t="s">
        <v>78</v>
      </c>
      <c r="AT147" s="135" t="s">
        <v>69</v>
      </c>
      <c r="AU147" s="135" t="s">
        <v>70</v>
      </c>
      <c r="AY147" s="127" t="s">
        <v>134</v>
      </c>
      <c r="BK147" s="136">
        <f>BK148+BK159+BK183+BK188+BK193+BK196+BK200+BK204+BK248+BK259</f>
        <v>0</v>
      </c>
    </row>
    <row r="148" spans="1:65" s="12" customFormat="1" ht="22.8" customHeight="1">
      <c r="B148" s="126"/>
      <c r="D148" s="127" t="s">
        <v>69</v>
      </c>
      <c r="E148" s="137" t="s">
        <v>135</v>
      </c>
      <c r="F148" s="137" t="s">
        <v>136</v>
      </c>
      <c r="I148" s="129"/>
      <c r="J148" s="138">
        <f>BK148</f>
        <v>0</v>
      </c>
      <c r="L148" s="126"/>
      <c r="M148" s="131"/>
      <c r="N148" s="132"/>
      <c r="O148" s="132"/>
      <c r="P148" s="133">
        <f>SUM(P149:P158)</f>
        <v>0</v>
      </c>
      <c r="Q148" s="132"/>
      <c r="R148" s="133">
        <f>SUM(R149:R158)</f>
        <v>5.4289640000000006</v>
      </c>
      <c r="S148" s="132"/>
      <c r="T148" s="134">
        <f>SUM(T149:T158)</f>
        <v>0</v>
      </c>
      <c r="AR148" s="127" t="s">
        <v>78</v>
      </c>
      <c r="AT148" s="135" t="s">
        <v>69</v>
      </c>
      <c r="AU148" s="135" t="s">
        <v>78</v>
      </c>
      <c r="AY148" s="127" t="s">
        <v>134</v>
      </c>
      <c r="BK148" s="136">
        <f>SUM(BK149:BK158)</f>
        <v>0</v>
      </c>
    </row>
    <row r="149" spans="1:65" s="2" customFormat="1" ht="24.15" customHeight="1">
      <c r="A149" s="31"/>
      <c r="B149" s="139"/>
      <c r="C149" s="140" t="s">
        <v>78</v>
      </c>
      <c r="D149" s="140" t="s">
        <v>137</v>
      </c>
      <c r="E149" s="141" t="s">
        <v>138</v>
      </c>
      <c r="F149" s="142" t="s">
        <v>139</v>
      </c>
      <c r="G149" s="143" t="s">
        <v>140</v>
      </c>
      <c r="H149" s="144">
        <v>20.399999999999999</v>
      </c>
      <c r="I149" s="145"/>
      <c r="J149" s="146">
        <f>ROUND(I149*H149,2)</f>
        <v>0</v>
      </c>
      <c r="K149" s="147"/>
      <c r="L149" s="32"/>
      <c r="M149" s="148" t="s">
        <v>1</v>
      </c>
      <c r="N149" s="149" t="s">
        <v>35</v>
      </c>
      <c r="O149" s="57"/>
      <c r="P149" s="150">
        <f>O149*H149</f>
        <v>0</v>
      </c>
      <c r="Q149" s="150">
        <v>4.9800000000000001E-3</v>
      </c>
      <c r="R149" s="150">
        <f>Q149*H149</f>
        <v>0.10159199999999999</v>
      </c>
      <c r="S149" s="150">
        <v>0</v>
      </c>
      <c r="T149" s="151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52" t="s">
        <v>141</v>
      </c>
      <c r="AT149" s="152" t="s">
        <v>137</v>
      </c>
      <c r="AU149" s="152" t="s">
        <v>80</v>
      </c>
      <c r="AY149" s="16" t="s">
        <v>134</v>
      </c>
      <c r="BE149" s="153">
        <f>IF(N149="základní",J149,0)</f>
        <v>0</v>
      </c>
      <c r="BF149" s="153">
        <f>IF(N149="snížená",J149,0)</f>
        <v>0</v>
      </c>
      <c r="BG149" s="153">
        <f>IF(N149="zákl. přenesená",J149,0)</f>
        <v>0</v>
      </c>
      <c r="BH149" s="153">
        <f>IF(N149="sníž. přenesená",J149,0)</f>
        <v>0</v>
      </c>
      <c r="BI149" s="153">
        <f>IF(N149="nulová",J149,0)</f>
        <v>0</v>
      </c>
      <c r="BJ149" s="16" t="s">
        <v>78</v>
      </c>
      <c r="BK149" s="153">
        <f>ROUND(I149*H149,2)</f>
        <v>0</v>
      </c>
      <c r="BL149" s="16" t="s">
        <v>141</v>
      </c>
      <c r="BM149" s="152" t="s">
        <v>142</v>
      </c>
    </row>
    <row r="150" spans="1:65" s="13" customFormat="1" ht="10.199999999999999">
      <c r="B150" s="154"/>
      <c r="D150" s="155" t="s">
        <v>143</v>
      </c>
      <c r="E150" s="156" t="s">
        <v>1</v>
      </c>
      <c r="F150" s="157" t="s">
        <v>144</v>
      </c>
      <c r="H150" s="158">
        <v>20.399999999999999</v>
      </c>
      <c r="I150" s="159"/>
      <c r="L150" s="154"/>
      <c r="M150" s="160"/>
      <c r="N150" s="161"/>
      <c r="O150" s="161"/>
      <c r="P150" s="161"/>
      <c r="Q150" s="161"/>
      <c r="R150" s="161"/>
      <c r="S150" s="161"/>
      <c r="T150" s="162"/>
      <c r="AT150" s="156" t="s">
        <v>143</v>
      </c>
      <c r="AU150" s="156" t="s">
        <v>80</v>
      </c>
      <c r="AV150" s="13" t="s">
        <v>80</v>
      </c>
      <c r="AW150" s="13" t="s">
        <v>27</v>
      </c>
      <c r="AX150" s="13" t="s">
        <v>70</v>
      </c>
      <c r="AY150" s="156" t="s">
        <v>134</v>
      </c>
    </row>
    <row r="151" spans="1:65" s="14" customFormat="1" ht="10.199999999999999">
      <c r="B151" s="163"/>
      <c r="D151" s="155" t="s">
        <v>143</v>
      </c>
      <c r="E151" s="164" t="s">
        <v>1</v>
      </c>
      <c r="F151" s="165" t="s">
        <v>145</v>
      </c>
      <c r="H151" s="166">
        <v>20.399999999999999</v>
      </c>
      <c r="I151" s="167"/>
      <c r="L151" s="163"/>
      <c r="M151" s="168"/>
      <c r="N151" s="169"/>
      <c r="O151" s="169"/>
      <c r="P151" s="169"/>
      <c r="Q151" s="169"/>
      <c r="R151" s="169"/>
      <c r="S151" s="169"/>
      <c r="T151" s="170"/>
      <c r="AT151" s="164" t="s">
        <v>143</v>
      </c>
      <c r="AU151" s="164" t="s">
        <v>80</v>
      </c>
      <c r="AV151" s="14" t="s">
        <v>141</v>
      </c>
      <c r="AW151" s="14" t="s">
        <v>27</v>
      </c>
      <c r="AX151" s="14" t="s">
        <v>78</v>
      </c>
      <c r="AY151" s="164" t="s">
        <v>134</v>
      </c>
    </row>
    <row r="152" spans="1:65" s="2" customFormat="1" ht="24.15" customHeight="1">
      <c r="A152" s="31"/>
      <c r="B152" s="139"/>
      <c r="C152" s="140" t="s">
        <v>80</v>
      </c>
      <c r="D152" s="140" t="s">
        <v>137</v>
      </c>
      <c r="E152" s="141" t="s">
        <v>146</v>
      </c>
      <c r="F152" s="142" t="s">
        <v>147</v>
      </c>
      <c r="G152" s="143" t="s">
        <v>148</v>
      </c>
      <c r="H152" s="144">
        <v>79.88</v>
      </c>
      <c r="I152" s="145"/>
      <c r="J152" s="146">
        <f>ROUND(I152*H152,2)</f>
        <v>0</v>
      </c>
      <c r="K152" s="147"/>
      <c r="L152" s="32"/>
      <c r="M152" s="148" t="s">
        <v>1</v>
      </c>
      <c r="N152" s="149" t="s">
        <v>35</v>
      </c>
      <c r="O152" s="57"/>
      <c r="P152" s="150">
        <f>O152*H152</f>
        <v>0</v>
      </c>
      <c r="Q152" s="150">
        <v>6.2E-2</v>
      </c>
      <c r="R152" s="150">
        <f>Q152*H152</f>
        <v>4.9525600000000001</v>
      </c>
      <c r="S152" s="150">
        <v>0</v>
      </c>
      <c r="T152" s="151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52" t="s">
        <v>141</v>
      </c>
      <c r="AT152" s="152" t="s">
        <v>137</v>
      </c>
      <c r="AU152" s="152" t="s">
        <v>80</v>
      </c>
      <c r="AY152" s="16" t="s">
        <v>134</v>
      </c>
      <c r="BE152" s="153">
        <f>IF(N152="základní",J152,0)</f>
        <v>0</v>
      </c>
      <c r="BF152" s="153">
        <f>IF(N152="snížená",J152,0)</f>
        <v>0</v>
      </c>
      <c r="BG152" s="153">
        <f>IF(N152="zákl. přenesená",J152,0)</f>
        <v>0</v>
      </c>
      <c r="BH152" s="153">
        <f>IF(N152="sníž. přenesená",J152,0)</f>
        <v>0</v>
      </c>
      <c r="BI152" s="153">
        <f>IF(N152="nulová",J152,0)</f>
        <v>0</v>
      </c>
      <c r="BJ152" s="16" t="s">
        <v>78</v>
      </c>
      <c r="BK152" s="153">
        <f>ROUND(I152*H152,2)</f>
        <v>0</v>
      </c>
      <c r="BL152" s="16" t="s">
        <v>141</v>
      </c>
      <c r="BM152" s="152" t="s">
        <v>149</v>
      </c>
    </row>
    <row r="153" spans="1:65" s="13" customFormat="1" ht="10.199999999999999">
      <c r="B153" s="154"/>
      <c r="D153" s="155" t="s">
        <v>143</v>
      </c>
      <c r="E153" s="156" t="s">
        <v>1</v>
      </c>
      <c r="F153" s="157" t="s">
        <v>150</v>
      </c>
      <c r="H153" s="158">
        <v>79.88</v>
      </c>
      <c r="I153" s="159"/>
      <c r="L153" s="154"/>
      <c r="M153" s="160"/>
      <c r="N153" s="161"/>
      <c r="O153" s="161"/>
      <c r="P153" s="161"/>
      <c r="Q153" s="161"/>
      <c r="R153" s="161"/>
      <c r="S153" s="161"/>
      <c r="T153" s="162"/>
      <c r="AT153" s="156" t="s">
        <v>143</v>
      </c>
      <c r="AU153" s="156" t="s">
        <v>80</v>
      </c>
      <c r="AV153" s="13" t="s">
        <v>80</v>
      </c>
      <c r="AW153" s="13" t="s">
        <v>27</v>
      </c>
      <c r="AX153" s="13" t="s">
        <v>70</v>
      </c>
      <c r="AY153" s="156" t="s">
        <v>134</v>
      </c>
    </row>
    <row r="154" spans="1:65" s="14" customFormat="1" ht="10.199999999999999">
      <c r="B154" s="163"/>
      <c r="D154" s="155" t="s">
        <v>143</v>
      </c>
      <c r="E154" s="164" t="s">
        <v>1</v>
      </c>
      <c r="F154" s="165" t="s">
        <v>145</v>
      </c>
      <c r="H154" s="166">
        <v>79.88</v>
      </c>
      <c r="I154" s="167"/>
      <c r="L154" s="163"/>
      <c r="M154" s="168"/>
      <c r="N154" s="169"/>
      <c r="O154" s="169"/>
      <c r="P154" s="169"/>
      <c r="Q154" s="169"/>
      <c r="R154" s="169"/>
      <c r="S154" s="169"/>
      <c r="T154" s="170"/>
      <c r="AT154" s="164" t="s">
        <v>143</v>
      </c>
      <c r="AU154" s="164" t="s">
        <v>80</v>
      </c>
      <c r="AV154" s="14" t="s">
        <v>141</v>
      </c>
      <c r="AW154" s="14" t="s">
        <v>27</v>
      </c>
      <c r="AX154" s="14" t="s">
        <v>78</v>
      </c>
      <c r="AY154" s="164" t="s">
        <v>134</v>
      </c>
    </row>
    <row r="155" spans="1:65" s="2" customFormat="1" ht="33" customHeight="1">
      <c r="A155" s="31"/>
      <c r="B155" s="139"/>
      <c r="C155" s="140" t="s">
        <v>135</v>
      </c>
      <c r="D155" s="140" t="s">
        <v>137</v>
      </c>
      <c r="E155" s="141" t="s">
        <v>151</v>
      </c>
      <c r="F155" s="142" t="s">
        <v>152</v>
      </c>
      <c r="G155" s="143" t="s">
        <v>153</v>
      </c>
      <c r="H155" s="144">
        <v>8</v>
      </c>
      <c r="I155" s="145"/>
      <c r="J155" s="146">
        <f>ROUND(I155*H155,2)</f>
        <v>0</v>
      </c>
      <c r="K155" s="147"/>
      <c r="L155" s="32"/>
      <c r="M155" s="148" t="s">
        <v>1</v>
      </c>
      <c r="N155" s="149" t="s">
        <v>35</v>
      </c>
      <c r="O155" s="57"/>
      <c r="P155" s="150">
        <f>O155*H155</f>
        <v>0</v>
      </c>
      <c r="Q155" s="150">
        <v>2.63E-2</v>
      </c>
      <c r="R155" s="150">
        <f>Q155*H155</f>
        <v>0.2104</v>
      </c>
      <c r="S155" s="150">
        <v>0</v>
      </c>
      <c r="T155" s="151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52" t="s">
        <v>141</v>
      </c>
      <c r="AT155" s="152" t="s">
        <v>137</v>
      </c>
      <c r="AU155" s="152" t="s">
        <v>80</v>
      </c>
      <c r="AY155" s="16" t="s">
        <v>134</v>
      </c>
      <c r="BE155" s="153">
        <f>IF(N155="základní",J155,0)</f>
        <v>0</v>
      </c>
      <c r="BF155" s="153">
        <f>IF(N155="snížená",J155,0)</f>
        <v>0</v>
      </c>
      <c r="BG155" s="153">
        <f>IF(N155="zákl. přenesená",J155,0)</f>
        <v>0</v>
      </c>
      <c r="BH155" s="153">
        <f>IF(N155="sníž. přenesená",J155,0)</f>
        <v>0</v>
      </c>
      <c r="BI155" s="153">
        <f>IF(N155="nulová",J155,0)</f>
        <v>0</v>
      </c>
      <c r="BJ155" s="16" t="s">
        <v>78</v>
      </c>
      <c r="BK155" s="153">
        <f>ROUND(I155*H155,2)</f>
        <v>0</v>
      </c>
      <c r="BL155" s="16" t="s">
        <v>141</v>
      </c>
      <c r="BM155" s="152" t="s">
        <v>154</v>
      </c>
    </row>
    <row r="156" spans="1:65" s="2" customFormat="1" ht="16.5" customHeight="1">
      <c r="A156" s="31"/>
      <c r="B156" s="139"/>
      <c r="C156" s="140" t="s">
        <v>141</v>
      </c>
      <c r="D156" s="140" t="s">
        <v>137</v>
      </c>
      <c r="E156" s="141" t="s">
        <v>155</v>
      </c>
      <c r="F156" s="142" t="s">
        <v>156</v>
      </c>
      <c r="G156" s="143" t="s">
        <v>148</v>
      </c>
      <c r="H156" s="144">
        <v>3.6</v>
      </c>
      <c r="I156" s="145"/>
      <c r="J156" s="146">
        <f>ROUND(I156*H156,2)</f>
        <v>0</v>
      </c>
      <c r="K156" s="147"/>
      <c r="L156" s="32"/>
      <c r="M156" s="148" t="s">
        <v>1</v>
      </c>
      <c r="N156" s="149" t="s">
        <v>35</v>
      </c>
      <c r="O156" s="57"/>
      <c r="P156" s="150">
        <f>O156*H156</f>
        <v>0</v>
      </c>
      <c r="Q156" s="150">
        <v>4.5670000000000002E-2</v>
      </c>
      <c r="R156" s="150">
        <f>Q156*H156</f>
        <v>0.164412</v>
      </c>
      <c r="S156" s="150">
        <v>0</v>
      </c>
      <c r="T156" s="151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52" t="s">
        <v>141</v>
      </c>
      <c r="AT156" s="152" t="s">
        <v>137</v>
      </c>
      <c r="AU156" s="152" t="s">
        <v>80</v>
      </c>
      <c r="AY156" s="16" t="s">
        <v>134</v>
      </c>
      <c r="BE156" s="153">
        <f>IF(N156="základní",J156,0)</f>
        <v>0</v>
      </c>
      <c r="BF156" s="153">
        <f>IF(N156="snížená",J156,0)</f>
        <v>0</v>
      </c>
      <c r="BG156" s="153">
        <f>IF(N156="zákl. přenesená",J156,0)</f>
        <v>0</v>
      </c>
      <c r="BH156" s="153">
        <f>IF(N156="sníž. přenesená",J156,0)</f>
        <v>0</v>
      </c>
      <c r="BI156" s="153">
        <f>IF(N156="nulová",J156,0)</f>
        <v>0</v>
      </c>
      <c r="BJ156" s="16" t="s">
        <v>78</v>
      </c>
      <c r="BK156" s="153">
        <f>ROUND(I156*H156,2)</f>
        <v>0</v>
      </c>
      <c r="BL156" s="16" t="s">
        <v>141</v>
      </c>
      <c r="BM156" s="152" t="s">
        <v>157</v>
      </c>
    </row>
    <row r="157" spans="1:65" s="13" customFormat="1" ht="10.199999999999999">
      <c r="B157" s="154"/>
      <c r="D157" s="155" t="s">
        <v>143</v>
      </c>
      <c r="E157" s="156" t="s">
        <v>1</v>
      </c>
      <c r="F157" s="157" t="s">
        <v>158</v>
      </c>
      <c r="H157" s="158">
        <v>3.6</v>
      </c>
      <c r="I157" s="159"/>
      <c r="L157" s="154"/>
      <c r="M157" s="160"/>
      <c r="N157" s="161"/>
      <c r="O157" s="161"/>
      <c r="P157" s="161"/>
      <c r="Q157" s="161"/>
      <c r="R157" s="161"/>
      <c r="S157" s="161"/>
      <c r="T157" s="162"/>
      <c r="AT157" s="156" t="s">
        <v>143</v>
      </c>
      <c r="AU157" s="156" t="s">
        <v>80</v>
      </c>
      <c r="AV157" s="13" t="s">
        <v>80</v>
      </c>
      <c r="AW157" s="13" t="s">
        <v>27</v>
      </c>
      <c r="AX157" s="13" t="s">
        <v>70</v>
      </c>
      <c r="AY157" s="156" t="s">
        <v>134</v>
      </c>
    </row>
    <row r="158" spans="1:65" s="14" customFormat="1" ht="10.199999999999999">
      <c r="B158" s="163"/>
      <c r="D158" s="155" t="s">
        <v>143</v>
      </c>
      <c r="E158" s="164" t="s">
        <v>1</v>
      </c>
      <c r="F158" s="165" t="s">
        <v>145</v>
      </c>
      <c r="H158" s="166">
        <v>3.6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4" t="s">
        <v>143</v>
      </c>
      <c r="AU158" s="164" t="s">
        <v>80</v>
      </c>
      <c r="AV158" s="14" t="s">
        <v>141</v>
      </c>
      <c r="AW158" s="14" t="s">
        <v>27</v>
      </c>
      <c r="AX158" s="14" t="s">
        <v>78</v>
      </c>
      <c r="AY158" s="164" t="s">
        <v>134</v>
      </c>
    </row>
    <row r="159" spans="1:65" s="12" customFormat="1" ht="22.8" customHeight="1">
      <c r="B159" s="126"/>
      <c r="D159" s="127" t="s">
        <v>69</v>
      </c>
      <c r="E159" s="137" t="s">
        <v>159</v>
      </c>
      <c r="F159" s="137" t="s">
        <v>160</v>
      </c>
      <c r="I159" s="129"/>
      <c r="J159" s="138">
        <f>BK159</f>
        <v>0</v>
      </c>
      <c r="L159" s="126"/>
      <c r="M159" s="131"/>
      <c r="N159" s="132"/>
      <c r="O159" s="132"/>
      <c r="P159" s="133">
        <f>SUM(P160:P182)</f>
        <v>0</v>
      </c>
      <c r="Q159" s="132"/>
      <c r="R159" s="133">
        <f>SUM(R160:R182)</f>
        <v>5.4086920000000003</v>
      </c>
      <c r="S159" s="132"/>
      <c r="T159" s="134">
        <f>SUM(T160:T182)</f>
        <v>0</v>
      </c>
      <c r="AR159" s="127" t="s">
        <v>78</v>
      </c>
      <c r="AT159" s="135" t="s">
        <v>69</v>
      </c>
      <c r="AU159" s="135" t="s">
        <v>78</v>
      </c>
      <c r="AY159" s="127" t="s">
        <v>134</v>
      </c>
      <c r="BK159" s="136">
        <f>SUM(BK160:BK182)</f>
        <v>0</v>
      </c>
    </row>
    <row r="160" spans="1:65" s="2" customFormat="1" ht="16.5" customHeight="1">
      <c r="A160" s="31"/>
      <c r="B160" s="139"/>
      <c r="C160" s="140" t="s">
        <v>161</v>
      </c>
      <c r="D160" s="140" t="s">
        <v>137</v>
      </c>
      <c r="E160" s="141" t="s">
        <v>162</v>
      </c>
      <c r="F160" s="142" t="s">
        <v>163</v>
      </c>
      <c r="G160" s="143" t="s">
        <v>148</v>
      </c>
      <c r="H160" s="144">
        <v>137.1</v>
      </c>
      <c r="I160" s="145"/>
      <c r="J160" s="146">
        <f>ROUND(I160*H160,2)</f>
        <v>0</v>
      </c>
      <c r="K160" s="147"/>
      <c r="L160" s="32"/>
      <c r="M160" s="148" t="s">
        <v>1</v>
      </c>
      <c r="N160" s="149" t="s">
        <v>35</v>
      </c>
      <c r="O160" s="57"/>
      <c r="P160" s="150">
        <f>O160*H160</f>
        <v>0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52" t="s">
        <v>141</v>
      </c>
      <c r="AT160" s="152" t="s">
        <v>137</v>
      </c>
      <c r="AU160" s="152" t="s">
        <v>80</v>
      </c>
      <c r="AY160" s="16" t="s">
        <v>134</v>
      </c>
      <c r="BE160" s="153">
        <f>IF(N160="základní",J160,0)</f>
        <v>0</v>
      </c>
      <c r="BF160" s="153">
        <f>IF(N160="snížená",J160,0)</f>
        <v>0</v>
      </c>
      <c r="BG160" s="153">
        <f>IF(N160="zákl. přenesená",J160,0)</f>
        <v>0</v>
      </c>
      <c r="BH160" s="153">
        <f>IF(N160="sníž. přenesená",J160,0)</f>
        <v>0</v>
      </c>
      <c r="BI160" s="153">
        <f>IF(N160="nulová",J160,0)</f>
        <v>0</v>
      </c>
      <c r="BJ160" s="16" t="s">
        <v>78</v>
      </c>
      <c r="BK160" s="153">
        <f>ROUND(I160*H160,2)</f>
        <v>0</v>
      </c>
      <c r="BL160" s="16" t="s">
        <v>141</v>
      </c>
      <c r="BM160" s="152" t="s">
        <v>164</v>
      </c>
    </row>
    <row r="161" spans="1:65" s="13" customFormat="1" ht="10.199999999999999">
      <c r="B161" s="154"/>
      <c r="D161" s="155" t="s">
        <v>143</v>
      </c>
      <c r="E161" s="156" t="s">
        <v>1</v>
      </c>
      <c r="F161" s="157" t="s">
        <v>165</v>
      </c>
      <c r="H161" s="158">
        <v>17.100000000000001</v>
      </c>
      <c r="I161" s="159"/>
      <c r="L161" s="154"/>
      <c r="M161" s="160"/>
      <c r="N161" s="161"/>
      <c r="O161" s="161"/>
      <c r="P161" s="161"/>
      <c r="Q161" s="161"/>
      <c r="R161" s="161"/>
      <c r="S161" s="161"/>
      <c r="T161" s="162"/>
      <c r="AT161" s="156" t="s">
        <v>143</v>
      </c>
      <c r="AU161" s="156" t="s">
        <v>80</v>
      </c>
      <c r="AV161" s="13" t="s">
        <v>80</v>
      </c>
      <c r="AW161" s="13" t="s">
        <v>27</v>
      </c>
      <c r="AX161" s="13" t="s">
        <v>70</v>
      </c>
      <c r="AY161" s="156" t="s">
        <v>134</v>
      </c>
    </row>
    <row r="162" spans="1:65" s="13" customFormat="1" ht="10.199999999999999">
      <c r="B162" s="154"/>
      <c r="D162" s="155" t="s">
        <v>143</v>
      </c>
      <c r="E162" s="156" t="s">
        <v>1</v>
      </c>
      <c r="F162" s="157" t="s">
        <v>166</v>
      </c>
      <c r="H162" s="158">
        <v>120</v>
      </c>
      <c r="I162" s="159"/>
      <c r="L162" s="154"/>
      <c r="M162" s="160"/>
      <c r="N162" s="161"/>
      <c r="O162" s="161"/>
      <c r="P162" s="161"/>
      <c r="Q162" s="161"/>
      <c r="R162" s="161"/>
      <c r="S162" s="161"/>
      <c r="T162" s="162"/>
      <c r="AT162" s="156" t="s">
        <v>143</v>
      </c>
      <c r="AU162" s="156" t="s">
        <v>80</v>
      </c>
      <c r="AV162" s="13" t="s">
        <v>80</v>
      </c>
      <c r="AW162" s="13" t="s">
        <v>27</v>
      </c>
      <c r="AX162" s="13" t="s">
        <v>70</v>
      </c>
      <c r="AY162" s="156" t="s">
        <v>134</v>
      </c>
    </row>
    <row r="163" spans="1:65" s="14" customFormat="1" ht="10.199999999999999">
      <c r="B163" s="163"/>
      <c r="D163" s="155" t="s">
        <v>143</v>
      </c>
      <c r="E163" s="164" t="s">
        <v>1</v>
      </c>
      <c r="F163" s="165" t="s">
        <v>145</v>
      </c>
      <c r="H163" s="166">
        <v>137.1</v>
      </c>
      <c r="I163" s="167"/>
      <c r="L163" s="163"/>
      <c r="M163" s="168"/>
      <c r="N163" s="169"/>
      <c r="O163" s="169"/>
      <c r="P163" s="169"/>
      <c r="Q163" s="169"/>
      <c r="R163" s="169"/>
      <c r="S163" s="169"/>
      <c r="T163" s="170"/>
      <c r="AT163" s="164" t="s">
        <v>143</v>
      </c>
      <c r="AU163" s="164" t="s">
        <v>80</v>
      </c>
      <c r="AV163" s="14" t="s">
        <v>141</v>
      </c>
      <c r="AW163" s="14" t="s">
        <v>27</v>
      </c>
      <c r="AX163" s="14" t="s">
        <v>78</v>
      </c>
      <c r="AY163" s="164" t="s">
        <v>134</v>
      </c>
    </row>
    <row r="164" spans="1:65" s="2" customFormat="1" ht="24.15" customHeight="1">
      <c r="A164" s="31"/>
      <c r="B164" s="139"/>
      <c r="C164" s="140" t="s">
        <v>167</v>
      </c>
      <c r="D164" s="140" t="s">
        <v>137</v>
      </c>
      <c r="E164" s="141" t="s">
        <v>168</v>
      </c>
      <c r="F164" s="142" t="s">
        <v>169</v>
      </c>
      <c r="G164" s="143" t="s">
        <v>148</v>
      </c>
      <c r="H164" s="144">
        <v>8.9600000000000009</v>
      </c>
      <c r="I164" s="145"/>
      <c r="J164" s="146">
        <f>ROUND(I164*H164,2)</f>
        <v>0</v>
      </c>
      <c r="K164" s="147"/>
      <c r="L164" s="32"/>
      <c r="M164" s="148" t="s">
        <v>1</v>
      </c>
      <c r="N164" s="149" t="s">
        <v>35</v>
      </c>
      <c r="O164" s="57"/>
      <c r="P164" s="150">
        <f>O164*H164</f>
        <v>0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52" t="s">
        <v>141</v>
      </c>
      <c r="AT164" s="152" t="s">
        <v>137</v>
      </c>
      <c r="AU164" s="152" t="s">
        <v>80</v>
      </c>
      <c r="AY164" s="16" t="s">
        <v>134</v>
      </c>
      <c r="BE164" s="153">
        <f>IF(N164="základní",J164,0)</f>
        <v>0</v>
      </c>
      <c r="BF164" s="153">
        <f>IF(N164="snížená",J164,0)</f>
        <v>0</v>
      </c>
      <c r="BG164" s="153">
        <f>IF(N164="zákl. přenesená",J164,0)</f>
        <v>0</v>
      </c>
      <c r="BH164" s="153">
        <f>IF(N164="sníž. přenesená",J164,0)</f>
        <v>0</v>
      </c>
      <c r="BI164" s="153">
        <f>IF(N164="nulová",J164,0)</f>
        <v>0</v>
      </c>
      <c r="BJ164" s="16" t="s">
        <v>78</v>
      </c>
      <c r="BK164" s="153">
        <f>ROUND(I164*H164,2)</f>
        <v>0</v>
      </c>
      <c r="BL164" s="16" t="s">
        <v>141</v>
      </c>
      <c r="BM164" s="152" t="s">
        <v>170</v>
      </c>
    </row>
    <row r="165" spans="1:65" s="13" customFormat="1" ht="10.199999999999999">
      <c r="B165" s="154"/>
      <c r="D165" s="155" t="s">
        <v>143</v>
      </c>
      <c r="E165" s="156" t="s">
        <v>1</v>
      </c>
      <c r="F165" s="157" t="s">
        <v>171</v>
      </c>
      <c r="H165" s="158">
        <v>8.9600000000000009</v>
      </c>
      <c r="I165" s="159"/>
      <c r="L165" s="154"/>
      <c r="M165" s="160"/>
      <c r="N165" s="161"/>
      <c r="O165" s="161"/>
      <c r="P165" s="161"/>
      <c r="Q165" s="161"/>
      <c r="R165" s="161"/>
      <c r="S165" s="161"/>
      <c r="T165" s="162"/>
      <c r="AT165" s="156" t="s">
        <v>143</v>
      </c>
      <c r="AU165" s="156" t="s">
        <v>80</v>
      </c>
      <c r="AV165" s="13" t="s">
        <v>80</v>
      </c>
      <c r="AW165" s="13" t="s">
        <v>27</v>
      </c>
      <c r="AX165" s="13" t="s">
        <v>70</v>
      </c>
      <c r="AY165" s="156" t="s">
        <v>134</v>
      </c>
    </row>
    <row r="166" spans="1:65" s="14" customFormat="1" ht="10.199999999999999">
      <c r="B166" s="163"/>
      <c r="D166" s="155" t="s">
        <v>143</v>
      </c>
      <c r="E166" s="164" t="s">
        <v>1</v>
      </c>
      <c r="F166" s="165" t="s">
        <v>145</v>
      </c>
      <c r="H166" s="166">
        <v>8.9600000000000009</v>
      </c>
      <c r="I166" s="167"/>
      <c r="L166" s="163"/>
      <c r="M166" s="168"/>
      <c r="N166" s="169"/>
      <c r="O166" s="169"/>
      <c r="P166" s="169"/>
      <c r="Q166" s="169"/>
      <c r="R166" s="169"/>
      <c r="S166" s="169"/>
      <c r="T166" s="170"/>
      <c r="AT166" s="164" t="s">
        <v>143</v>
      </c>
      <c r="AU166" s="164" t="s">
        <v>80</v>
      </c>
      <c r="AV166" s="14" t="s">
        <v>141</v>
      </c>
      <c r="AW166" s="14" t="s">
        <v>27</v>
      </c>
      <c r="AX166" s="14" t="s">
        <v>78</v>
      </c>
      <c r="AY166" s="164" t="s">
        <v>134</v>
      </c>
    </row>
    <row r="167" spans="1:65" s="2" customFormat="1" ht="21.75" customHeight="1">
      <c r="A167" s="31"/>
      <c r="B167" s="139"/>
      <c r="C167" s="140" t="s">
        <v>172</v>
      </c>
      <c r="D167" s="140" t="s">
        <v>137</v>
      </c>
      <c r="E167" s="141" t="s">
        <v>173</v>
      </c>
      <c r="F167" s="142" t="s">
        <v>174</v>
      </c>
      <c r="G167" s="143" t="s">
        <v>148</v>
      </c>
      <c r="H167" s="144">
        <v>125</v>
      </c>
      <c r="I167" s="145"/>
      <c r="J167" s="146">
        <f>ROUND(I167*H167,2)</f>
        <v>0</v>
      </c>
      <c r="K167" s="147"/>
      <c r="L167" s="32"/>
      <c r="M167" s="148" t="s">
        <v>1</v>
      </c>
      <c r="N167" s="149" t="s">
        <v>35</v>
      </c>
      <c r="O167" s="57"/>
      <c r="P167" s="150">
        <f>O167*H167</f>
        <v>0</v>
      </c>
      <c r="Q167" s="150">
        <v>2.9000000000000001E-2</v>
      </c>
      <c r="R167" s="150">
        <f>Q167*H167</f>
        <v>3.625</v>
      </c>
      <c r="S167" s="150">
        <v>0</v>
      </c>
      <c r="T167" s="151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52" t="s">
        <v>141</v>
      </c>
      <c r="AT167" s="152" t="s">
        <v>137</v>
      </c>
      <c r="AU167" s="152" t="s">
        <v>80</v>
      </c>
      <c r="AY167" s="16" t="s">
        <v>134</v>
      </c>
      <c r="BE167" s="153">
        <f>IF(N167="základní",J167,0)</f>
        <v>0</v>
      </c>
      <c r="BF167" s="153">
        <f>IF(N167="snížená",J167,0)</f>
        <v>0</v>
      </c>
      <c r="BG167" s="153">
        <f>IF(N167="zákl. přenesená",J167,0)</f>
        <v>0</v>
      </c>
      <c r="BH167" s="153">
        <f>IF(N167="sníž. přenesená",J167,0)</f>
        <v>0</v>
      </c>
      <c r="BI167" s="153">
        <f>IF(N167="nulová",J167,0)</f>
        <v>0</v>
      </c>
      <c r="BJ167" s="16" t="s">
        <v>78</v>
      </c>
      <c r="BK167" s="153">
        <f>ROUND(I167*H167,2)</f>
        <v>0</v>
      </c>
      <c r="BL167" s="16" t="s">
        <v>141</v>
      </c>
      <c r="BM167" s="152" t="s">
        <v>175</v>
      </c>
    </row>
    <row r="168" spans="1:65" s="13" customFormat="1" ht="10.199999999999999">
      <c r="B168" s="154"/>
      <c r="D168" s="155" t="s">
        <v>143</v>
      </c>
      <c r="E168" s="156" t="s">
        <v>1</v>
      </c>
      <c r="F168" s="157" t="s">
        <v>176</v>
      </c>
      <c r="H168" s="158">
        <v>56</v>
      </c>
      <c r="I168" s="159"/>
      <c r="L168" s="154"/>
      <c r="M168" s="160"/>
      <c r="N168" s="161"/>
      <c r="O168" s="161"/>
      <c r="P168" s="161"/>
      <c r="Q168" s="161"/>
      <c r="R168" s="161"/>
      <c r="S168" s="161"/>
      <c r="T168" s="162"/>
      <c r="AT168" s="156" t="s">
        <v>143</v>
      </c>
      <c r="AU168" s="156" t="s">
        <v>80</v>
      </c>
      <c r="AV168" s="13" t="s">
        <v>80</v>
      </c>
      <c r="AW168" s="13" t="s">
        <v>27</v>
      </c>
      <c r="AX168" s="13" t="s">
        <v>70</v>
      </c>
      <c r="AY168" s="156" t="s">
        <v>134</v>
      </c>
    </row>
    <row r="169" spans="1:65" s="13" customFormat="1" ht="10.199999999999999">
      <c r="B169" s="154"/>
      <c r="D169" s="155" t="s">
        <v>143</v>
      </c>
      <c r="E169" s="156" t="s">
        <v>1</v>
      </c>
      <c r="F169" s="157" t="s">
        <v>177</v>
      </c>
      <c r="H169" s="158">
        <v>69</v>
      </c>
      <c r="I169" s="159"/>
      <c r="L169" s="154"/>
      <c r="M169" s="160"/>
      <c r="N169" s="161"/>
      <c r="O169" s="161"/>
      <c r="P169" s="161"/>
      <c r="Q169" s="161"/>
      <c r="R169" s="161"/>
      <c r="S169" s="161"/>
      <c r="T169" s="162"/>
      <c r="AT169" s="156" t="s">
        <v>143</v>
      </c>
      <c r="AU169" s="156" t="s">
        <v>80</v>
      </c>
      <c r="AV169" s="13" t="s">
        <v>80</v>
      </c>
      <c r="AW169" s="13" t="s">
        <v>27</v>
      </c>
      <c r="AX169" s="13" t="s">
        <v>70</v>
      </c>
      <c r="AY169" s="156" t="s">
        <v>134</v>
      </c>
    </row>
    <row r="170" spans="1:65" s="14" customFormat="1" ht="10.199999999999999">
      <c r="B170" s="163"/>
      <c r="D170" s="155" t="s">
        <v>143</v>
      </c>
      <c r="E170" s="164" t="s">
        <v>1</v>
      </c>
      <c r="F170" s="165" t="s">
        <v>145</v>
      </c>
      <c r="H170" s="166">
        <v>125</v>
      </c>
      <c r="I170" s="167"/>
      <c r="L170" s="163"/>
      <c r="M170" s="168"/>
      <c r="N170" s="169"/>
      <c r="O170" s="169"/>
      <c r="P170" s="169"/>
      <c r="Q170" s="169"/>
      <c r="R170" s="169"/>
      <c r="S170" s="169"/>
      <c r="T170" s="170"/>
      <c r="AT170" s="164" t="s">
        <v>143</v>
      </c>
      <c r="AU170" s="164" t="s">
        <v>80</v>
      </c>
      <c r="AV170" s="14" t="s">
        <v>141</v>
      </c>
      <c r="AW170" s="14" t="s">
        <v>27</v>
      </c>
      <c r="AX170" s="14" t="s">
        <v>78</v>
      </c>
      <c r="AY170" s="164" t="s">
        <v>134</v>
      </c>
    </row>
    <row r="171" spans="1:65" s="2" customFormat="1" ht="24.15" customHeight="1">
      <c r="A171" s="31"/>
      <c r="B171" s="139"/>
      <c r="C171" s="140" t="s">
        <v>178</v>
      </c>
      <c r="D171" s="140" t="s">
        <v>137</v>
      </c>
      <c r="E171" s="141" t="s">
        <v>179</v>
      </c>
      <c r="F171" s="142" t="s">
        <v>180</v>
      </c>
      <c r="G171" s="143" t="s">
        <v>148</v>
      </c>
      <c r="H171" s="144">
        <v>171.9</v>
      </c>
      <c r="I171" s="145"/>
      <c r="J171" s="146">
        <f>ROUND(I171*H171,2)</f>
        <v>0</v>
      </c>
      <c r="K171" s="147"/>
      <c r="L171" s="32"/>
      <c r="M171" s="148" t="s">
        <v>1</v>
      </c>
      <c r="N171" s="149" t="s">
        <v>35</v>
      </c>
      <c r="O171" s="57"/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52" t="s">
        <v>141</v>
      </c>
      <c r="AT171" s="152" t="s">
        <v>137</v>
      </c>
      <c r="AU171" s="152" t="s">
        <v>80</v>
      </c>
      <c r="AY171" s="16" t="s">
        <v>134</v>
      </c>
      <c r="BE171" s="153">
        <f>IF(N171="základní",J171,0)</f>
        <v>0</v>
      </c>
      <c r="BF171" s="153">
        <f>IF(N171="snížená",J171,0)</f>
        <v>0</v>
      </c>
      <c r="BG171" s="153">
        <f>IF(N171="zákl. přenesená",J171,0)</f>
        <v>0</v>
      </c>
      <c r="BH171" s="153">
        <f>IF(N171="sníž. přenesená",J171,0)</f>
        <v>0</v>
      </c>
      <c r="BI171" s="153">
        <f>IF(N171="nulová",J171,0)</f>
        <v>0</v>
      </c>
      <c r="BJ171" s="16" t="s">
        <v>78</v>
      </c>
      <c r="BK171" s="153">
        <f>ROUND(I171*H171,2)</f>
        <v>0</v>
      </c>
      <c r="BL171" s="16" t="s">
        <v>141</v>
      </c>
      <c r="BM171" s="152" t="s">
        <v>181</v>
      </c>
    </row>
    <row r="172" spans="1:65" s="13" customFormat="1" ht="10.199999999999999">
      <c r="B172" s="154"/>
      <c r="D172" s="155" t="s">
        <v>143</v>
      </c>
      <c r="E172" s="156" t="s">
        <v>1</v>
      </c>
      <c r="F172" s="157" t="s">
        <v>182</v>
      </c>
      <c r="H172" s="158">
        <v>171.9</v>
      </c>
      <c r="I172" s="159"/>
      <c r="L172" s="154"/>
      <c r="M172" s="160"/>
      <c r="N172" s="161"/>
      <c r="O172" s="161"/>
      <c r="P172" s="161"/>
      <c r="Q172" s="161"/>
      <c r="R172" s="161"/>
      <c r="S172" s="161"/>
      <c r="T172" s="162"/>
      <c r="AT172" s="156" t="s">
        <v>143</v>
      </c>
      <c r="AU172" s="156" t="s">
        <v>80</v>
      </c>
      <c r="AV172" s="13" t="s">
        <v>80</v>
      </c>
      <c r="AW172" s="13" t="s">
        <v>27</v>
      </c>
      <c r="AX172" s="13" t="s">
        <v>70</v>
      </c>
      <c r="AY172" s="156" t="s">
        <v>134</v>
      </c>
    </row>
    <row r="173" spans="1:65" s="14" customFormat="1" ht="10.199999999999999">
      <c r="B173" s="163"/>
      <c r="D173" s="155" t="s">
        <v>143</v>
      </c>
      <c r="E173" s="164" t="s">
        <v>1</v>
      </c>
      <c r="F173" s="165" t="s">
        <v>145</v>
      </c>
      <c r="H173" s="166">
        <v>171.9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4" t="s">
        <v>143</v>
      </c>
      <c r="AU173" s="164" t="s">
        <v>80</v>
      </c>
      <c r="AV173" s="14" t="s">
        <v>141</v>
      </c>
      <c r="AW173" s="14" t="s">
        <v>27</v>
      </c>
      <c r="AX173" s="14" t="s">
        <v>78</v>
      </c>
      <c r="AY173" s="164" t="s">
        <v>134</v>
      </c>
    </row>
    <row r="174" spans="1:65" s="2" customFormat="1" ht="44.25" customHeight="1">
      <c r="A174" s="31"/>
      <c r="B174" s="139"/>
      <c r="C174" s="140" t="s">
        <v>183</v>
      </c>
      <c r="D174" s="140" t="s">
        <v>137</v>
      </c>
      <c r="E174" s="141" t="s">
        <v>184</v>
      </c>
      <c r="F174" s="142" t="s">
        <v>185</v>
      </c>
      <c r="G174" s="143" t="s">
        <v>148</v>
      </c>
      <c r="H174" s="144">
        <v>38.76</v>
      </c>
      <c r="I174" s="145"/>
      <c r="J174" s="146">
        <f>ROUND(I174*H174,2)</f>
        <v>0</v>
      </c>
      <c r="K174" s="147"/>
      <c r="L174" s="32"/>
      <c r="M174" s="148" t="s">
        <v>1</v>
      </c>
      <c r="N174" s="149" t="s">
        <v>35</v>
      </c>
      <c r="O174" s="57"/>
      <c r="P174" s="150">
        <f>O174*H174</f>
        <v>0</v>
      </c>
      <c r="Q174" s="150">
        <v>2.06E-2</v>
      </c>
      <c r="R174" s="150">
        <f>Q174*H174</f>
        <v>0.79845599999999994</v>
      </c>
      <c r="S174" s="150">
        <v>0</v>
      </c>
      <c r="T174" s="151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52" t="s">
        <v>141</v>
      </c>
      <c r="AT174" s="152" t="s">
        <v>137</v>
      </c>
      <c r="AU174" s="152" t="s">
        <v>80</v>
      </c>
      <c r="AY174" s="16" t="s">
        <v>134</v>
      </c>
      <c r="BE174" s="153">
        <f>IF(N174="základní",J174,0)</f>
        <v>0</v>
      </c>
      <c r="BF174" s="153">
        <f>IF(N174="snížená",J174,0)</f>
        <v>0</v>
      </c>
      <c r="BG174" s="153">
        <f>IF(N174="zákl. přenesená",J174,0)</f>
        <v>0</v>
      </c>
      <c r="BH174" s="153">
        <f>IF(N174="sníž. přenesená",J174,0)</f>
        <v>0</v>
      </c>
      <c r="BI174" s="153">
        <f>IF(N174="nulová",J174,0)</f>
        <v>0</v>
      </c>
      <c r="BJ174" s="16" t="s">
        <v>78</v>
      </c>
      <c r="BK174" s="153">
        <f>ROUND(I174*H174,2)</f>
        <v>0</v>
      </c>
      <c r="BL174" s="16" t="s">
        <v>141</v>
      </c>
      <c r="BM174" s="152" t="s">
        <v>186</v>
      </c>
    </row>
    <row r="175" spans="1:65" s="13" customFormat="1" ht="10.199999999999999">
      <c r="B175" s="154"/>
      <c r="D175" s="155" t="s">
        <v>143</v>
      </c>
      <c r="E175" s="156" t="s">
        <v>1</v>
      </c>
      <c r="F175" s="157" t="s">
        <v>187</v>
      </c>
      <c r="H175" s="158">
        <v>49</v>
      </c>
      <c r="I175" s="159"/>
      <c r="L175" s="154"/>
      <c r="M175" s="160"/>
      <c r="N175" s="161"/>
      <c r="O175" s="161"/>
      <c r="P175" s="161"/>
      <c r="Q175" s="161"/>
      <c r="R175" s="161"/>
      <c r="S175" s="161"/>
      <c r="T175" s="162"/>
      <c r="AT175" s="156" t="s">
        <v>143</v>
      </c>
      <c r="AU175" s="156" t="s">
        <v>80</v>
      </c>
      <c r="AV175" s="13" t="s">
        <v>80</v>
      </c>
      <c r="AW175" s="13" t="s">
        <v>27</v>
      </c>
      <c r="AX175" s="13" t="s">
        <v>70</v>
      </c>
      <c r="AY175" s="156" t="s">
        <v>134</v>
      </c>
    </row>
    <row r="176" spans="1:65" s="13" customFormat="1" ht="10.199999999999999">
      <c r="B176" s="154"/>
      <c r="D176" s="155" t="s">
        <v>143</v>
      </c>
      <c r="E176" s="156" t="s">
        <v>1</v>
      </c>
      <c r="F176" s="157" t="s">
        <v>188</v>
      </c>
      <c r="H176" s="158">
        <v>-10.24</v>
      </c>
      <c r="I176" s="159"/>
      <c r="L176" s="154"/>
      <c r="M176" s="160"/>
      <c r="N176" s="161"/>
      <c r="O176" s="161"/>
      <c r="P176" s="161"/>
      <c r="Q176" s="161"/>
      <c r="R176" s="161"/>
      <c r="S176" s="161"/>
      <c r="T176" s="162"/>
      <c r="AT176" s="156" t="s">
        <v>143</v>
      </c>
      <c r="AU176" s="156" t="s">
        <v>80</v>
      </c>
      <c r="AV176" s="13" t="s">
        <v>80</v>
      </c>
      <c r="AW176" s="13" t="s">
        <v>27</v>
      </c>
      <c r="AX176" s="13" t="s">
        <v>70</v>
      </c>
      <c r="AY176" s="156" t="s">
        <v>134</v>
      </c>
    </row>
    <row r="177" spans="1:65" s="14" customFormat="1" ht="10.199999999999999">
      <c r="B177" s="163"/>
      <c r="D177" s="155" t="s">
        <v>143</v>
      </c>
      <c r="E177" s="164" t="s">
        <v>1</v>
      </c>
      <c r="F177" s="165" t="s">
        <v>145</v>
      </c>
      <c r="H177" s="166">
        <v>38.76</v>
      </c>
      <c r="I177" s="167"/>
      <c r="L177" s="163"/>
      <c r="M177" s="168"/>
      <c r="N177" s="169"/>
      <c r="O177" s="169"/>
      <c r="P177" s="169"/>
      <c r="Q177" s="169"/>
      <c r="R177" s="169"/>
      <c r="S177" s="169"/>
      <c r="T177" s="170"/>
      <c r="AT177" s="164" t="s">
        <v>143</v>
      </c>
      <c r="AU177" s="164" t="s">
        <v>80</v>
      </c>
      <c r="AV177" s="14" t="s">
        <v>141</v>
      </c>
      <c r="AW177" s="14" t="s">
        <v>27</v>
      </c>
      <c r="AX177" s="14" t="s">
        <v>78</v>
      </c>
      <c r="AY177" s="164" t="s">
        <v>134</v>
      </c>
    </row>
    <row r="178" spans="1:65" s="2" customFormat="1" ht="24.15" customHeight="1">
      <c r="A178" s="31"/>
      <c r="B178" s="139"/>
      <c r="C178" s="140" t="s">
        <v>189</v>
      </c>
      <c r="D178" s="140" t="s">
        <v>137</v>
      </c>
      <c r="E178" s="141" t="s">
        <v>190</v>
      </c>
      <c r="F178" s="142" t="s">
        <v>191</v>
      </c>
      <c r="G178" s="143" t="s">
        <v>148</v>
      </c>
      <c r="H178" s="144">
        <v>133.13999999999999</v>
      </c>
      <c r="I178" s="145"/>
      <c r="J178" s="146">
        <f>ROUND(I178*H178,2)</f>
        <v>0</v>
      </c>
      <c r="K178" s="147"/>
      <c r="L178" s="32"/>
      <c r="M178" s="148" t="s">
        <v>1</v>
      </c>
      <c r="N178" s="149" t="s">
        <v>35</v>
      </c>
      <c r="O178" s="57"/>
      <c r="P178" s="150">
        <f>O178*H178</f>
        <v>0</v>
      </c>
      <c r="Q178" s="150">
        <v>4.4000000000000003E-3</v>
      </c>
      <c r="R178" s="150">
        <f>Q178*H178</f>
        <v>0.585816</v>
      </c>
      <c r="S178" s="150">
        <v>0</v>
      </c>
      <c r="T178" s="151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52" t="s">
        <v>141</v>
      </c>
      <c r="AT178" s="152" t="s">
        <v>137</v>
      </c>
      <c r="AU178" s="152" t="s">
        <v>80</v>
      </c>
      <c r="AY178" s="16" t="s">
        <v>134</v>
      </c>
      <c r="BE178" s="153">
        <f>IF(N178="základní",J178,0)</f>
        <v>0</v>
      </c>
      <c r="BF178" s="153">
        <f>IF(N178="snížená",J178,0)</f>
        <v>0</v>
      </c>
      <c r="BG178" s="153">
        <f>IF(N178="zákl. přenesená",J178,0)</f>
        <v>0</v>
      </c>
      <c r="BH178" s="153">
        <f>IF(N178="sníž. přenesená",J178,0)</f>
        <v>0</v>
      </c>
      <c r="BI178" s="153">
        <f>IF(N178="nulová",J178,0)</f>
        <v>0</v>
      </c>
      <c r="BJ178" s="16" t="s">
        <v>78</v>
      </c>
      <c r="BK178" s="153">
        <f>ROUND(I178*H178,2)</f>
        <v>0</v>
      </c>
      <c r="BL178" s="16" t="s">
        <v>141</v>
      </c>
      <c r="BM178" s="152" t="s">
        <v>192</v>
      </c>
    </row>
    <row r="179" spans="1:65" s="13" customFormat="1" ht="10.199999999999999">
      <c r="B179" s="154"/>
      <c r="D179" s="155" t="s">
        <v>143</v>
      </c>
      <c r="E179" s="156" t="s">
        <v>1</v>
      </c>
      <c r="F179" s="157" t="s">
        <v>193</v>
      </c>
      <c r="H179" s="158">
        <v>63.14</v>
      </c>
      <c r="I179" s="159"/>
      <c r="L179" s="154"/>
      <c r="M179" s="160"/>
      <c r="N179" s="161"/>
      <c r="O179" s="161"/>
      <c r="P179" s="161"/>
      <c r="Q179" s="161"/>
      <c r="R179" s="161"/>
      <c r="S179" s="161"/>
      <c r="T179" s="162"/>
      <c r="AT179" s="156" t="s">
        <v>143</v>
      </c>
      <c r="AU179" s="156" t="s">
        <v>80</v>
      </c>
      <c r="AV179" s="13" t="s">
        <v>80</v>
      </c>
      <c r="AW179" s="13" t="s">
        <v>27</v>
      </c>
      <c r="AX179" s="13" t="s">
        <v>70</v>
      </c>
      <c r="AY179" s="156" t="s">
        <v>134</v>
      </c>
    </row>
    <row r="180" spans="1:65" s="13" customFormat="1" ht="10.199999999999999">
      <c r="B180" s="154"/>
      <c r="D180" s="155" t="s">
        <v>143</v>
      </c>
      <c r="E180" s="156" t="s">
        <v>1</v>
      </c>
      <c r="F180" s="157" t="s">
        <v>194</v>
      </c>
      <c r="H180" s="158">
        <v>70</v>
      </c>
      <c r="I180" s="159"/>
      <c r="L180" s="154"/>
      <c r="M180" s="160"/>
      <c r="N180" s="161"/>
      <c r="O180" s="161"/>
      <c r="P180" s="161"/>
      <c r="Q180" s="161"/>
      <c r="R180" s="161"/>
      <c r="S180" s="161"/>
      <c r="T180" s="162"/>
      <c r="AT180" s="156" t="s">
        <v>143</v>
      </c>
      <c r="AU180" s="156" t="s">
        <v>80</v>
      </c>
      <c r="AV180" s="13" t="s">
        <v>80</v>
      </c>
      <c r="AW180" s="13" t="s">
        <v>27</v>
      </c>
      <c r="AX180" s="13" t="s">
        <v>70</v>
      </c>
      <c r="AY180" s="156" t="s">
        <v>134</v>
      </c>
    </row>
    <row r="181" spans="1:65" s="14" customFormat="1" ht="10.199999999999999">
      <c r="B181" s="163"/>
      <c r="D181" s="155" t="s">
        <v>143</v>
      </c>
      <c r="E181" s="164" t="s">
        <v>1</v>
      </c>
      <c r="F181" s="165" t="s">
        <v>145</v>
      </c>
      <c r="H181" s="166">
        <v>133.13999999999999</v>
      </c>
      <c r="I181" s="167"/>
      <c r="L181" s="163"/>
      <c r="M181" s="168"/>
      <c r="N181" s="169"/>
      <c r="O181" s="169"/>
      <c r="P181" s="169"/>
      <c r="Q181" s="169"/>
      <c r="R181" s="169"/>
      <c r="S181" s="169"/>
      <c r="T181" s="170"/>
      <c r="AT181" s="164" t="s">
        <v>143</v>
      </c>
      <c r="AU181" s="164" t="s">
        <v>80</v>
      </c>
      <c r="AV181" s="14" t="s">
        <v>141</v>
      </c>
      <c r="AW181" s="14" t="s">
        <v>27</v>
      </c>
      <c r="AX181" s="14" t="s">
        <v>78</v>
      </c>
      <c r="AY181" s="164" t="s">
        <v>134</v>
      </c>
    </row>
    <row r="182" spans="1:65" s="2" customFormat="1" ht="24.15" customHeight="1">
      <c r="A182" s="31"/>
      <c r="B182" s="139"/>
      <c r="C182" s="140" t="s">
        <v>195</v>
      </c>
      <c r="D182" s="140" t="s">
        <v>137</v>
      </c>
      <c r="E182" s="141" t="s">
        <v>196</v>
      </c>
      <c r="F182" s="142" t="s">
        <v>197</v>
      </c>
      <c r="G182" s="143" t="s">
        <v>148</v>
      </c>
      <c r="H182" s="144">
        <v>133.13999999999999</v>
      </c>
      <c r="I182" s="145"/>
      <c r="J182" s="146">
        <f>ROUND(I182*H182,2)</f>
        <v>0</v>
      </c>
      <c r="K182" s="147"/>
      <c r="L182" s="32"/>
      <c r="M182" s="148" t="s">
        <v>1</v>
      </c>
      <c r="N182" s="149" t="s">
        <v>35</v>
      </c>
      <c r="O182" s="57"/>
      <c r="P182" s="150">
        <f>O182*H182</f>
        <v>0</v>
      </c>
      <c r="Q182" s="150">
        <v>3.0000000000000001E-3</v>
      </c>
      <c r="R182" s="150">
        <f>Q182*H182</f>
        <v>0.39941999999999994</v>
      </c>
      <c r="S182" s="150">
        <v>0</v>
      </c>
      <c r="T182" s="151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52" t="s">
        <v>141</v>
      </c>
      <c r="AT182" s="152" t="s">
        <v>137</v>
      </c>
      <c r="AU182" s="152" t="s">
        <v>80</v>
      </c>
      <c r="AY182" s="16" t="s">
        <v>134</v>
      </c>
      <c r="BE182" s="153">
        <f>IF(N182="základní",J182,0)</f>
        <v>0</v>
      </c>
      <c r="BF182" s="153">
        <f>IF(N182="snížená",J182,0)</f>
        <v>0</v>
      </c>
      <c r="BG182" s="153">
        <f>IF(N182="zákl. přenesená",J182,0)</f>
        <v>0</v>
      </c>
      <c r="BH182" s="153">
        <f>IF(N182="sníž. přenesená",J182,0)</f>
        <v>0</v>
      </c>
      <c r="BI182" s="153">
        <f>IF(N182="nulová",J182,0)</f>
        <v>0</v>
      </c>
      <c r="BJ182" s="16" t="s">
        <v>78</v>
      </c>
      <c r="BK182" s="153">
        <f>ROUND(I182*H182,2)</f>
        <v>0</v>
      </c>
      <c r="BL182" s="16" t="s">
        <v>141</v>
      </c>
      <c r="BM182" s="152" t="s">
        <v>198</v>
      </c>
    </row>
    <row r="183" spans="1:65" s="12" customFormat="1" ht="22.8" customHeight="1">
      <c r="B183" s="126"/>
      <c r="D183" s="127" t="s">
        <v>69</v>
      </c>
      <c r="E183" s="137" t="s">
        <v>199</v>
      </c>
      <c r="F183" s="137" t="s">
        <v>200</v>
      </c>
      <c r="I183" s="129"/>
      <c r="J183" s="138">
        <f>BK183</f>
        <v>0</v>
      </c>
      <c r="L183" s="126"/>
      <c r="M183" s="131"/>
      <c r="N183" s="132"/>
      <c r="O183" s="132"/>
      <c r="P183" s="133">
        <f>SUM(P184:P187)</f>
        <v>0</v>
      </c>
      <c r="Q183" s="132"/>
      <c r="R183" s="133">
        <f>SUM(R184:R187)</f>
        <v>0</v>
      </c>
      <c r="S183" s="132"/>
      <c r="T183" s="134">
        <f>SUM(T184:T187)</f>
        <v>0</v>
      </c>
      <c r="AR183" s="127" t="s">
        <v>78</v>
      </c>
      <c r="AT183" s="135" t="s">
        <v>69</v>
      </c>
      <c r="AU183" s="135" t="s">
        <v>78</v>
      </c>
      <c r="AY183" s="127" t="s">
        <v>134</v>
      </c>
      <c r="BK183" s="136">
        <f>SUM(BK184:BK187)</f>
        <v>0</v>
      </c>
    </row>
    <row r="184" spans="1:65" s="2" customFormat="1" ht="16.5" customHeight="1">
      <c r="A184" s="31"/>
      <c r="B184" s="139"/>
      <c r="C184" s="140" t="s">
        <v>8</v>
      </c>
      <c r="D184" s="140" t="s">
        <v>137</v>
      </c>
      <c r="E184" s="141" t="s">
        <v>201</v>
      </c>
      <c r="F184" s="142" t="s">
        <v>202</v>
      </c>
      <c r="G184" s="143" t="s">
        <v>148</v>
      </c>
      <c r="H184" s="144">
        <v>17.100000000000001</v>
      </c>
      <c r="I184" s="145"/>
      <c r="J184" s="146">
        <f>ROUND(I184*H184,2)</f>
        <v>0</v>
      </c>
      <c r="K184" s="147"/>
      <c r="L184" s="32"/>
      <c r="M184" s="148" t="s">
        <v>1</v>
      </c>
      <c r="N184" s="149" t="s">
        <v>35</v>
      </c>
      <c r="O184" s="57"/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52" t="s">
        <v>141</v>
      </c>
      <c r="AT184" s="152" t="s">
        <v>137</v>
      </c>
      <c r="AU184" s="152" t="s">
        <v>80</v>
      </c>
      <c r="AY184" s="16" t="s">
        <v>134</v>
      </c>
      <c r="BE184" s="153">
        <f>IF(N184="základní",J184,0)</f>
        <v>0</v>
      </c>
      <c r="BF184" s="153">
        <f>IF(N184="snížená",J184,0)</f>
        <v>0</v>
      </c>
      <c r="BG184" s="153">
        <f>IF(N184="zákl. přenesená",J184,0)</f>
        <v>0</v>
      </c>
      <c r="BH184" s="153">
        <f>IF(N184="sníž. přenesená",J184,0)</f>
        <v>0</v>
      </c>
      <c r="BI184" s="153">
        <f>IF(N184="nulová",J184,0)</f>
        <v>0</v>
      </c>
      <c r="BJ184" s="16" t="s">
        <v>78</v>
      </c>
      <c r="BK184" s="153">
        <f>ROUND(I184*H184,2)</f>
        <v>0</v>
      </c>
      <c r="BL184" s="16" t="s">
        <v>141</v>
      </c>
      <c r="BM184" s="152" t="s">
        <v>203</v>
      </c>
    </row>
    <row r="185" spans="1:65" s="13" customFormat="1" ht="10.199999999999999">
      <c r="B185" s="154"/>
      <c r="D185" s="155" t="s">
        <v>143</v>
      </c>
      <c r="E185" s="156" t="s">
        <v>1</v>
      </c>
      <c r="F185" s="157" t="s">
        <v>165</v>
      </c>
      <c r="H185" s="158">
        <v>17.100000000000001</v>
      </c>
      <c r="I185" s="159"/>
      <c r="L185" s="154"/>
      <c r="M185" s="160"/>
      <c r="N185" s="161"/>
      <c r="O185" s="161"/>
      <c r="P185" s="161"/>
      <c r="Q185" s="161"/>
      <c r="R185" s="161"/>
      <c r="S185" s="161"/>
      <c r="T185" s="162"/>
      <c r="AT185" s="156" t="s">
        <v>143</v>
      </c>
      <c r="AU185" s="156" t="s">
        <v>80</v>
      </c>
      <c r="AV185" s="13" t="s">
        <v>80</v>
      </c>
      <c r="AW185" s="13" t="s">
        <v>27</v>
      </c>
      <c r="AX185" s="13" t="s">
        <v>70</v>
      </c>
      <c r="AY185" s="156" t="s">
        <v>134</v>
      </c>
    </row>
    <row r="186" spans="1:65" s="14" customFormat="1" ht="10.199999999999999">
      <c r="B186" s="163"/>
      <c r="D186" s="155" t="s">
        <v>143</v>
      </c>
      <c r="E186" s="164" t="s">
        <v>1</v>
      </c>
      <c r="F186" s="165" t="s">
        <v>145</v>
      </c>
      <c r="H186" s="166">
        <v>17.100000000000001</v>
      </c>
      <c r="I186" s="167"/>
      <c r="L186" s="163"/>
      <c r="M186" s="168"/>
      <c r="N186" s="169"/>
      <c r="O186" s="169"/>
      <c r="P186" s="169"/>
      <c r="Q186" s="169"/>
      <c r="R186" s="169"/>
      <c r="S186" s="169"/>
      <c r="T186" s="170"/>
      <c r="AT186" s="164" t="s">
        <v>143</v>
      </c>
      <c r="AU186" s="164" t="s">
        <v>80</v>
      </c>
      <c r="AV186" s="14" t="s">
        <v>141</v>
      </c>
      <c r="AW186" s="14" t="s">
        <v>27</v>
      </c>
      <c r="AX186" s="14" t="s">
        <v>78</v>
      </c>
      <c r="AY186" s="164" t="s">
        <v>134</v>
      </c>
    </row>
    <row r="187" spans="1:65" s="2" customFormat="1" ht="24.15" customHeight="1">
      <c r="A187" s="31"/>
      <c r="B187" s="139"/>
      <c r="C187" s="140" t="s">
        <v>204</v>
      </c>
      <c r="D187" s="140" t="s">
        <v>137</v>
      </c>
      <c r="E187" s="141" t="s">
        <v>205</v>
      </c>
      <c r="F187" s="142" t="s">
        <v>206</v>
      </c>
      <c r="G187" s="143" t="s">
        <v>148</v>
      </c>
      <c r="H187" s="144">
        <v>17.100000000000001</v>
      </c>
      <c r="I187" s="145"/>
      <c r="J187" s="146">
        <f>ROUND(I187*H187,2)</f>
        <v>0</v>
      </c>
      <c r="K187" s="147"/>
      <c r="L187" s="32"/>
      <c r="M187" s="148" t="s">
        <v>1</v>
      </c>
      <c r="N187" s="149" t="s">
        <v>35</v>
      </c>
      <c r="O187" s="57"/>
      <c r="P187" s="150">
        <f>O187*H187</f>
        <v>0</v>
      </c>
      <c r="Q187" s="150">
        <v>0</v>
      </c>
      <c r="R187" s="150">
        <f>Q187*H187</f>
        <v>0</v>
      </c>
      <c r="S187" s="150">
        <v>0</v>
      </c>
      <c r="T187" s="151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52" t="s">
        <v>141</v>
      </c>
      <c r="AT187" s="152" t="s">
        <v>137</v>
      </c>
      <c r="AU187" s="152" t="s">
        <v>80</v>
      </c>
      <c r="AY187" s="16" t="s">
        <v>134</v>
      </c>
      <c r="BE187" s="153">
        <f>IF(N187="základní",J187,0)</f>
        <v>0</v>
      </c>
      <c r="BF187" s="153">
        <f>IF(N187="snížená",J187,0)</f>
        <v>0</v>
      </c>
      <c r="BG187" s="153">
        <f>IF(N187="zákl. přenesená",J187,0)</f>
        <v>0</v>
      </c>
      <c r="BH187" s="153">
        <f>IF(N187="sníž. přenesená",J187,0)</f>
        <v>0</v>
      </c>
      <c r="BI187" s="153">
        <f>IF(N187="nulová",J187,0)</f>
        <v>0</v>
      </c>
      <c r="BJ187" s="16" t="s">
        <v>78</v>
      </c>
      <c r="BK187" s="153">
        <f>ROUND(I187*H187,2)</f>
        <v>0</v>
      </c>
      <c r="BL187" s="16" t="s">
        <v>141</v>
      </c>
      <c r="BM187" s="152" t="s">
        <v>207</v>
      </c>
    </row>
    <row r="188" spans="1:65" s="12" customFormat="1" ht="22.8" customHeight="1">
      <c r="B188" s="126"/>
      <c r="D188" s="127" t="s">
        <v>69</v>
      </c>
      <c r="E188" s="137" t="s">
        <v>208</v>
      </c>
      <c r="F188" s="137" t="s">
        <v>209</v>
      </c>
      <c r="I188" s="129"/>
      <c r="J188" s="138">
        <f>BK188</f>
        <v>0</v>
      </c>
      <c r="L188" s="126"/>
      <c r="M188" s="131"/>
      <c r="N188" s="132"/>
      <c r="O188" s="132"/>
      <c r="P188" s="133">
        <f>SUM(P189:P192)</f>
        <v>0</v>
      </c>
      <c r="Q188" s="132"/>
      <c r="R188" s="133">
        <f>SUM(R189:R192)</f>
        <v>9.8000000000000004E-2</v>
      </c>
      <c r="S188" s="132"/>
      <c r="T188" s="134">
        <f>SUM(T189:T192)</f>
        <v>0</v>
      </c>
      <c r="AR188" s="127" t="s">
        <v>78</v>
      </c>
      <c r="AT188" s="135" t="s">
        <v>69</v>
      </c>
      <c r="AU188" s="135" t="s">
        <v>78</v>
      </c>
      <c r="AY188" s="127" t="s">
        <v>134</v>
      </c>
      <c r="BK188" s="136">
        <f>SUM(BK189:BK192)</f>
        <v>0</v>
      </c>
    </row>
    <row r="189" spans="1:65" s="2" customFormat="1" ht="24.15" customHeight="1">
      <c r="A189" s="31"/>
      <c r="B189" s="139"/>
      <c r="C189" s="140" t="s">
        <v>210</v>
      </c>
      <c r="D189" s="140" t="s">
        <v>137</v>
      </c>
      <c r="E189" s="141" t="s">
        <v>211</v>
      </c>
      <c r="F189" s="142" t="s">
        <v>212</v>
      </c>
      <c r="G189" s="143" t="s">
        <v>153</v>
      </c>
      <c r="H189" s="144">
        <v>8</v>
      </c>
      <c r="I189" s="145"/>
      <c r="J189" s="146">
        <f>ROUND(I189*H189,2)</f>
        <v>0</v>
      </c>
      <c r="K189" s="147"/>
      <c r="L189" s="32"/>
      <c r="M189" s="148" t="s">
        <v>1</v>
      </c>
      <c r="N189" s="149" t="s">
        <v>35</v>
      </c>
      <c r="O189" s="57"/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52" t="s">
        <v>141</v>
      </c>
      <c r="AT189" s="152" t="s">
        <v>137</v>
      </c>
      <c r="AU189" s="152" t="s">
        <v>80</v>
      </c>
      <c r="AY189" s="16" t="s">
        <v>134</v>
      </c>
      <c r="BE189" s="153">
        <f>IF(N189="základní",J189,0)</f>
        <v>0</v>
      </c>
      <c r="BF189" s="153">
        <f>IF(N189="snížená",J189,0)</f>
        <v>0</v>
      </c>
      <c r="BG189" s="153">
        <f>IF(N189="zákl. přenesená",J189,0)</f>
        <v>0</v>
      </c>
      <c r="BH189" s="153">
        <f>IF(N189="sníž. přenesená",J189,0)</f>
        <v>0</v>
      </c>
      <c r="BI189" s="153">
        <f>IF(N189="nulová",J189,0)</f>
        <v>0</v>
      </c>
      <c r="BJ189" s="16" t="s">
        <v>78</v>
      </c>
      <c r="BK189" s="153">
        <f>ROUND(I189*H189,2)</f>
        <v>0</v>
      </c>
      <c r="BL189" s="16" t="s">
        <v>141</v>
      </c>
      <c r="BM189" s="152" t="s">
        <v>213</v>
      </c>
    </row>
    <row r="190" spans="1:65" s="13" customFormat="1" ht="10.199999999999999">
      <c r="B190" s="154"/>
      <c r="D190" s="155" t="s">
        <v>143</v>
      </c>
      <c r="E190" s="156" t="s">
        <v>1</v>
      </c>
      <c r="F190" s="157" t="s">
        <v>214</v>
      </c>
      <c r="H190" s="158">
        <v>8</v>
      </c>
      <c r="I190" s="159"/>
      <c r="L190" s="154"/>
      <c r="M190" s="160"/>
      <c r="N190" s="161"/>
      <c r="O190" s="161"/>
      <c r="P190" s="161"/>
      <c r="Q190" s="161"/>
      <c r="R190" s="161"/>
      <c r="S190" s="161"/>
      <c r="T190" s="162"/>
      <c r="AT190" s="156" t="s">
        <v>143</v>
      </c>
      <c r="AU190" s="156" t="s">
        <v>80</v>
      </c>
      <c r="AV190" s="13" t="s">
        <v>80</v>
      </c>
      <c r="AW190" s="13" t="s">
        <v>27</v>
      </c>
      <c r="AX190" s="13" t="s">
        <v>70</v>
      </c>
      <c r="AY190" s="156" t="s">
        <v>134</v>
      </c>
    </row>
    <row r="191" spans="1:65" s="14" customFormat="1" ht="10.199999999999999">
      <c r="B191" s="163"/>
      <c r="D191" s="155" t="s">
        <v>143</v>
      </c>
      <c r="E191" s="164" t="s">
        <v>1</v>
      </c>
      <c r="F191" s="165" t="s">
        <v>145</v>
      </c>
      <c r="H191" s="166">
        <v>8</v>
      </c>
      <c r="I191" s="167"/>
      <c r="L191" s="163"/>
      <c r="M191" s="168"/>
      <c r="N191" s="169"/>
      <c r="O191" s="169"/>
      <c r="P191" s="169"/>
      <c r="Q191" s="169"/>
      <c r="R191" s="169"/>
      <c r="S191" s="169"/>
      <c r="T191" s="170"/>
      <c r="AT191" s="164" t="s">
        <v>143</v>
      </c>
      <c r="AU191" s="164" t="s">
        <v>80</v>
      </c>
      <c r="AV191" s="14" t="s">
        <v>141</v>
      </c>
      <c r="AW191" s="14" t="s">
        <v>27</v>
      </c>
      <c r="AX191" s="14" t="s">
        <v>78</v>
      </c>
      <c r="AY191" s="164" t="s">
        <v>134</v>
      </c>
    </row>
    <row r="192" spans="1:65" s="2" customFormat="1" ht="24.15" customHeight="1">
      <c r="A192" s="31"/>
      <c r="B192" s="139"/>
      <c r="C192" s="171" t="s">
        <v>215</v>
      </c>
      <c r="D192" s="171" t="s">
        <v>216</v>
      </c>
      <c r="E192" s="172" t="s">
        <v>217</v>
      </c>
      <c r="F192" s="173" t="s">
        <v>218</v>
      </c>
      <c r="G192" s="174" t="s">
        <v>153</v>
      </c>
      <c r="H192" s="175">
        <v>8</v>
      </c>
      <c r="I192" s="176"/>
      <c r="J192" s="177">
        <f>ROUND(I192*H192,2)</f>
        <v>0</v>
      </c>
      <c r="K192" s="178"/>
      <c r="L192" s="179"/>
      <c r="M192" s="180" t="s">
        <v>1</v>
      </c>
      <c r="N192" s="181" t="s">
        <v>35</v>
      </c>
      <c r="O192" s="57"/>
      <c r="P192" s="150">
        <f>O192*H192</f>
        <v>0</v>
      </c>
      <c r="Q192" s="150">
        <v>1.225E-2</v>
      </c>
      <c r="R192" s="150">
        <f>Q192*H192</f>
        <v>9.8000000000000004E-2</v>
      </c>
      <c r="S192" s="150">
        <v>0</v>
      </c>
      <c r="T192" s="151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52" t="s">
        <v>178</v>
      </c>
      <c r="AT192" s="152" t="s">
        <v>216</v>
      </c>
      <c r="AU192" s="152" t="s">
        <v>80</v>
      </c>
      <c r="AY192" s="16" t="s">
        <v>134</v>
      </c>
      <c r="BE192" s="153">
        <f>IF(N192="základní",J192,0)</f>
        <v>0</v>
      </c>
      <c r="BF192" s="153">
        <f>IF(N192="snížená",J192,0)</f>
        <v>0</v>
      </c>
      <c r="BG192" s="153">
        <f>IF(N192="zákl. přenesená",J192,0)</f>
        <v>0</v>
      </c>
      <c r="BH192" s="153">
        <f>IF(N192="sníž. přenesená",J192,0)</f>
        <v>0</v>
      </c>
      <c r="BI192" s="153">
        <f>IF(N192="nulová",J192,0)</f>
        <v>0</v>
      </c>
      <c r="BJ192" s="16" t="s">
        <v>78</v>
      </c>
      <c r="BK192" s="153">
        <f>ROUND(I192*H192,2)</f>
        <v>0</v>
      </c>
      <c r="BL192" s="16" t="s">
        <v>141</v>
      </c>
      <c r="BM192" s="152" t="s">
        <v>219</v>
      </c>
    </row>
    <row r="193" spans="1:65" s="12" customFormat="1" ht="22.8" customHeight="1">
      <c r="B193" s="126"/>
      <c r="D193" s="127" t="s">
        <v>69</v>
      </c>
      <c r="E193" s="137" t="s">
        <v>183</v>
      </c>
      <c r="F193" s="137" t="s">
        <v>220</v>
      </c>
      <c r="I193" s="129"/>
      <c r="J193" s="138">
        <f>BK193</f>
        <v>0</v>
      </c>
      <c r="L193" s="126"/>
      <c r="M193" s="131"/>
      <c r="N193" s="132"/>
      <c r="O193" s="132"/>
      <c r="P193" s="133">
        <f>SUM(P194:P195)</f>
        <v>0</v>
      </c>
      <c r="Q193" s="132"/>
      <c r="R193" s="133">
        <f>SUM(R194:R195)</f>
        <v>0</v>
      </c>
      <c r="S193" s="132"/>
      <c r="T193" s="134">
        <f>SUM(T194:T195)</f>
        <v>0</v>
      </c>
      <c r="AR193" s="127" t="s">
        <v>78</v>
      </c>
      <c r="AT193" s="135" t="s">
        <v>69</v>
      </c>
      <c r="AU193" s="135" t="s">
        <v>78</v>
      </c>
      <c r="AY193" s="127" t="s">
        <v>134</v>
      </c>
      <c r="BK193" s="136">
        <f>SUM(BK194:BK195)</f>
        <v>0</v>
      </c>
    </row>
    <row r="194" spans="1:65" s="2" customFormat="1" ht="21.75" customHeight="1">
      <c r="A194" s="31"/>
      <c r="B194" s="139"/>
      <c r="C194" s="140" t="s">
        <v>221</v>
      </c>
      <c r="D194" s="140" t="s">
        <v>137</v>
      </c>
      <c r="E194" s="141" t="s">
        <v>222</v>
      </c>
      <c r="F194" s="142" t="s">
        <v>223</v>
      </c>
      <c r="G194" s="143" t="s">
        <v>224</v>
      </c>
      <c r="H194" s="144">
        <v>1</v>
      </c>
      <c r="I194" s="145"/>
      <c r="J194" s="146">
        <f>ROUND(I194*H194,2)</f>
        <v>0</v>
      </c>
      <c r="K194" s="147"/>
      <c r="L194" s="32"/>
      <c r="M194" s="148" t="s">
        <v>1</v>
      </c>
      <c r="N194" s="149" t="s">
        <v>35</v>
      </c>
      <c r="O194" s="57"/>
      <c r="P194" s="150">
        <f>O194*H194</f>
        <v>0</v>
      </c>
      <c r="Q194" s="150">
        <v>0</v>
      </c>
      <c r="R194" s="150">
        <f>Q194*H194</f>
        <v>0</v>
      </c>
      <c r="S194" s="150">
        <v>0</v>
      </c>
      <c r="T194" s="151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52" t="s">
        <v>141</v>
      </c>
      <c r="AT194" s="152" t="s">
        <v>137</v>
      </c>
      <c r="AU194" s="152" t="s">
        <v>80</v>
      </c>
      <c r="AY194" s="16" t="s">
        <v>134</v>
      </c>
      <c r="BE194" s="153">
        <f>IF(N194="základní",J194,0)</f>
        <v>0</v>
      </c>
      <c r="BF194" s="153">
        <f>IF(N194="snížená",J194,0)</f>
        <v>0</v>
      </c>
      <c r="BG194" s="153">
        <f>IF(N194="zákl. přenesená",J194,0)</f>
        <v>0</v>
      </c>
      <c r="BH194" s="153">
        <f>IF(N194="sníž. přenesená",J194,0)</f>
        <v>0</v>
      </c>
      <c r="BI194" s="153">
        <f>IF(N194="nulová",J194,0)</f>
        <v>0</v>
      </c>
      <c r="BJ194" s="16" t="s">
        <v>78</v>
      </c>
      <c r="BK194" s="153">
        <f>ROUND(I194*H194,2)</f>
        <v>0</v>
      </c>
      <c r="BL194" s="16" t="s">
        <v>141</v>
      </c>
      <c r="BM194" s="152" t="s">
        <v>225</v>
      </c>
    </row>
    <row r="195" spans="1:65" s="2" customFormat="1" ht="16.5" customHeight="1">
      <c r="A195" s="31"/>
      <c r="B195" s="139"/>
      <c r="C195" s="140" t="s">
        <v>226</v>
      </c>
      <c r="D195" s="140" t="s">
        <v>137</v>
      </c>
      <c r="E195" s="141" t="s">
        <v>222</v>
      </c>
      <c r="F195" s="142" t="s">
        <v>227</v>
      </c>
      <c r="G195" s="143" t="s">
        <v>148</v>
      </c>
      <c r="H195" s="144">
        <v>2</v>
      </c>
      <c r="I195" s="145"/>
      <c r="J195" s="146">
        <f>ROUND(I195*H195,2)</f>
        <v>0</v>
      </c>
      <c r="K195" s="147"/>
      <c r="L195" s="32"/>
      <c r="M195" s="148" t="s">
        <v>1</v>
      </c>
      <c r="N195" s="149" t="s">
        <v>35</v>
      </c>
      <c r="O195" s="57"/>
      <c r="P195" s="150">
        <f>O195*H195</f>
        <v>0</v>
      </c>
      <c r="Q195" s="150">
        <v>0</v>
      </c>
      <c r="R195" s="150">
        <f>Q195*H195</f>
        <v>0</v>
      </c>
      <c r="S195" s="150">
        <v>0</v>
      </c>
      <c r="T195" s="151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52" t="s">
        <v>141</v>
      </c>
      <c r="AT195" s="152" t="s">
        <v>137</v>
      </c>
      <c r="AU195" s="152" t="s">
        <v>80</v>
      </c>
      <c r="AY195" s="16" t="s">
        <v>134</v>
      </c>
      <c r="BE195" s="153">
        <f>IF(N195="základní",J195,0)</f>
        <v>0</v>
      </c>
      <c r="BF195" s="153">
        <f>IF(N195="snížená",J195,0)</f>
        <v>0</v>
      </c>
      <c r="BG195" s="153">
        <f>IF(N195="zákl. přenesená",J195,0)</f>
        <v>0</v>
      </c>
      <c r="BH195" s="153">
        <f>IF(N195="sníž. přenesená",J195,0)</f>
        <v>0</v>
      </c>
      <c r="BI195" s="153">
        <f>IF(N195="nulová",J195,0)</f>
        <v>0</v>
      </c>
      <c r="BJ195" s="16" t="s">
        <v>78</v>
      </c>
      <c r="BK195" s="153">
        <f>ROUND(I195*H195,2)</f>
        <v>0</v>
      </c>
      <c r="BL195" s="16" t="s">
        <v>141</v>
      </c>
      <c r="BM195" s="152" t="s">
        <v>228</v>
      </c>
    </row>
    <row r="196" spans="1:65" s="12" customFormat="1" ht="22.8" customHeight="1">
      <c r="B196" s="126"/>
      <c r="D196" s="127" t="s">
        <v>69</v>
      </c>
      <c r="E196" s="137" t="s">
        <v>229</v>
      </c>
      <c r="F196" s="137" t="s">
        <v>230</v>
      </c>
      <c r="I196" s="129"/>
      <c r="J196" s="138">
        <f>BK196</f>
        <v>0</v>
      </c>
      <c r="L196" s="126"/>
      <c r="M196" s="131"/>
      <c r="N196" s="132"/>
      <c r="O196" s="132"/>
      <c r="P196" s="133">
        <f>SUM(P197:P199)</f>
        <v>0</v>
      </c>
      <c r="Q196" s="132"/>
      <c r="R196" s="133">
        <f>SUM(R197:R199)</f>
        <v>0</v>
      </c>
      <c r="S196" s="132"/>
      <c r="T196" s="134">
        <f>SUM(T197:T199)</f>
        <v>0</v>
      </c>
      <c r="AR196" s="127" t="s">
        <v>78</v>
      </c>
      <c r="AT196" s="135" t="s">
        <v>69</v>
      </c>
      <c r="AU196" s="135" t="s">
        <v>78</v>
      </c>
      <c r="AY196" s="127" t="s">
        <v>134</v>
      </c>
      <c r="BK196" s="136">
        <f>SUM(BK197:BK199)</f>
        <v>0</v>
      </c>
    </row>
    <row r="197" spans="1:65" s="2" customFormat="1" ht="33" customHeight="1">
      <c r="A197" s="31"/>
      <c r="B197" s="139"/>
      <c r="C197" s="140" t="s">
        <v>231</v>
      </c>
      <c r="D197" s="140" t="s">
        <v>137</v>
      </c>
      <c r="E197" s="141" t="s">
        <v>232</v>
      </c>
      <c r="F197" s="142" t="s">
        <v>233</v>
      </c>
      <c r="G197" s="143" t="s">
        <v>148</v>
      </c>
      <c r="H197" s="144">
        <v>17.100000000000001</v>
      </c>
      <c r="I197" s="145"/>
      <c r="J197" s="146">
        <f>ROUND(I197*H197,2)</f>
        <v>0</v>
      </c>
      <c r="K197" s="147"/>
      <c r="L197" s="32"/>
      <c r="M197" s="148" t="s">
        <v>1</v>
      </c>
      <c r="N197" s="149" t="s">
        <v>35</v>
      </c>
      <c r="O197" s="57"/>
      <c r="P197" s="150">
        <f>O197*H197</f>
        <v>0</v>
      </c>
      <c r="Q197" s="150">
        <v>0</v>
      </c>
      <c r="R197" s="150">
        <f>Q197*H197</f>
        <v>0</v>
      </c>
      <c r="S197" s="150">
        <v>0</v>
      </c>
      <c r="T197" s="151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52" t="s">
        <v>141</v>
      </c>
      <c r="AT197" s="152" t="s">
        <v>137</v>
      </c>
      <c r="AU197" s="152" t="s">
        <v>80</v>
      </c>
      <c r="AY197" s="16" t="s">
        <v>134</v>
      </c>
      <c r="BE197" s="153">
        <f>IF(N197="základní",J197,0)</f>
        <v>0</v>
      </c>
      <c r="BF197" s="153">
        <f>IF(N197="snížená",J197,0)</f>
        <v>0</v>
      </c>
      <c r="BG197" s="153">
        <f>IF(N197="zákl. přenesená",J197,0)</f>
        <v>0</v>
      </c>
      <c r="BH197" s="153">
        <f>IF(N197="sníž. přenesená",J197,0)</f>
        <v>0</v>
      </c>
      <c r="BI197" s="153">
        <f>IF(N197="nulová",J197,0)</f>
        <v>0</v>
      </c>
      <c r="BJ197" s="16" t="s">
        <v>78</v>
      </c>
      <c r="BK197" s="153">
        <f>ROUND(I197*H197,2)</f>
        <v>0</v>
      </c>
      <c r="BL197" s="16" t="s">
        <v>141</v>
      </c>
      <c r="BM197" s="152" t="s">
        <v>234</v>
      </c>
    </row>
    <row r="198" spans="1:65" s="13" customFormat="1" ht="10.199999999999999">
      <c r="B198" s="154"/>
      <c r="D198" s="155" t="s">
        <v>143</v>
      </c>
      <c r="E198" s="156" t="s">
        <v>1</v>
      </c>
      <c r="F198" s="157" t="s">
        <v>165</v>
      </c>
      <c r="H198" s="158">
        <v>17.100000000000001</v>
      </c>
      <c r="I198" s="159"/>
      <c r="L198" s="154"/>
      <c r="M198" s="160"/>
      <c r="N198" s="161"/>
      <c r="O198" s="161"/>
      <c r="P198" s="161"/>
      <c r="Q198" s="161"/>
      <c r="R198" s="161"/>
      <c r="S198" s="161"/>
      <c r="T198" s="162"/>
      <c r="AT198" s="156" t="s">
        <v>143</v>
      </c>
      <c r="AU198" s="156" t="s">
        <v>80</v>
      </c>
      <c r="AV198" s="13" t="s">
        <v>80</v>
      </c>
      <c r="AW198" s="13" t="s">
        <v>27</v>
      </c>
      <c r="AX198" s="13" t="s">
        <v>70</v>
      </c>
      <c r="AY198" s="156" t="s">
        <v>134</v>
      </c>
    </row>
    <row r="199" spans="1:65" s="14" customFormat="1" ht="10.199999999999999">
      <c r="B199" s="163"/>
      <c r="D199" s="155" t="s">
        <v>143</v>
      </c>
      <c r="E199" s="164" t="s">
        <v>1</v>
      </c>
      <c r="F199" s="165" t="s">
        <v>145</v>
      </c>
      <c r="H199" s="166">
        <v>17.100000000000001</v>
      </c>
      <c r="I199" s="167"/>
      <c r="L199" s="163"/>
      <c r="M199" s="168"/>
      <c r="N199" s="169"/>
      <c r="O199" s="169"/>
      <c r="P199" s="169"/>
      <c r="Q199" s="169"/>
      <c r="R199" s="169"/>
      <c r="S199" s="169"/>
      <c r="T199" s="170"/>
      <c r="AT199" s="164" t="s">
        <v>143</v>
      </c>
      <c r="AU199" s="164" t="s">
        <v>80</v>
      </c>
      <c r="AV199" s="14" t="s">
        <v>141</v>
      </c>
      <c r="AW199" s="14" t="s">
        <v>27</v>
      </c>
      <c r="AX199" s="14" t="s">
        <v>78</v>
      </c>
      <c r="AY199" s="164" t="s">
        <v>134</v>
      </c>
    </row>
    <row r="200" spans="1:65" s="12" customFormat="1" ht="22.8" customHeight="1">
      <c r="B200" s="126"/>
      <c r="D200" s="127" t="s">
        <v>69</v>
      </c>
      <c r="E200" s="137" t="s">
        <v>235</v>
      </c>
      <c r="F200" s="137" t="s">
        <v>236</v>
      </c>
      <c r="I200" s="129"/>
      <c r="J200" s="138">
        <f>BK200</f>
        <v>0</v>
      </c>
      <c r="L200" s="126"/>
      <c r="M200" s="131"/>
      <c r="N200" s="132"/>
      <c r="O200" s="132"/>
      <c r="P200" s="133">
        <f>SUM(P201:P203)</f>
        <v>0</v>
      </c>
      <c r="Q200" s="132"/>
      <c r="R200" s="133">
        <f>SUM(R201:R203)</f>
        <v>0</v>
      </c>
      <c r="S200" s="132"/>
      <c r="T200" s="134">
        <f>SUM(T201:T203)</f>
        <v>0</v>
      </c>
      <c r="AR200" s="127" t="s">
        <v>78</v>
      </c>
      <c r="AT200" s="135" t="s">
        <v>69</v>
      </c>
      <c r="AU200" s="135" t="s">
        <v>78</v>
      </c>
      <c r="AY200" s="127" t="s">
        <v>134</v>
      </c>
      <c r="BK200" s="136">
        <f>SUM(BK201:BK203)</f>
        <v>0</v>
      </c>
    </row>
    <row r="201" spans="1:65" s="2" customFormat="1" ht="24.15" customHeight="1">
      <c r="A201" s="31"/>
      <c r="B201" s="139"/>
      <c r="C201" s="140" t="s">
        <v>237</v>
      </c>
      <c r="D201" s="140" t="s">
        <v>137</v>
      </c>
      <c r="E201" s="141" t="s">
        <v>238</v>
      </c>
      <c r="F201" s="142" t="s">
        <v>239</v>
      </c>
      <c r="G201" s="143" t="s">
        <v>148</v>
      </c>
      <c r="H201" s="144">
        <v>17.100000000000001</v>
      </c>
      <c r="I201" s="145"/>
      <c r="J201" s="146">
        <f>ROUND(I201*H201,2)</f>
        <v>0</v>
      </c>
      <c r="K201" s="147"/>
      <c r="L201" s="32"/>
      <c r="M201" s="148" t="s">
        <v>1</v>
      </c>
      <c r="N201" s="149" t="s">
        <v>35</v>
      </c>
      <c r="O201" s="57"/>
      <c r="P201" s="150">
        <f>O201*H201</f>
        <v>0</v>
      </c>
      <c r="Q201" s="150">
        <v>0</v>
      </c>
      <c r="R201" s="150">
        <f>Q201*H201</f>
        <v>0</v>
      </c>
      <c r="S201" s="150">
        <v>0</v>
      </c>
      <c r="T201" s="151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52" t="s">
        <v>141</v>
      </c>
      <c r="AT201" s="152" t="s">
        <v>137</v>
      </c>
      <c r="AU201" s="152" t="s">
        <v>80</v>
      </c>
      <c r="AY201" s="16" t="s">
        <v>134</v>
      </c>
      <c r="BE201" s="153">
        <f>IF(N201="základní",J201,0)</f>
        <v>0</v>
      </c>
      <c r="BF201" s="153">
        <f>IF(N201="snížená",J201,0)</f>
        <v>0</v>
      </c>
      <c r="BG201" s="153">
        <f>IF(N201="zákl. přenesená",J201,0)</f>
        <v>0</v>
      </c>
      <c r="BH201" s="153">
        <f>IF(N201="sníž. přenesená",J201,0)</f>
        <v>0</v>
      </c>
      <c r="BI201" s="153">
        <f>IF(N201="nulová",J201,0)</f>
        <v>0</v>
      </c>
      <c r="BJ201" s="16" t="s">
        <v>78</v>
      </c>
      <c r="BK201" s="153">
        <f>ROUND(I201*H201,2)</f>
        <v>0</v>
      </c>
      <c r="BL201" s="16" t="s">
        <v>141</v>
      </c>
      <c r="BM201" s="152" t="s">
        <v>240</v>
      </c>
    </row>
    <row r="202" spans="1:65" s="13" customFormat="1" ht="10.199999999999999">
      <c r="B202" s="154"/>
      <c r="D202" s="155" t="s">
        <v>143</v>
      </c>
      <c r="E202" s="156" t="s">
        <v>1</v>
      </c>
      <c r="F202" s="157" t="s">
        <v>165</v>
      </c>
      <c r="H202" s="158">
        <v>17.100000000000001</v>
      </c>
      <c r="I202" s="159"/>
      <c r="L202" s="154"/>
      <c r="M202" s="160"/>
      <c r="N202" s="161"/>
      <c r="O202" s="161"/>
      <c r="P202" s="161"/>
      <c r="Q202" s="161"/>
      <c r="R202" s="161"/>
      <c r="S202" s="161"/>
      <c r="T202" s="162"/>
      <c r="AT202" s="156" t="s">
        <v>143</v>
      </c>
      <c r="AU202" s="156" t="s">
        <v>80</v>
      </c>
      <c r="AV202" s="13" t="s">
        <v>80</v>
      </c>
      <c r="AW202" s="13" t="s">
        <v>27</v>
      </c>
      <c r="AX202" s="13" t="s">
        <v>70</v>
      </c>
      <c r="AY202" s="156" t="s">
        <v>134</v>
      </c>
    </row>
    <row r="203" spans="1:65" s="14" customFormat="1" ht="10.199999999999999">
      <c r="B203" s="163"/>
      <c r="D203" s="155" t="s">
        <v>143</v>
      </c>
      <c r="E203" s="164" t="s">
        <v>1</v>
      </c>
      <c r="F203" s="165" t="s">
        <v>145</v>
      </c>
      <c r="H203" s="166">
        <v>17.100000000000001</v>
      </c>
      <c r="I203" s="167"/>
      <c r="L203" s="163"/>
      <c r="M203" s="168"/>
      <c r="N203" s="169"/>
      <c r="O203" s="169"/>
      <c r="P203" s="169"/>
      <c r="Q203" s="169"/>
      <c r="R203" s="169"/>
      <c r="S203" s="169"/>
      <c r="T203" s="170"/>
      <c r="AT203" s="164" t="s">
        <v>143</v>
      </c>
      <c r="AU203" s="164" t="s">
        <v>80</v>
      </c>
      <c r="AV203" s="14" t="s">
        <v>141</v>
      </c>
      <c r="AW203" s="14" t="s">
        <v>27</v>
      </c>
      <c r="AX203" s="14" t="s">
        <v>78</v>
      </c>
      <c r="AY203" s="164" t="s">
        <v>134</v>
      </c>
    </row>
    <row r="204" spans="1:65" s="12" customFormat="1" ht="22.8" customHeight="1">
      <c r="B204" s="126"/>
      <c r="D204" s="127" t="s">
        <v>69</v>
      </c>
      <c r="E204" s="137" t="s">
        <v>241</v>
      </c>
      <c r="F204" s="137" t="s">
        <v>242</v>
      </c>
      <c r="I204" s="129"/>
      <c r="J204" s="138">
        <f>BK204</f>
        <v>0</v>
      </c>
      <c r="L204" s="126"/>
      <c r="M204" s="131"/>
      <c r="N204" s="132"/>
      <c r="O204" s="132"/>
      <c r="P204" s="133">
        <f>SUM(P205:P247)</f>
        <v>0</v>
      </c>
      <c r="Q204" s="132"/>
      <c r="R204" s="133">
        <f>SUM(R205:R247)</f>
        <v>0</v>
      </c>
      <c r="S204" s="132"/>
      <c r="T204" s="134">
        <f>SUM(T205:T247)</f>
        <v>29.757957999999999</v>
      </c>
      <c r="AR204" s="127" t="s">
        <v>78</v>
      </c>
      <c r="AT204" s="135" t="s">
        <v>69</v>
      </c>
      <c r="AU204" s="135" t="s">
        <v>78</v>
      </c>
      <c r="AY204" s="127" t="s">
        <v>134</v>
      </c>
      <c r="BK204" s="136">
        <f>SUM(BK205:BK247)</f>
        <v>0</v>
      </c>
    </row>
    <row r="205" spans="1:65" s="2" customFormat="1" ht="24.15" customHeight="1">
      <c r="A205" s="31"/>
      <c r="B205" s="139"/>
      <c r="C205" s="140" t="s">
        <v>243</v>
      </c>
      <c r="D205" s="140" t="s">
        <v>137</v>
      </c>
      <c r="E205" s="141" t="s">
        <v>244</v>
      </c>
      <c r="F205" s="142" t="s">
        <v>245</v>
      </c>
      <c r="G205" s="143" t="s">
        <v>153</v>
      </c>
      <c r="H205" s="144">
        <v>10</v>
      </c>
      <c r="I205" s="145"/>
      <c r="J205" s="146">
        <f>ROUND(I205*H205,2)</f>
        <v>0</v>
      </c>
      <c r="K205" s="147"/>
      <c r="L205" s="32"/>
      <c r="M205" s="148" t="s">
        <v>1</v>
      </c>
      <c r="N205" s="149" t="s">
        <v>35</v>
      </c>
      <c r="O205" s="57"/>
      <c r="P205" s="150">
        <f>O205*H205</f>
        <v>0</v>
      </c>
      <c r="Q205" s="150">
        <v>0</v>
      </c>
      <c r="R205" s="150">
        <f>Q205*H205</f>
        <v>0</v>
      </c>
      <c r="S205" s="150">
        <v>2.4E-2</v>
      </c>
      <c r="T205" s="151">
        <f>S205*H205</f>
        <v>0.24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52" t="s">
        <v>221</v>
      </c>
      <c r="AT205" s="152" t="s">
        <v>137</v>
      </c>
      <c r="AU205" s="152" t="s">
        <v>80</v>
      </c>
      <c r="AY205" s="16" t="s">
        <v>134</v>
      </c>
      <c r="BE205" s="153">
        <f>IF(N205="základní",J205,0)</f>
        <v>0</v>
      </c>
      <c r="BF205" s="153">
        <f>IF(N205="snížená",J205,0)</f>
        <v>0</v>
      </c>
      <c r="BG205" s="153">
        <f>IF(N205="zákl. přenesená",J205,0)</f>
        <v>0</v>
      </c>
      <c r="BH205" s="153">
        <f>IF(N205="sníž. přenesená",J205,0)</f>
        <v>0</v>
      </c>
      <c r="BI205" s="153">
        <f>IF(N205="nulová",J205,0)</f>
        <v>0</v>
      </c>
      <c r="BJ205" s="16" t="s">
        <v>78</v>
      </c>
      <c r="BK205" s="153">
        <f>ROUND(I205*H205,2)</f>
        <v>0</v>
      </c>
      <c r="BL205" s="16" t="s">
        <v>221</v>
      </c>
      <c r="BM205" s="152" t="s">
        <v>246</v>
      </c>
    </row>
    <row r="206" spans="1:65" s="13" customFormat="1" ht="10.199999999999999">
      <c r="B206" s="154"/>
      <c r="D206" s="155" t="s">
        <v>143</v>
      </c>
      <c r="E206" s="156" t="s">
        <v>1</v>
      </c>
      <c r="F206" s="157" t="s">
        <v>247</v>
      </c>
      <c r="H206" s="158">
        <v>10</v>
      </c>
      <c r="I206" s="159"/>
      <c r="L206" s="154"/>
      <c r="M206" s="160"/>
      <c r="N206" s="161"/>
      <c r="O206" s="161"/>
      <c r="P206" s="161"/>
      <c r="Q206" s="161"/>
      <c r="R206" s="161"/>
      <c r="S206" s="161"/>
      <c r="T206" s="162"/>
      <c r="AT206" s="156" t="s">
        <v>143</v>
      </c>
      <c r="AU206" s="156" t="s">
        <v>80</v>
      </c>
      <c r="AV206" s="13" t="s">
        <v>80</v>
      </c>
      <c r="AW206" s="13" t="s">
        <v>27</v>
      </c>
      <c r="AX206" s="13" t="s">
        <v>70</v>
      </c>
      <c r="AY206" s="156" t="s">
        <v>134</v>
      </c>
    </row>
    <row r="207" spans="1:65" s="14" customFormat="1" ht="10.199999999999999">
      <c r="B207" s="163"/>
      <c r="D207" s="155" t="s">
        <v>143</v>
      </c>
      <c r="E207" s="164" t="s">
        <v>1</v>
      </c>
      <c r="F207" s="165" t="s">
        <v>145</v>
      </c>
      <c r="H207" s="166">
        <v>10</v>
      </c>
      <c r="I207" s="167"/>
      <c r="L207" s="163"/>
      <c r="M207" s="168"/>
      <c r="N207" s="169"/>
      <c r="O207" s="169"/>
      <c r="P207" s="169"/>
      <c r="Q207" s="169"/>
      <c r="R207" s="169"/>
      <c r="S207" s="169"/>
      <c r="T207" s="170"/>
      <c r="AT207" s="164" t="s">
        <v>143</v>
      </c>
      <c r="AU207" s="164" t="s">
        <v>80</v>
      </c>
      <c r="AV207" s="14" t="s">
        <v>141</v>
      </c>
      <c r="AW207" s="14" t="s">
        <v>27</v>
      </c>
      <c r="AX207" s="14" t="s">
        <v>78</v>
      </c>
      <c r="AY207" s="164" t="s">
        <v>134</v>
      </c>
    </row>
    <row r="208" spans="1:65" s="2" customFormat="1" ht="21.75" customHeight="1">
      <c r="A208" s="31"/>
      <c r="B208" s="139"/>
      <c r="C208" s="140" t="s">
        <v>7</v>
      </c>
      <c r="D208" s="140" t="s">
        <v>137</v>
      </c>
      <c r="E208" s="141" t="s">
        <v>248</v>
      </c>
      <c r="F208" s="142" t="s">
        <v>249</v>
      </c>
      <c r="G208" s="143" t="s">
        <v>148</v>
      </c>
      <c r="H208" s="144">
        <v>12</v>
      </c>
      <c r="I208" s="145"/>
      <c r="J208" s="146">
        <f>ROUND(I208*H208,2)</f>
        <v>0</v>
      </c>
      <c r="K208" s="147"/>
      <c r="L208" s="32"/>
      <c r="M208" s="148" t="s">
        <v>1</v>
      </c>
      <c r="N208" s="149" t="s">
        <v>35</v>
      </c>
      <c r="O208" s="57"/>
      <c r="P208" s="150">
        <f>O208*H208</f>
        <v>0</v>
      </c>
      <c r="Q208" s="150">
        <v>0</v>
      </c>
      <c r="R208" s="150">
        <f>Q208*H208</f>
        <v>0</v>
      </c>
      <c r="S208" s="150">
        <v>7.5999999999999998E-2</v>
      </c>
      <c r="T208" s="151">
        <f>S208*H208</f>
        <v>0.91199999999999992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52" t="s">
        <v>141</v>
      </c>
      <c r="AT208" s="152" t="s">
        <v>137</v>
      </c>
      <c r="AU208" s="152" t="s">
        <v>80</v>
      </c>
      <c r="AY208" s="16" t="s">
        <v>134</v>
      </c>
      <c r="BE208" s="153">
        <f>IF(N208="základní",J208,0)</f>
        <v>0</v>
      </c>
      <c r="BF208" s="153">
        <f>IF(N208="snížená",J208,0)</f>
        <v>0</v>
      </c>
      <c r="BG208" s="153">
        <f>IF(N208="zákl. přenesená",J208,0)</f>
        <v>0</v>
      </c>
      <c r="BH208" s="153">
        <f>IF(N208="sníž. přenesená",J208,0)</f>
        <v>0</v>
      </c>
      <c r="BI208" s="153">
        <f>IF(N208="nulová",J208,0)</f>
        <v>0</v>
      </c>
      <c r="BJ208" s="16" t="s">
        <v>78</v>
      </c>
      <c r="BK208" s="153">
        <f>ROUND(I208*H208,2)</f>
        <v>0</v>
      </c>
      <c r="BL208" s="16" t="s">
        <v>141</v>
      </c>
      <c r="BM208" s="152" t="s">
        <v>250</v>
      </c>
    </row>
    <row r="209" spans="1:65" s="13" customFormat="1" ht="10.199999999999999">
      <c r="B209" s="154"/>
      <c r="D209" s="155" t="s">
        <v>143</v>
      </c>
      <c r="E209" s="156" t="s">
        <v>1</v>
      </c>
      <c r="F209" s="157" t="s">
        <v>251</v>
      </c>
      <c r="H209" s="158">
        <v>12</v>
      </c>
      <c r="I209" s="159"/>
      <c r="L209" s="154"/>
      <c r="M209" s="160"/>
      <c r="N209" s="161"/>
      <c r="O209" s="161"/>
      <c r="P209" s="161"/>
      <c r="Q209" s="161"/>
      <c r="R209" s="161"/>
      <c r="S209" s="161"/>
      <c r="T209" s="162"/>
      <c r="AT209" s="156" t="s">
        <v>143</v>
      </c>
      <c r="AU209" s="156" t="s">
        <v>80</v>
      </c>
      <c r="AV209" s="13" t="s">
        <v>80</v>
      </c>
      <c r="AW209" s="13" t="s">
        <v>27</v>
      </c>
      <c r="AX209" s="13" t="s">
        <v>70</v>
      </c>
      <c r="AY209" s="156" t="s">
        <v>134</v>
      </c>
    </row>
    <row r="210" spans="1:65" s="14" customFormat="1" ht="10.199999999999999">
      <c r="B210" s="163"/>
      <c r="D210" s="155" t="s">
        <v>143</v>
      </c>
      <c r="E210" s="164" t="s">
        <v>1</v>
      </c>
      <c r="F210" s="165" t="s">
        <v>145</v>
      </c>
      <c r="H210" s="166">
        <v>12</v>
      </c>
      <c r="I210" s="167"/>
      <c r="L210" s="163"/>
      <c r="M210" s="168"/>
      <c r="N210" s="169"/>
      <c r="O210" s="169"/>
      <c r="P210" s="169"/>
      <c r="Q210" s="169"/>
      <c r="R210" s="169"/>
      <c r="S210" s="169"/>
      <c r="T210" s="170"/>
      <c r="AT210" s="164" t="s">
        <v>143</v>
      </c>
      <c r="AU210" s="164" t="s">
        <v>80</v>
      </c>
      <c r="AV210" s="14" t="s">
        <v>141</v>
      </c>
      <c r="AW210" s="14" t="s">
        <v>27</v>
      </c>
      <c r="AX210" s="14" t="s">
        <v>78</v>
      </c>
      <c r="AY210" s="164" t="s">
        <v>134</v>
      </c>
    </row>
    <row r="211" spans="1:65" s="2" customFormat="1" ht="21.75" customHeight="1">
      <c r="A211" s="31"/>
      <c r="B211" s="139"/>
      <c r="C211" s="140" t="s">
        <v>252</v>
      </c>
      <c r="D211" s="140" t="s">
        <v>137</v>
      </c>
      <c r="E211" s="141" t="s">
        <v>253</v>
      </c>
      <c r="F211" s="142" t="s">
        <v>254</v>
      </c>
      <c r="G211" s="143" t="s">
        <v>148</v>
      </c>
      <c r="H211" s="144">
        <v>72.662999999999997</v>
      </c>
      <c r="I211" s="145"/>
      <c r="J211" s="146">
        <f>ROUND(I211*H211,2)</f>
        <v>0</v>
      </c>
      <c r="K211" s="147"/>
      <c r="L211" s="32"/>
      <c r="M211" s="148" t="s">
        <v>1</v>
      </c>
      <c r="N211" s="149" t="s">
        <v>35</v>
      </c>
      <c r="O211" s="57"/>
      <c r="P211" s="150">
        <f>O211*H211</f>
        <v>0</v>
      </c>
      <c r="Q211" s="150">
        <v>0</v>
      </c>
      <c r="R211" s="150">
        <f>Q211*H211</f>
        <v>0</v>
      </c>
      <c r="S211" s="150">
        <v>0.18099999999999999</v>
      </c>
      <c r="T211" s="151">
        <f>S211*H211</f>
        <v>13.152002999999999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52" t="s">
        <v>141</v>
      </c>
      <c r="AT211" s="152" t="s">
        <v>137</v>
      </c>
      <c r="AU211" s="152" t="s">
        <v>80</v>
      </c>
      <c r="AY211" s="16" t="s">
        <v>134</v>
      </c>
      <c r="BE211" s="153">
        <f>IF(N211="základní",J211,0)</f>
        <v>0</v>
      </c>
      <c r="BF211" s="153">
        <f>IF(N211="snížená",J211,0)</f>
        <v>0</v>
      </c>
      <c r="BG211" s="153">
        <f>IF(N211="zákl. přenesená",J211,0)</f>
        <v>0</v>
      </c>
      <c r="BH211" s="153">
        <f>IF(N211="sníž. přenesená",J211,0)</f>
        <v>0</v>
      </c>
      <c r="BI211" s="153">
        <f>IF(N211="nulová",J211,0)</f>
        <v>0</v>
      </c>
      <c r="BJ211" s="16" t="s">
        <v>78</v>
      </c>
      <c r="BK211" s="153">
        <f>ROUND(I211*H211,2)</f>
        <v>0</v>
      </c>
      <c r="BL211" s="16" t="s">
        <v>141</v>
      </c>
      <c r="BM211" s="152" t="s">
        <v>255</v>
      </c>
    </row>
    <row r="212" spans="1:65" s="13" customFormat="1" ht="10.199999999999999">
      <c r="B212" s="154"/>
      <c r="D212" s="155" t="s">
        <v>143</v>
      </c>
      <c r="E212" s="156" t="s">
        <v>1</v>
      </c>
      <c r="F212" s="157" t="s">
        <v>256</v>
      </c>
      <c r="H212" s="158">
        <v>96.813000000000002</v>
      </c>
      <c r="I212" s="159"/>
      <c r="L212" s="154"/>
      <c r="M212" s="160"/>
      <c r="N212" s="161"/>
      <c r="O212" s="161"/>
      <c r="P212" s="161"/>
      <c r="Q212" s="161"/>
      <c r="R212" s="161"/>
      <c r="S212" s="161"/>
      <c r="T212" s="162"/>
      <c r="AT212" s="156" t="s">
        <v>143</v>
      </c>
      <c r="AU212" s="156" t="s">
        <v>80</v>
      </c>
      <c r="AV212" s="13" t="s">
        <v>80</v>
      </c>
      <c r="AW212" s="13" t="s">
        <v>27</v>
      </c>
      <c r="AX212" s="13" t="s">
        <v>70</v>
      </c>
      <c r="AY212" s="156" t="s">
        <v>134</v>
      </c>
    </row>
    <row r="213" spans="1:65" s="13" customFormat="1" ht="10.199999999999999">
      <c r="B213" s="154"/>
      <c r="D213" s="155" t="s">
        <v>143</v>
      </c>
      <c r="E213" s="156" t="s">
        <v>1</v>
      </c>
      <c r="F213" s="157" t="s">
        <v>257</v>
      </c>
      <c r="H213" s="158">
        <v>-12</v>
      </c>
      <c r="I213" s="159"/>
      <c r="L213" s="154"/>
      <c r="M213" s="160"/>
      <c r="N213" s="161"/>
      <c r="O213" s="161"/>
      <c r="P213" s="161"/>
      <c r="Q213" s="161"/>
      <c r="R213" s="161"/>
      <c r="S213" s="161"/>
      <c r="T213" s="162"/>
      <c r="AT213" s="156" t="s">
        <v>143</v>
      </c>
      <c r="AU213" s="156" t="s">
        <v>80</v>
      </c>
      <c r="AV213" s="13" t="s">
        <v>80</v>
      </c>
      <c r="AW213" s="13" t="s">
        <v>27</v>
      </c>
      <c r="AX213" s="13" t="s">
        <v>70</v>
      </c>
      <c r="AY213" s="156" t="s">
        <v>134</v>
      </c>
    </row>
    <row r="214" spans="1:65" s="13" customFormat="1" ht="10.199999999999999">
      <c r="B214" s="154"/>
      <c r="D214" s="155" t="s">
        <v>143</v>
      </c>
      <c r="E214" s="156" t="s">
        <v>1</v>
      </c>
      <c r="F214" s="157" t="s">
        <v>258</v>
      </c>
      <c r="H214" s="158">
        <v>-12.15</v>
      </c>
      <c r="I214" s="159"/>
      <c r="L214" s="154"/>
      <c r="M214" s="160"/>
      <c r="N214" s="161"/>
      <c r="O214" s="161"/>
      <c r="P214" s="161"/>
      <c r="Q214" s="161"/>
      <c r="R214" s="161"/>
      <c r="S214" s="161"/>
      <c r="T214" s="162"/>
      <c r="AT214" s="156" t="s">
        <v>143</v>
      </c>
      <c r="AU214" s="156" t="s">
        <v>80</v>
      </c>
      <c r="AV214" s="13" t="s">
        <v>80</v>
      </c>
      <c r="AW214" s="13" t="s">
        <v>27</v>
      </c>
      <c r="AX214" s="13" t="s">
        <v>70</v>
      </c>
      <c r="AY214" s="156" t="s">
        <v>134</v>
      </c>
    </row>
    <row r="215" spans="1:65" s="14" customFormat="1" ht="10.199999999999999">
      <c r="B215" s="163"/>
      <c r="D215" s="155" t="s">
        <v>143</v>
      </c>
      <c r="E215" s="164" t="s">
        <v>1</v>
      </c>
      <c r="F215" s="165" t="s">
        <v>145</v>
      </c>
      <c r="H215" s="166">
        <v>72.662999999999997</v>
      </c>
      <c r="I215" s="167"/>
      <c r="L215" s="163"/>
      <c r="M215" s="168"/>
      <c r="N215" s="169"/>
      <c r="O215" s="169"/>
      <c r="P215" s="169"/>
      <c r="Q215" s="169"/>
      <c r="R215" s="169"/>
      <c r="S215" s="169"/>
      <c r="T215" s="170"/>
      <c r="AT215" s="164" t="s">
        <v>143</v>
      </c>
      <c r="AU215" s="164" t="s">
        <v>80</v>
      </c>
      <c r="AV215" s="14" t="s">
        <v>141</v>
      </c>
      <c r="AW215" s="14" t="s">
        <v>27</v>
      </c>
      <c r="AX215" s="14" t="s">
        <v>78</v>
      </c>
      <c r="AY215" s="164" t="s">
        <v>134</v>
      </c>
    </row>
    <row r="216" spans="1:65" s="2" customFormat="1" ht="21.75" customHeight="1">
      <c r="A216" s="31"/>
      <c r="B216" s="139"/>
      <c r="C216" s="140" t="s">
        <v>259</v>
      </c>
      <c r="D216" s="140" t="s">
        <v>137</v>
      </c>
      <c r="E216" s="141" t="s">
        <v>260</v>
      </c>
      <c r="F216" s="142" t="s">
        <v>261</v>
      </c>
      <c r="G216" s="143" t="s">
        <v>148</v>
      </c>
      <c r="H216" s="144">
        <v>12.15</v>
      </c>
      <c r="I216" s="145"/>
      <c r="J216" s="146">
        <f>ROUND(I216*H216,2)</f>
        <v>0</v>
      </c>
      <c r="K216" s="147"/>
      <c r="L216" s="32"/>
      <c r="M216" s="148" t="s">
        <v>1</v>
      </c>
      <c r="N216" s="149" t="s">
        <v>35</v>
      </c>
      <c r="O216" s="57"/>
      <c r="P216" s="150">
        <f>O216*H216</f>
        <v>0</v>
      </c>
      <c r="Q216" s="150">
        <v>0</v>
      </c>
      <c r="R216" s="150">
        <f>Q216*H216</f>
        <v>0</v>
      </c>
      <c r="S216" s="150">
        <v>0.1</v>
      </c>
      <c r="T216" s="151">
        <f>S216*H216</f>
        <v>1.2150000000000001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52" t="s">
        <v>141</v>
      </c>
      <c r="AT216" s="152" t="s">
        <v>137</v>
      </c>
      <c r="AU216" s="152" t="s">
        <v>80</v>
      </c>
      <c r="AY216" s="16" t="s">
        <v>134</v>
      </c>
      <c r="BE216" s="153">
        <f>IF(N216="základní",J216,0)</f>
        <v>0</v>
      </c>
      <c r="BF216" s="153">
        <f>IF(N216="snížená",J216,0)</f>
        <v>0</v>
      </c>
      <c r="BG216" s="153">
        <f>IF(N216="zákl. přenesená",J216,0)</f>
        <v>0</v>
      </c>
      <c r="BH216" s="153">
        <f>IF(N216="sníž. přenesená",J216,0)</f>
        <v>0</v>
      </c>
      <c r="BI216" s="153">
        <f>IF(N216="nulová",J216,0)</f>
        <v>0</v>
      </c>
      <c r="BJ216" s="16" t="s">
        <v>78</v>
      </c>
      <c r="BK216" s="153">
        <f>ROUND(I216*H216,2)</f>
        <v>0</v>
      </c>
      <c r="BL216" s="16" t="s">
        <v>141</v>
      </c>
      <c r="BM216" s="152" t="s">
        <v>262</v>
      </c>
    </row>
    <row r="217" spans="1:65" s="13" customFormat="1" ht="10.199999999999999">
      <c r="B217" s="154"/>
      <c r="D217" s="155" t="s">
        <v>143</v>
      </c>
      <c r="E217" s="156" t="s">
        <v>1</v>
      </c>
      <c r="F217" s="157" t="s">
        <v>263</v>
      </c>
      <c r="H217" s="158">
        <v>12.15</v>
      </c>
      <c r="I217" s="159"/>
      <c r="L217" s="154"/>
      <c r="M217" s="160"/>
      <c r="N217" s="161"/>
      <c r="O217" s="161"/>
      <c r="P217" s="161"/>
      <c r="Q217" s="161"/>
      <c r="R217" s="161"/>
      <c r="S217" s="161"/>
      <c r="T217" s="162"/>
      <c r="AT217" s="156" t="s">
        <v>143</v>
      </c>
      <c r="AU217" s="156" t="s">
        <v>80</v>
      </c>
      <c r="AV217" s="13" t="s">
        <v>80</v>
      </c>
      <c r="AW217" s="13" t="s">
        <v>27</v>
      </c>
      <c r="AX217" s="13" t="s">
        <v>70</v>
      </c>
      <c r="AY217" s="156" t="s">
        <v>134</v>
      </c>
    </row>
    <row r="218" spans="1:65" s="14" customFormat="1" ht="10.199999999999999">
      <c r="B218" s="163"/>
      <c r="D218" s="155" t="s">
        <v>143</v>
      </c>
      <c r="E218" s="164" t="s">
        <v>1</v>
      </c>
      <c r="F218" s="165" t="s">
        <v>145</v>
      </c>
      <c r="H218" s="166">
        <v>12.15</v>
      </c>
      <c r="I218" s="167"/>
      <c r="L218" s="163"/>
      <c r="M218" s="168"/>
      <c r="N218" s="169"/>
      <c r="O218" s="169"/>
      <c r="P218" s="169"/>
      <c r="Q218" s="169"/>
      <c r="R218" s="169"/>
      <c r="S218" s="169"/>
      <c r="T218" s="170"/>
      <c r="AT218" s="164" t="s">
        <v>143</v>
      </c>
      <c r="AU218" s="164" t="s">
        <v>80</v>
      </c>
      <c r="AV218" s="14" t="s">
        <v>141</v>
      </c>
      <c r="AW218" s="14" t="s">
        <v>27</v>
      </c>
      <c r="AX218" s="14" t="s">
        <v>78</v>
      </c>
      <c r="AY218" s="164" t="s">
        <v>134</v>
      </c>
    </row>
    <row r="219" spans="1:65" s="2" customFormat="1" ht="24.15" customHeight="1">
      <c r="A219" s="31"/>
      <c r="B219" s="139"/>
      <c r="C219" s="140" t="s">
        <v>264</v>
      </c>
      <c r="D219" s="140" t="s">
        <v>137</v>
      </c>
      <c r="E219" s="141" t="s">
        <v>265</v>
      </c>
      <c r="F219" s="142" t="s">
        <v>266</v>
      </c>
      <c r="G219" s="143" t="s">
        <v>148</v>
      </c>
      <c r="H219" s="144">
        <v>17.16</v>
      </c>
      <c r="I219" s="145"/>
      <c r="J219" s="146">
        <f>ROUND(I219*H219,2)</f>
        <v>0</v>
      </c>
      <c r="K219" s="147"/>
      <c r="L219" s="32"/>
      <c r="M219" s="148" t="s">
        <v>1</v>
      </c>
      <c r="N219" s="149" t="s">
        <v>35</v>
      </c>
      <c r="O219" s="57"/>
      <c r="P219" s="150">
        <f>O219*H219</f>
        <v>0</v>
      </c>
      <c r="Q219" s="150">
        <v>0</v>
      </c>
      <c r="R219" s="150">
        <f>Q219*H219</f>
        <v>0</v>
      </c>
      <c r="S219" s="150">
        <v>3.5000000000000003E-2</v>
      </c>
      <c r="T219" s="151">
        <f>S219*H219</f>
        <v>0.60060000000000002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52" t="s">
        <v>141</v>
      </c>
      <c r="AT219" s="152" t="s">
        <v>137</v>
      </c>
      <c r="AU219" s="152" t="s">
        <v>80</v>
      </c>
      <c r="AY219" s="16" t="s">
        <v>134</v>
      </c>
      <c r="BE219" s="153">
        <f>IF(N219="základní",J219,0)</f>
        <v>0</v>
      </c>
      <c r="BF219" s="153">
        <f>IF(N219="snížená",J219,0)</f>
        <v>0</v>
      </c>
      <c r="BG219" s="153">
        <f>IF(N219="zákl. přenesená",J219,0)</f>
        <v>0</v>
      </c>
      <c r="BH219" s="153">
        <f>IF(N219="sníž. přenesená",J219,0)</f>
        <v>0</v>
      </c>
      <c r="BI219" s="153">
        <f>IF(N219="nulová",J219,0)</f>
        <v>0</v>
      </c>
      <c r="BJ219" s="16" t="s">
        <v>78</v>
      </c>
      <c r="BK219" s="153">
        <f>ROUND(I219*H219,2)</f>
        <v>0</v>
      </c>
      <c r="BL219" s="16" t="s">
        <v>141</v>
      </c>
      <c r="BM219" s="152" t="s">
        <v>267</v>
      </c>
    </row>
    <row r="220" spans="1:65" s="13" customFormat="1" ht="10.199999999999999">
      <c r="B220" s="154"/>
      <c r="D220" s="155" t="s">
        <v>143</v>
      </c>
      <c r="E220" s="156" t="s">
        <v>1</v>
      </c>
      <c r="F220" s="157" t="s">
        <v>268</v>
      </c>
      <c r="H220" s="158">
        <v>17.16</v>
      </c>
      <c r="I220" s="159"/>
      <c r="L220" s="154"/>
      <c r="M220" s="160"/>
      <c r="N220" s="161"/>
      <c r="O220" s="161"/>
      <c r="P220" s="161"/>
      <c r="Q220" s="161"/>
      <c r="R220" s="161"/>
      <c r="S220" s="161"/>
      <c r="T220" s="162"/>
      <c r="AT220" s="156" t="s">
        <v>143</v>
      </c>
      <c r="AU220" s="156" t="s">
        <v>80</v>
      </c>
      <c r="AV220" s="13" t="s">
        <v>80</v>
      </c>
      <c r="AW220" s="13" t="s">
        <v>27</v>
      </c>
      <c r="AX220" s="13" t="s">
        <v>70</v>
      </c>
      <c r="AY220" s="156" t="s">
        <v>134</v>
      </c>
    </row>
    <row r="221" spans="1:65" s="14" customFormat="1" ht="10.199999999999999">
      <c r="B221" s="163"/>
      <c r="D221" s="155" t="s">
        <v>143</v>
      </c>
      <c r="E221" s="164" t="s">
        <v>1</v>
      </c>
      <c r="F221" s="165" t="s">
        <v>145</v>
      </c>
      <c r="H221" s="166">
        <v>17.16</v>
      </c>
      <c r="I221" s="167"/>
      <c r="L221" s="163"/>
      <c r="M221" s="168"/>
      <c r="N221" s="169"/>
      <c r="O221" s="169"/>
      <c r="P221" s="169"/>
      <c r="Q221" s="169"/>
      <c r="R221" s="169"/>
      <c r="S221" s="169"/>
      <c r="T221" s="170"/>
      <c r="AT221" s="164" t="s">
        <v>143</v>
      </c>
      <c r="AU221" s="164" t="s">
        <v>80</v>
      </c>
      <c r="AV221" s="14" t="s">
        <v>141</v>
      </c>
      <c r="AW221" s="14" t="s">
        <v>27</v>
      </c>
      <c r="AX221" s="14" t="s">
        <v>78</v>
      </c>
      <c r="AY221" s="164" t="s">
        <v>134</v>
      </c>
    </row>
    <row r="222" spans="1:65" s="2" customFormat="1" ht="37.799999999999997" customHeight="1">
      <c r="A222" s="31"/>
      <c r="B222" s="139"/>
      <c r="C222" s="140" t="s">
        <v>269</v>
      </c>
      <c r="D222" s="140" t="s">
        <v>137</v>
      </c>
      <c r="E222" s="141" t="s">
        <v>270</v>
      </c>
      <c r="F222" s="142" t="s">
        <v>271</v>
      </c>
      <c r="G222" s="143" t="s">
        <v>272</v>
      </c>
      <c r="H222" s="144">
        <v>0.45</v>
      </c>
      <c r="I222" s="145"/>
      <c r="J222" s="146">
        <f>ROUND(I222*H222,2)</f>
        <v>0</v>
      </c>
      <c r="K222" s="147"/>
      <c r="L222" s="32"/>
      <c r="M222" s="148" t="s">
        <v>1</v>
      </c>
      <c r="N222" s="149" t="s">
        <v>35</v>
      </c>
      <c r="O222" s="57"/>
      <c r="P222" s="150">
        <f>O222*H222</f>
        <v>0</v>
      </c>
      <c r="Q222" s="150">
        <v>0</v>
      </c>
      <c r="R222" s="150">
        <f>Q222*H222</f>
        <v>0</v>
      </c>
      <c r="S222" s="150">
        <v>2.2000000000000002</v>
      </c>
      <c r="T222" s="151">
        <f>S222*H222</f>
        <v>0.9900000000000001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52" t="s">
        <v>141</v>
      </c>
      <c r="AT222" s="152" t="s">
        <v>137</v>
      </c>
      <c r="AU222" s="152" t="s">
        <v>80</v>
      </c>
      <c r="AY222" s="16" t="s">
        <v>134</v>
      </c>
      <c r="BE222" s="153">
        <f>IF(N222="základní",J222,0)</f>
        <v>0</v>
      </c>
      <c r="BF222" s="153">
        <f>IF(N222="snížená",J222,0)</f>
        <v>0</v>
      </c>
      <c r="BG222" s="153">
        <f>IF(N222="zákl. přenesená",J222,0)</f>
        <v>0</v>
      </c>
      <c r="BH222" s="153">
        <f>IF(N222="sníž. přenesená",J222,0)</f>
        <v>0</v>
      </c>
      <c r="BI222" s="153">
        <f>IF(N222="nulová",J222,0)</f>
        <v>0</v>
      </c>
      <c r="BJ222" s="16" t="s">
        <v>78</v>
      </c>
      <c r="BK222" s="153">
        <f>ROUND(I222*H222,2)</f>
        <v>0</v>
      </c>
      <c r="BL222" s="16" t="s">
        <v>141</v>
      </c>
      <c r="BM222" s="152" t="s">
        <v>273</v>
      </c>
    </row>
    <row r="223" spans="1:65" s="13" customFormat="1" ht="10.199999999999999">
      <c r="B223" s="154"/>
      <c r="D223" s="155" t="s">
        <v>143</v>
      </c>
      <c r="E223" s="156" t="s">
        <v>1</v>
      </c>
      <c r="F223" s="157" t="s">
        <v>274</v>
      </c>
      <c r="H223" s="158">
        <v>0.45</v>
      </c>
      <c r="I223" s="159"/>
      <c r="L223" s="154"/>
      <c r="M223" s="160"/>
      <c r="N223" s="161"/>
      <c r="O223" s="161"/>
      <c r="P223" s="161"/>
      <c r="Q223" s="161"/>
      <c r="R223" s="161"/>
      <c r="S223" s="161"/>
      <c r="T223" s="162"/>
      <c r="AT223" s="156" t="s">
        <v>143</v>
      </c>
      <c r="AU223" s="156" t="s">
        <v>80</v>
      </c>
      <c r="AV223" s="13" t="s">
        <v>80</v>
      </c>
      <c r="AW223" s="13" t="s">
        <v>27</v>
      </c>
      <c r="AX223" s="13" t="s">
        <v>70</v>
      </c>
      <c r="AY223" s="156" t="s">
        <v>134</v>
      </c>
    </row>
    <row r="224" spans="1:65" s="14" customFormat="1" ht="10.199999999999999">
      <c r="B224" s="163"/>
      <c r="D224" s="155" t="s">
        <v>143</v>
      </c>
      <c r="E224" s="164" t="s">
        <v>1</v>
      </c>
      <c r="F224" s="165" t="s">
        <v>145</v>
      </c>
      <c r="H224" s="166">
        <v>0.45</v>
      </c>
      <c r="I224" s="167"/>
      <c r="L224" s="163"/>
      <c r="M224" s="168"/>
      <c r="N224" s="169"/>
      <c r="O224" s="169"/>
      <c r="P224" s="169"/>
      <c r="Q224" s="169"/>
      <c r="R224" s="169"/>
      <c r="S224" s="169"/>
      <c r="T224" s="170"/>
      <c r="AT224" s="164" t="s">
        <v>143</v>
      </c>
      <c r="AU224" s="164" t="s">
        <v>80</v>
      </c>
      <c r="AV224" s="14" t="s">
        <v>141</v>
      </c>
      <c r="AW224" s="14" t="s">
        <v>27</v>
      </c>
      <c r="AX224" s="14" t="s">
        <v>78</v>
      </c>
      <c r="AY224" s="164" t="s">
        <v>134</v>
      </c>
    </row>
    <row r="225" spans="1:65" s="2" customFormat="1" ht="24.15" customHeight="1">
      <c r="A225" s="31"/>
      <c r="B225" s="139"/>
      <c r="C225" s="140" t="s">
        <v>275</v>
      </c>
      <c r="D225" s="140" t="s">
        <v>137</v>
      </c>
      <c r="E225" s="141" t="s">
        <v>276</v>
      </c>
      <c r="F225" s="142" t="s">
        <v>277</v>
      </c>
      <c r="G225" s="143" t="s">
        <v>148</v>
      </c>
      <c r="H225" s="144">
        <v>161</v>
      </c>
      <c r="I225" s="145"/>
      <c r="J225" s="146">
        <f>ROUND(I225*H225,2)</f>
        <v>0</v>
      </c>
      <c r="K225" s="147"/>
      <c r="L225" s="32"/>
      <c r="M225" s="148" t="s">
        <v>1</v>
      </c>
      <c r="N225" s="149" t="s">
        <v>35</v>
      </c>
      <c r="O225" s="57"/>
      <c r="P225" s="150">
        <f>O225*H225</f>
        <v>0</v>
      </c>
      <c r="Q225" s="150">
        <v>0</v>
      </c>
      <c r="R225" s="150">
        <f>Q225*H225</f>
        <v>0</v>
      </c>
      <c r="S225" s="150">
        <v>6.8000000000000005E-2</v>
      </c>
      <c r="T225" s="151">
        <f>S225*H225</f>
        <v>10.948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52" t="s">
        <v>141</v>
      </c>
      <c r="AT225" s="152" t="s">
        <v>137</v>
      </c>
      <c r="AU225" s="152" t="s">
        <v>80</v>
      </c>
      <c r="AY225" s="16" t="s">
        <v>134</v>
      </c>
      <c r="BE225" s="153">
        <f>IF(N225="základní",J225,0)</f>
        <v>0</v>
      </c>
      <c r="BF225" s="153">
        <f>IF(N225="snížená",J225,0)</f>
        <v>0</v>
      </c>
      <c r="BG225" s="153">
        <f>IF(N225="zákl. přenesená",J225,0)</f>
        <v>0</v>
      </c>
      <c r="BH225" s="153">
        <f>IF(N225="sníž. přenesená",J225,0)</f>
        <v>0</v>
      </c>
      <c r="BI225" s="153">
        <f>IF(N225="nulová",J225,0)</f>
        <v>0</v>
      </c>
      <c r="BJ225" s="16" t="s">
        <v>78</v>
      </c>
      <c r="BK225" s="153">
        <f>ROUND(I225*H225,2)</f>
        <v>0</v>
      </c>
      <c r="BL225" s="16" t="s">
        <v>141</v>
      </c>
      <c r="BM225" s="152" t="s">
        <v>278</v>
      </c>
    </row>
    <row r="226" spans="1:65" s="13" customFormat="1" ht="10.199999999999999">
      <c r="B226" s="154"/>
      <c r="D226" s="155" t="s">
        <v>143</v>
      </c>
      <c r="E226" s="156" t="s">
        <v>1</v>
      </c>
      <c r="F226" s="157" t="s">
        <v>279</v>
      </c>
      <c r="H226" s="158">
        <v>111.2</v>
      </c>
      <c r="I226" s="159"/>
      <c r="L226" s="154"/>
      <c r="M226" s="160"/>
      <c r="N226" s="161"/>
      <c r="O226" s="161"/>
      <c r="P226" s="161"/>
      <c r="Q226" s="161"/>
      <c r="R226" s="161"/>
      <c r="S226" s="161"/>
      <c r="T226" s="162"/>
      <c r="AT226" s="156" t="s">
        <v>143</v>
      </c>
      <c r="AU226" s="156" t="s">
        <v>80</v>
      </c>
      <c r="AV226" s="13" t="s">
        <v>80</v>
      </c>
      <c r="AW226" s="13" t="s">
        <v>27</v>
      </c>
      <c r="AX226" s="13" t="s">
        <v>70</v>
      </c>
      <c r="AY226" s="156" t="s">
        <v>134</v>
      </c>
    </row>
    <row r="227" spans="1:65" s="13" customFormat="1" ht="10.199999999999999">
      <c r="B227" s="154"/>
      <c r="D227" s="155" t="s">
        <v>143</v>
      </c>
      <c r="E227" s="156" t="s">
        <v>1</v>
      </c>
      <c r="F227" s="157" t="s">
        <v>280</v>
      </c>
      <c r="H227" s="158">
        <v>-19.2</v>
      </c>
      <c r="I227" s="159"/>
      <c r="L227" s="154"/>
      <c r="M227" s="160"/>
      <c r="N227" s="161"/>
      <c r="O227" s="161"/>
      <c r="P227" s="161"/>
      <c r="Q227" s="161"/>
      <c r="R227" s="161"/>
      <c r="S227" s="161"/>
      <c r="T227" s="162"/>
      <c r="AT227" s="156" t="s">
        <v>143</v>
      </c>
      <c r="AU227" s="156" t="s">
        <v>80</v>
      </c>
      <c r="AV227" s="13" t="s">
        <v>80</v>
      </c>
      <c r="AW227" s="13" t="s">
        <v>27</v>
      </c>
      <c r="AX227" s="13" t="s">
        <v>70</v>
      </c>
      <c r="AY227" s="156" t="s">
        <v>134</v>
      </c>
    </row>
    <row r="228" spans="1:65" s="13" customFormat="1" ht="10.199999999999999">
      <c r="B228" s="154"/>
      <c r="D228" s="155" t="s">
        <v>143</v>
      </c>
      <c r="E228" s="156" t="s">
        <v>1</v>
      </c>
      <c r="F228" s="157" t="s">
        <v>177</v>
      </c>
      <c r="H228" s="158">
        <v>69</v>
      </c>
      <c r="I228" s="159"/>
      <c r="L228" s="154"/>
      <c r="M228" s="160"/>
      <c r="N228" s="161"/>
      <c r="O228" s="161"/>
      <c r="P228" s="161"/>
      <c r="Q228" s="161"/>
      <c r="R228" s="161"/>
      <c r="S228" s="161"/>
      <c r="T228" s="162"/>
      <c r="AT228" s="156" t="s">
        <v>143</v>
      </c>
      <c r="AU228" s="156" t="s">
        <v>80</v>
      </c>
      <c r="AV228" s="13" t="s">
        <v>80</v>
      </c>
      <c r="AW228" s="13" t="s">
        <v>27</v>
      </c>
      <c r="AX228" s="13" t="s">
        <v>70</v>
      </c>
      <c r="AY228" s="156" t="s">
        <v>134</v>
      </c>
    </row>
    <row r="229" spans="1:65" s="14" customFormat="1" ht="10.199999999999999">
      <c r="B229" s="163"/>
      <c r="D229" s="155" t="s">
        <v>143</v>
      </c>
      <c r="E229" s="164" t="s">
        <v>1</v>
      </c>
      <c r="F229" s="165" t="s">
        <v>145</v>
      </c>
      <c r="H229" s="166">
        <v>161</v>
      </c>
      <c r="I229" s="167"/>
      <c r="L229" s="163"/>
      <c r="M229" s="168"/>
      <c r="N229" s="169"/>
      <c r="O229" s="169"/>
      <c r="P229" s="169"/>
      <c r="Q229" s="169"/>
      <c r="R229" s="169"/>
      <c r="S229" s="169"/>
      <c r="T229" s="170"/>
      <c r="AT229" s="164" t="s">
        <v>143</v>
      </c>
      <c r="AU229" s="164" t="s">
        <v>80</v>
      </c>
      <c r="AV229" s="14" t="s">
        <v>141</v>
      </c>
      <c r="AW229" s="14" t="s">
        <v>27</v>
      </c>
      <c r="AX229" s="14" t="s">
        <v>78</v>
      </c>
      <c r="AY229" s="164" t="s">
        <v>134</v>
      </c>
    </row>
    <row r="230" spans="1:65" s="2" customFormat="1" ht="37.799999999999997" customHeight="1">
      <c r="A230" s="31"/>
      <c r="B230" s="139"/>
      <c r="C230" s="140" t="s">
        <v>281</v>
      </c>
      <c r="D230" s="140" t="s">
        <v>137</v>
      </c>
      <c r="E230" s="141" t="s">
        <v>282</v>
      </c>
      <c r="F230" s="142" t="s">
        <v>283</v>
      </c>
      <c r="G230" s="143" t="s">
        <v>148</v>
      </c>
      <c r="H230" s="144">
        <v>68.760000000000005</v>
      </c>
      <c r="I230" s="145"/>
      <c r="J230" s="146">
        <f>ROUND(I230*H230,2)</f>
        <v>0</v>
      </c>
      <c r="K230" s="147"/>
      <c r="L230" s="32"/>
      <c r="M230" s="148" t="s">
        <v>1</v>
      </c>
      <c r="N230" s="149" t="s">
        <v>35</v>
      </c>
      <c r="O230" s="57"/>
      <c r="P230" s="150">
        <f>O230*H230</f>
        <v>0</v>
      </c>
      <c r="Q230" s="150">
        <v>0</v>
      </c>
      <c r="R230" s="150">
        <f>Q230*H230</f>
        <v>0</v>
      </c>
      <c r="S230" s="150">
        <v>0.01</v>
      </c>
      <c r="T230" s="151">
        <f>S230*H230</f>
        <v>0.6876000000000001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52" t="s">
        <v>141</v>
      </c>
      <c r="AT230" s="152" t="s">
        <v>137</v>
      </c>
      <c r="AU230" s="152" t="s">
        <v>80</v>
      </c>
      <c r="AY230" s="16" t="s">
        <v>134</v>
      </c>
      <c r="BE230" s="153">
        <f>IF(N230="základní",J230,0)</f>
        <v>0</v>
      </c>
      <c r="BF230" s="153">
        <f>IF(N230="snížená",J230,0)</f>
        <v>0</v>
      </c>
      <c r="BG230" s="153">
        <f>IF(N230="zákl. přenesená",J230,0)</f>
        <v>0</v>
      </c>
      <c r="BH230" s="153">
        <f>IF(N230="sníž. přenesená",J230,0)</f>
        <v>0</v>
      </c>
      <c r="BI230" s="153">
        <f>IF(N230="nulová",J230,0)</f>
        <v>0</v>
      </c>
      <c r="BJ230" s="16" t="s">
        <v>78</v>
      </c>
      <c r="BK230" s="153">
        <f>ROUND(I230*H230,2)</f>
        <v>0</v>
      </c>
      <c r="BL230" s="16" t="s">
        <v>141</v>
      </c>
      <c r="BM230" s="152" t="s">
        <v>284</v>
      </c>
    </row>
    <row r="231" spans="1:65" s="13" customFormat="1" ht="10.199999999999999">
      <c r="B231" s="154"/>
      <c r="D231" s="155" t="s">
        <v>143</v>
      </c>
      <c r="E231" s="156" t="s">
        <v>1</v>
      </c>
      <c r="F231" s="157" t="s">
        <v>187</v>
      </c>
      <c r="H231" s="158">
        <v>49</v>
      </c>
      <c r="I231" s="159"/>
      <c r="L231" s="154"/>
      <c r="M231" s="160"/>
      <c r="N231" s="161"/>
      <c r="O231" s="161"/>
      <c r="P231" s="161"/>
      <c r="Q231" s="161"/>
      <c r="R231" s="161"/>
      <c r="S231" s="161"/>
      <c r="T231" s="162"/>
      <c r="AT231" s="156" t="s">
        <v>143</v>
      </c>
      <c r="AU231" s="156" t="s">
        <v>80</v>
      </c>
      <c r="AV231" s="13" t="s">
        <v>80</v>
      </c>
      <c r="AW231" s="13" t="s">
        <v>27</v>
      </c>
      <c r="AX231" s="13" t="s">
        <v>70</v>
      </c>
      <c r="AY231" s="156" t="s">
        <v>134</v>
      </c>
    </row>
    <row r="232" spans="1:65" s="13" customFormat="1" ht="10.199999999999999">
      <c r="B232" s="154"/>
      <c r="D232" s="155" t="s">
        <v>143</v>
      </c>
      <c r="E232" s="156" t="s">
        <v>1</v>
      </c>
      <c r="F232" s="157" t="s">
        <v>188</v>
      </c>
      <c r="H232" s="158">
        <v>-10.24</v>
      </c>
      <c r="I232" s="159"/>
      <c r="L232" s="154"/>
      <c r="M232" s="160"/>
      <c r="N232" s="161"/>
      <c r="O232" s="161"/>
      <c r="P232" s="161"/>
      <c r="Q232" s="161"/>
      <c r="R232" s="161"/>
      <c r="S232" s="161"/>
      <c r="T232" s="162"/>
      <c r="AT232" s="156" t="s">
        <v>143</v>
      </c>
      <c r="AU232" s="156" t="s">
        <v>80</v>
      </c>
      <c r="AV232" s="13" t="s">
        <v>80</v>
      </c>
      <c r="AW232" s="13" t="s">
        <v>27</v>
      </c>
      <c r="AX232" s="13" t="s">
        <v>70</v>
      </c>
      <c r="AY232" s="156" t="s">
        <v>134</v>
      </c>
    </row>
    <row r="233" spans="1:65" s="13" customFormat="1" ht="10.199999999999999">
      <c r="B233" s="154"/>
      <c r="D233" s="155" t="s">
        <v>143</v>
      </c>
      <c r="E233" s="156" t="s">
        <v>1</v>
      </c>
      <c r="F233" s="157" t="s">
        <v>285</v>
      </c>
      <c r="H233" s="158">
        <v>30</v>
      </c>
      <c r="I233" s="159"/>
      <c r="L233" s="154"/>
      <c r="M233" s="160"/>
      <c r="N233" s="161"/>
      <c r="O233" s="161"/>
      <c r="P233" s="161"/>
      <c r="Q233" s="161"/>
      <c r="R233" s="161"/>
      <c r="S233" s="161"/>
      <c r="T233" s="162"/>
      <c r="AT233" s="156" t="s">
        <v>143</v>
      </c>
      <c r="AU233" s="156" t="s">
        <v>80</v>
      </c>
      <c r="AV233" s="13" t="s">
        <v>80</v>
      </c>
      <c r="AW233" s="13" t="s">
        <v>27</v>
      </c>
      <c r="AX233" s="13" t="s">
        <v>70</v>
      </c>
      <c r="AY233" s="156" t="s">
        <v>134</v>
      </c>
    </row>
    <row r="234" spans="1:65" s="14" customFormat="1" ht="10.199999999999999">
      <c r="B234" s="163"/>
      <c r="D234" s="155" t="s">
        <v>143</v>
      </c>
      <c r="E234" s="164" t="s">
        <v>1</v>
      </c>
      <c r="F234" s="165" t="s">
        <v>145</v>
      </c>
      <c r="H234" s="166">
        <v>68.759999999999991</v>
      </c>
      <c r="I234" s="167"/>
      <c r="L234" s="163"/>
      <c r="M234" s="168"/>
      <c r="N234" s="169"/>
      <c r="O234" s="169"/>
      <c r="P234" s="169"/>
      <c r="Q234" s="169"/>
      <c r="R234" s="169"/>
      <c r="S234" s="169"/>
      <c r="T234" s="170"/>
      <c r="AT234" s="164" t="s">
        <v>143</v>
      </c>
      <c r="AU234" s="164" t="s">
        <v>80</v>
      </c>
      <c r="AV234" s="14" t="s">
        <v>141</v>
      </c>
      <c r="AW234" s="14" t="s">
        <v>27</v>
      </c>
      <c r="AX234" s="14" t="s">
        <v>78</v>
      </c>
      <c r="AY234" s="164" t="s">
        <v>134</v>
      </c>
    </row>
    <row r="235" spans="1:65" s="2" customFormat="1" ht="24.15" customHeight="1">
      <c r="A235" s="31"/>
      <c r="B235" s="139"/>
      <c r="C235" s="140" t="s">
        <v>286</v>
      </c>
      <c r="D235" s="140" t="s">
        <v>137</v>
      </c>
      <c r="E235" s="141" t="s">
        <v>287</v>
      </c>
      <c r="F235" s="142" t="s">
        <v>288</v>
      </c>
      <c r="G235" s="143" t="s">
        <v>140</v>
      </c>
      <c r="H235" s="144">
        <v>1.2</v>
      </c>
      <c r="I235" s="145"/>
      <c r="J235" s="146">
        <f>ROUND(I235*H235,2)</f>
        <v>0</v>
      </c>
      <c r="K235" s="147"/>
      <c r="L235" s="32"/>
      <c r="M235" s="148" t="s">
        <v>1</v>
      </c>
      <c r="N235" s="149" t="s">
        <v>35</v>
      </c>
      <c r="O235" s="57"/>
      <c r="P235" s="150">
        <f>O235*H235</f>
        <v>0</v>
      </c>
      <c r="Q235" s="150">
        <v>0</v>
      </c>
      <c r="R235" s="150">
        <f>Q235*H235</f>
        <v>0</v>
      </c>
      <c r="S235" s="150">
        <v>2.1000000000000001E-2</v>
      </c>
      <c r="T235" s="151">
        <f>S235*H235</f>
        <v>2.52E-2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52" t="s">
        <v>141</v>
      </c>
      <c r="AT235" s="152" t="s">
        <v>137</v>
      </c>
      <c r="AU235" s="152" t="s">
        <v>80</v>
      </c>
      <c r="AY235" s="16" t="s">
        <v>134</v>
      </c>
      <c r="BE235" s="153">
        <f>IF(N235="základní",J235,0)</f>
        <v>0</v>
      </c>
      <c r="BF235" s="153">
        <f>IF(N235="snížená",J235,0)</f>
        <v>0</v>
      </c>
      <c r="BG235" s="153">
        <f>IF(N235="zákl. přenesená",J235,0)</f>
        <v>0</v>
      </c>
      <c r="BH235" s="153">
        <f>IF(N235="sníž. přenesená",J235,0)</f>
        <v>0</v>
      </c>
      <c r="BI235" s="153">
        <f>IF(N235="nulová",J235,0)</f>
        <v>0</v>
      </c>
      <c r="BJ235" s="16" t="s">
        <v>78</v>
      </c>
      <c r="BK235" s="153">
        <f>ROUND(I235*H235,2)</f>
        <v>0</v>
      </c>
      <c r="BL235" s="16" t="s">
        <v>141</v>
      </c>
      <c r="BM235" s="152" t="s">
        <v>289</v>
      </c>
    </row>
    <row r="236" spans="1:65" s="13" customFormat="1" ht="10.199999999999999">
      <c r="B236" s="154"/>
      <c r="D236" s="155" t="s">
        <v>143</v>
      </c>
      <c r="E236" s="156" t="s">
        <v>1</v>
      </c>
      <c r="F236" s="157" t="s">
        <v>290</v>
      </c>
      <c r="H236" s="158">
        <v>1.2</v>
      </c>
      <c r="I236" s="159"/>
      <c r="L236" s="154"/>
      <c r="M236" s="160"/>
      <c r="N236" s="161"/>
      <c r="O236" s="161"/>
      <c r="P236" s="161"/>
      <c r="Q236" s="161"/>
      <c r="R236" s="161"/>
      <c r="S236" s="161"/>
      <c r="T236" s="162"/>
      <c r="AT236" s="156" t="s">
        <v>143</v>
      </c>
      <c r="AU236" s="156" t="s">
        <v>80</v>
      </c>
      <c r="AV236" s="13" t="s">
        <v>80</v>
      </c>
      <c r="AW236" s="13" t="s">
        <v>27</v>
      </c>
      <c r="AX236" s="13" t="s">
        <v>70</v>
      </c>
      <c r="AY236" s="156" t="s">
        <v>134</v>
      </c>
    </row>
    <row r="237" spans="1:65" s="14" customFormat="1" ht="10.199999999999999">
      <c r="B237" s="163"/>
      <c r="D237" s="155" t="s">
        <v>143</v>
      </c>
      <c r="E237" s="164" t="s">
        <v>1</v>
      </c>
      <c r="F237" s="165" t="s">
        <v>145</v>
      </c>
      <c r="H237" s="166">
        <v>1.2</v>
      </c>
      <c r="I237" s="167"/>
      <c r="L237" s="163"/>
      <c r="M237" s="168"/>
      <c r="N237" s="169"/>
      <c r="O237" s="169"/>
      <c r="P237" s="169"/>
      <c r="Q237" s="169"/>
      <c r="R237" s="169"/>
      <c r="S237" s="169"/>
      <c r="T237" s="170"/>
      <c r="AT237" s="164" t="s">
        <v>143</v>
      </c>
      <c r="AU237" s="164" t="s">
        <v>80</v>
      </c>
      <c r="AV237" s="14" t="s">
        <v>141</v>
      </c>
      <c r="AW237" s="14" t="s">
        <v>27</v>
      </c>
      <c r="AX237" s="14" t="s">
        <v>78</v>
      </c>
      <c r="AY237" s="164" t="s">
        <v>134</v>
      </c>
    </row>
    <row r="238" spans="1:65" s="2" customFormat="1" ht="16.5" customHeight="1">
      <c r="A238" s="31"/>
      <c r="B238" s="139"/>
      <c r="C238" s="140" t="s">
        <v>291</v>
      </c>
      <c r="D238" s="140" t="s">
        <v>137</v>
      </c>
      <c r="E238" s="141" t="s">
        <v>292</v>
      </c>
      <c r="F238" s="142" t="s">
        <v>293</v>
      </c>
      <c r="G238" s="143" t="s">
        <v>294</v>
      </c>
      <c r="H238" s="144">
        <v>5</v>
      </c>
      <c r="I238" s="145"/>
      <c r="J238" s="146">
        <f>ROUND(I238*H238,2)</f>
        <v>0</v>
      </c>
      <c r="K238" s="147"/>
      <c r="L238" s="32"/>
      <c r="M238" s="148" t="s">
        <v>1</v>
      </c>
      <c r="N238" s="149" t="s">
        <v>35</v>
      </c>
      <c r="O238" s="57"/>
      <c r="P238" s="150">
        <f>O238*H238</f>
        <v>0</v>
      </c>
      <c r="Q238" s="150">
        <v>0</v>
      </c>
      <c r="R238" s="150">
        <f>Q238*H238</f>
        <v>0</v>
      </c>
      <c r="S238" s="150">
        <v>3.4200000000000001E-2</v>
      </c>
      <c r="T238" s="151">
        <f>S238*H238</f>
        <v>0.17100000000000001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52" t="s">
        <v>221</v>
      </c>
      <c r="AT238" s="152" t="s">
        <v>137</v>
      </c>
      <c r="AU238" s="152" t="s">
        <v>80</v>
      </c>
      <c r="AY238" s="16" t="s">
        <v>134</v>
      </c>
      <c r="BE238" s="153">
        <f>IF(N238="základní",J238,0)</f>
        <v>0</v>
      </c>
      <c r="BF238" s="153">
        <f>IF(N238="snížená",J238,0)</f>
        <v>0</v>
      </c>
      <c r="BG238" s="153">
        <f>IF(N238="zákl. přenesená",J238,0)</f>
        <v>0</v>
      </c>
      <c r="BH238" s="153">
        <f>IF(N238="sníž. přenesená",J238,0)</f>
        <v>0</v>
      </c>
      <c r="BI238" s="153">
        <f>IF(N238="nulová",J238,0)</f>
        <v>0</v>
      </c>
      <c r="BJ238" s="16" t="s">
        <v>78</v>
      </c>
      <c r="BK238" s="153">
        <f>ROUND(I238*H238,2)</f>
        <v>0</v>
      </c>
      <c r="BL238" s="16" t="s">
        <v>221</v>
      </c>
      <c r="BM238" s="152" t="s">
        <v>295</v>
      </c>
    </row>
    <row r="239" spans="1:65" s="2" customFormat="1" ht="24.15" customHeight="1">
      <c r="A239" s="31"/>
      <c r="B239" s="139"/>
      <c r="C239" s="140" t="s">
        <v>296</v>
      </c>
      <c r="D239" s="140" t="s">
        <v>137</v>
      </c>
      <c r="E239" s="141" t="s">
        <v>297</v>
      </c>
      <c r="F239" s="142" t="s">
        <v>298</v>
      </c>
      <c r="G239" s="143" t="s">
        <v>294</v>
      </c>
      <c r="H239" s="144">
        <v>2</v>
      </c>
      <c r="I239" s="145"/>
      <c r="J239" s="146">
        <f>ROUND(I239*H239,2)</f>
        <v>0</v>
      </c>
      <c r="K239" s="147"/>
      <c r="L239" s="32"/>
      <c r="M239" s="148" t="s">
        <v>1</v>
      </c>
      <c r="N239" s="149" t="s">
        <v>35</v>
      </c>
      <c r="O239" s="57"/>
      <c r="P239" s="150">
        <f>O239*H239</f>
        <v>0</v>
      </c>
      <c r="Q239" s="150">
        <v>0</v>
      </c>
      <c r="R239" s="150">
        <f>Q239*H239</f>
        <v>0</v>
      </c>
      <c r="S239" s="150">
        <v>1.72E-2</v>
      </c>
      <c r="T239" s="151">
        <f>S239*H239</f>
        <v>3.44E-2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52" t="s">
        <v>221</v>
      </c>
      <c r="AT239" s="152" t="s">
        <v>137</v>
      </c>
      <c r="AU239" s="152" t="s">
        <v>80</v>
      </c>
      <c r="AY239" s="16" t="s">
        <v>134</v>
      </c>
      <c r="BE239" s="153">
        <f>IF(N239="základní",J239,0)</f>
        <v>0</v>
      </c>
      <c r="BF239" s="153">
        <f>IF(N239="snížená",J239,0)</f>
        <v>0</v>
      </c>
      <c r="BG239" s="153">
        <f>IF(N239="zákl. přenesená",J239,0)</f>
        <v>0</v>
      </c>
      <c r="BH239" s="153">
        <f>IF(N239="sníž. přenesená",J239,0)</f>
        <v>0</v>
      </c>
      <c r="BI239" s="153">
        <f>IF(N239="nulová",J239,0)</f>
        <v>0</v>
      </c>
      <c r="BJ239" s="16" t="s">
        <v>78</v>
      </c>
      <c r="BK239" s="153">
        <f>ROUND(I239*H239,2)</f>
        <v>0</v>
      </c>
      <c r="BL239" s="16" t="s">
        <v>221</v>
      </c>
      <c r="BM239" s="152" t="s">
        <v>299</v>
      </c>
    </row>
    <row r="240" spans="1:65" s="2" customFormat="1" ht="16.5" customHeight="1">
      <c r="A240" s="31"/>
      <c r="B240" s="139"/>
      <c r="C240" s="140" t="s">
        <v>300</v>
      </c>
      <c r="D240" s="140" t="s">
        <v>137</v>
      </c>
      <c r="E240" s="141" t="s">
        <v>301</v>
      </c>
      <c r="F240" s="142" t="s">
        <v>302</v>
      </c>
      <c r="G240" s="143" t="s">
        <v>294</v>
      </c>
      <c r="H240" s="144">
        <v>4</v>
      </c>
      <c r="I240" s="145"/>
      <c r="J240" s="146">
        <f>ROUND(I240*H240,2)</f>
        <v>0</v>
      </c>
      <c r="K240" s="147"/>
      <c r="L240" s="32"/>
      <c r="M240" s="148" t="s">
        <v>1</v>
      </c>
      <c r="N240" s="149" t="s">
        <v>35</v>
      </c>
      <c r="O240" s="57"/>
      <c r="P240" s="150">
        <f>O240*H240</f>
        <v>0</v>
      </c>
      <c r="Q240" s="150">
        <v>0</v>
      </c>
      <c r="R240" s="150">
        <f>Q240*H240</f>
        <v>0</v>
      </c>
      <c r="S240" s="150">
        <v>1.95E-2</v>
      </c>
      <c r="T240" s="151">
        <f>S240*H240</f>
        <v>7.8E-2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52" t="s">
        <v>221</v>
      </c>
      <c r="AT240" s="152" t="s">
        <v>137</v>
      </c>
      <c r="AU240" s="152" t="s">
        <v>80</v>
      </c>
      <c r="AY240" s="16" t="s">
        <v>134</v>
      </c>
      <c r="BE240" s="153">
        <f>IF(N240="základní",J240,0)</f>
        <v>0</v>
      </c>
      <c r="BF240" s="153">
        <f>IF(N240="snížená",J240,0)</f>
        <v>0</v>
      </c>
      <c r="BG240" s="153">
        <f>IF(N240="zákl. přenesená",J240,0)</f>
        <v>0</v>
      </c>
      <c r="BH240" s="153">
        <f>IF(N240="sníž. přenesená",J240,0)</f>
        <v>0</v>
      </c>
      <c r="BI240" s="153">
        <f>IF(N240="nulová",J240,0)</f>
        <v>0</v>
      </c>
      <c r="BJ240" s="16" t="s">
        <v>78</v>
      </c>
      <c r="BK240" s="153">
        <f>ROUND(I240*H240,2)</f>
        <v>0</v>
      </c>
      <c r="BL240" s="16" t="s">
        <v>221</v>
      </c>
      <c r="BM240" s="152" t="s">
        <v>303</v>
      </c>
    </row>
    <row r="241" spans="1:65" s="2" customFormat="1" ht="16.5" customHeight="1">
      <c r="A241" s="31"/>
      <c r="B241" s="139"/>
      <c r="C241" s="140" t="s">
        <v>304</v>
      </c>
      <c r="D241" s="140" t="s">
        <v>137</v>
      </c>
      <c r="E241" s="141" t="s">
        <v>305</v>
      </c>
      <c r="F241" s="142" t="s">
        <v>306</v>
      </c>
      <c r="G241" s="143" t="s">
        <v>294</v>
      </c>
      <c r="H241" s="144">
        <v>1</v>
      </c>
      <c r="I241" s="145"/>
      <c r="J241" s="146">
        <f>ROUND(I241*H241,2)</f>
        <v>0</v>
      </c>
      <c r="K241" s="147"/>
      <c r="L241" s="32"/>
      <c r="M241" s="148" t="s">
        <v>1</v>
      </c>
      <c r="N241" s="149" t="s">
        <v>35</v>
      </c>
      <c r="O241" s="57"/>
      <c r="P241" s="150">
        <f>O241*H241</f>
        <v>0</v>
      </c>
      <c r="Q241" s="150">
        <v>0</v>
      </c>
      <c r="R241" s="150">
        <f>Q241*H241</f>
        <v>0</v>
      </c>
      <c r="S241" s="150">
        <v>3.4700000000000002E-2</v>
      </c>
      <c r="T241" s="151">
        <f>S241*H241</f>
        <v>3.4700000000000002E-2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52" t="s">
        <v>221</v>
      </c>
      <c r="AT241" s="152" t="s">
        <v>137</v>
      </c>
      <c r="AU241" s="152" t="s">
        <v>80</v>
      </c>
      <c r="AY241" s="16" t="s">
        <v>134</v>
      </c>
      <c r="BE241" s="153">
        <f>IF(N241="základní",J241,0)</f>
        <v>0</v>
      </c>
      <c r="BF241" s="153">
        <f>IF(N241="snížená",J241,0)</f>
        <v>0</v>
      </c>
      <c r="BG241" s="153">
        <f>IF(N241="zákl. přenesená",J241,0)</f>
        <v>0</v>
      </c>
      <c r="BH241" s="153">
        <f>IF(N241="sníž. přenesená",J241,0)</f>
        <v>0</v>
      </c>
      <c r="BI241" s="153">
        <f>IF(N241="nulová",J241,0)</f>
        <v>0</v>
      </c>
      <c r="BJ241" s="16" t="s">
        <v>78</v>
      </c>
      <c r="BK241" s="153">
        <f>ROUND(I241*H241,2)</f>
        <v>0</v>
      </c>
      <c r="BL241" s="16" t="s">
        <v>221</v>
      </c>
      <c r="BM241" s="152" t="s">
        <v>307</v>
      </c>
    </row>
    <row r="242" spans="1:65" s="2" customFormat="1" ht="24.15" customHeight="1">
      <c r="A242" s="31"/>
      <c r="B242" s="139"/>
      <c r="C242" s="140" t="s">
        <v>308</v>
      </c>
      <c r="D242" s="140" t="s">
        <v>137</v>
      </c>
      <c r="E242" s="141" t="s">
        <v>309</v>
      </c>
      <c r="F242" s="142" t="s">
        <v>310</v>
      </c>
      <c r="G242" s="143" t="s">
        <v>148</v>
      </c>
      <c r="H242" s="144">
        <v>242.15</v>
      </c>
      <c r="I242" s="145"/>
      <c r="J242" s="146">
        <f>ROUND(I242*H242,2)</f>
        <v>0</v>
      </c>
      <c r="K242" s="147"/>
      <c r="L242" s="32"/>
      <c r="M242" s="148" t="s">
        <v>1</v>
      </c>
      <c r="N242" s="149" t="s">
        <v>35</v>
      </c>
      <c r="O242" s="57"/>
      <c r="P242" s="150">
        <f>O242*H242</f>
        <v>0</v>
      </c>
      <c r="Q242" s="150">
        <v>0</v>
      </c>
      <c r="R242" s="150">
        <f>Q242*H242</f>
        <v>0</v>
      </c>
      <c r="S242" s="150">
        <v>2.5000000000000001E-3</v>
      </c>
      <c r="T242" s="151">
        <f>S242*H242</f>
        <v>0.605375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52" t="s">
        <v>221</v>
      </c>
      <c r="AT242" s="152" t="s">
        <v>137</v>
      </c>
      <c r="AU242" s="152" t="s">
        <v>80</v>
      </c>
      <c r="AY242" s="16" t="s">
        <v>134</v>
      </c>
      <c r="BE242" s="153">
        <f>IF(N242="základní",J242,0)</f>
        <v>0</v>
      </c>
      <c r="BF242" s="153">
        <f>IF(N242="snížená",J242,0)</f>
        <v>0</v>
      </c>
      <c r="BG242" s="153">
        <f>IF(N242="zákl. přenesená",J242,0)</f>
        <v>0</v>
      </c>
      <c r="BH242" s="153">
        <f>IF(N242="sníž. přenesená",J242,0)</f>
        <v>0</v>
      </c>
      <c r="BI242" s="153">
        <f>IF(N242="nulová",J242,0)</f>
        <v>0</v>
      </c>
      <c r="BJ242" s="16" t="s">
        <v>78</v>
      </c>
      <c r="BK242" s="153">
        <f>ROUND(I242*H242,2)</f>
        <v>0</v>
      </c>
      <c r="BL242" s="16" t="s">
        <v>221</v>
      </c>
      <c r="BM242" s="152" t="s">
        <v>311</v>
      </c>
    </row>
    <row r="243" spans="1:65" s="13" customFormat="1" ht="10.199999999999999">
      <c r="B243" s="154"/>
      <c r="D243" s="155" t="s">
        <v>143</v>
      </c>
      <c r="E243" s="156" t="s">
        <v>1</v>
      </c>
      <c r="F243" s="157" t="s">
        <v>312</v>
      </c>
      <c r="H243" s="158">
        <v>242.15</v>
      </c>
      <c r="I243" s="159"/>
      <c r="L243" s="154"/>
      <c r="M243" s="160"/>
      <c r="N243" s="161"/>
      <c r="O243" s="161"/>
      <c r="P243" s="161"/>
      <c r="Q243" s="161"/>
      <c r="R243" s="161"/>
      <c r="S243" s="161"/>
      <c r="T243" s="162"/>
      <c r="AT243" s="156" t="s">
        <v>143</v>
      </c>
      <c r="AU243" s="156" t="s">
        <v>80</v>
      </c>
      <c r="AV243" s="13" t="s">
        <v>80</v>
      </c>
      <c r="AW243" s="13" t="s">
        <v>27</v>
      </c>
      <c r="AX243" s="13" t="s">
        <v>70</v>
      </c>
      <c r="AY243" s="156" t="s">
        <v>134</v>
      </c>
    </row>
    <row r="244" spans="1:65" s="14" customFormat="1" ht="10.199999999999999">
      <c r="B244" s="163"/>
      <c r="D244" s="155" t="s">
        <v>143</v>
      </c>
      <c r="E244" s="164" t="s">
        <v>1</v>
      </c>
      <c r="F244" s="165" t="s">
        <v>145</v>
      </c>
      <c r="H244" s="166">
        <v>242.15</v>
      </c>
      <c r="I244" s="167"/>
      <c r="L244" s="163"/>
      <c r="M244" s="168"/>
      <c r="N244" s="169"/>
      <c r="O244" s="169"/>
      <c r="P244" s="169"/>
      <c r="Q244" s="169"/>
      <c r="R244" s="169"/>
      <c r="S244" s="169"/>
      <c r="T244" s="170"/>
      <c r="AT244" s="164" t="s">
        <v>143</v>
      </c>
      <c r="AU244" s="164" t="s">
        <v>80</v>
      </c>
      <c r="AV244" s="14" t="s">
        <v>141</v>
      </c>
      <c r="AW244" s="14" t="s">
        <v>27</v>
      </c>
      <c r="AX244" s="14" t="s">
        <v>78</v>
      </c>
      <c r="AY244" s="164" t="s">
        <v>134</v>
      </c>
    </row>
    <row r="245" spans="1:65" s="2" customFormat="1" ht="21.75" customHeight="1">
      <c r="A245" s="31"/>
      <c r="B245" s="139"/>
      <c r="C245" s="140" t="s">
        <v>313</v>
      </c>
      <c r="D245" s="140" t="s">
        <v>137</v>
      </c>
      <c r="E245" s="141" t="s">
        <v>314</v>
      </c>
      <c r="F245" s="142" t="s">
        <v>315</v>
      </c>
      <c r="G245" s="143" t="s">
        <v>140</v>
      </c>
      <c r="H245" s="144">
        <v>213.6</v>
      </c>
      <c r="I245" s="145"/>
      <c r="J245" s="146">
        <f>ROUND(I245*H245,2)</f>
        <v>0</v>
      </c>
      <c r="K245" s="147"/>
      <c r="L245" s="32"/>
      <c r="M245" s="148" t="s">
        <v>1</v>
      </c>
      <c r="N245" s="149" t="s">
        <v>35</v>
      </c>
      <c r="O245" s="57"/>
      <c r="P245" s="150">
        <f>O245*H245</f>
        <v>0</v>
      </c>
      <c r="Q245" s="150">
        <v>0</v>
      </c>
      <c r="R245" s="150">
        <f>Q245*H245</f>
        <v>0</v>
      </c>
      <c r="S245" s="150">
        <v>2.9999999999999997E-4</v>
      </c>
      <c r="T245" s="151">
        <f>S245*H245</f>
        <v>6.4079999999999998E-2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52" t="s">
        <v>221</v>
      </c>
      <c r="AT245" s="152" t="s">
        <v>137</v>
      </c>
      <c r="AU245" s="152" t="s">
        <v>80</v>
      </c>
      <c r="AY245" s="16" t="s">
        <v>134</v>
      </c>
      <c r="BE245" s="153">
        <f>IF(N245="základní",J245,0)</f>
        <v>0</v>
      </c>
      <c r="BF245" s="153">
        <f>IF(N245="snížená",J245,0)</f>
        <v>0</v>
      </c>
      <c r="BG245" s="153">
        <f>IF(N245="zákl. přenesená",J245,0)</f>
        <v>0</v>
      </c>
      <c r="BH245" s="153">
        <f>IF(N245="sníž. přenesená",J245,0)</f>
        <v>0</v>
      </c>
      <c r="BI245" s="153">
        <f>IF(N245="nulová",J245,0)</f>
        <v>0</v>
      </c>
      <c r="BJ245" s="16" t="s">
        <v>78</v>
      </c>
      <c r="BK245" s="153">
        <f>ROUND(I245*H245,2)</f>
        <v>0</v>
      </c>
      <c r="BL245" s="16" t="s">
        <v>221</v>
      </c>
      <c r="BM245" s="152" t="s">
        <v>316</v>
      </c>
    </row>
    <row r="246" spans="1:65" s="13" customFormat="1" ht="10.199999999999999">
      <c r="B246" s="154"/>
      <c r="D246" s="155" t="s">
        <v>143</v>
      </c>
      <c r="E246" s="156" t="s">
        <v>1</v>
      </c>
      <c r="F246" s="157" t="s">
        <v>317</v>
      </c>
      <c r="H246" s="158">
        <v>213.6</v>
      </c>
      <c r="I246" s="159"/>
      <c r="L246" s="154"/>
      <c r="M246" s="160"/>
      <c r="N246" s="161"/>
      <c r="O246" s="161"/>
      <c r="P246" s="161"/>
      <c r="Q246" s="161"/>
      <c r="R246" s="161"/>
      <c r="S246" s="161"/>
      <c r="T246" s="162"/>
      <c r="AT246" s="156" t="s">
        <v>143</v>
      </c>
      <c r="AU246" s="156" t="s">
        <v>80</v>
      </c>
      <c r="AV246" s="13" t="s">
        <v>80</v>
      </c>
      <c r="AW246" s="13" t="s">
        <v>27</v>
      </c>
      <c r="AX246" s="13" t="s">
        <v>70</v>
      </c>
      <c r="AY246" s="156" t="s">
        <v>134</v>
      </c>
    </row>
    <row r="247" spans="1:65" s="14" customFormat="1" ht="10.199999999999999">
      <c r="B247" s="163"/>
      <c r="D247" s="155" t="s">
        <v>143</v>
      </c>
      <c r="E247" s="164" t="s">
        <v>1</v>
      </c>
      <c r="F247" s="165" t="s">
        <v>145</v>
      </c>
      <c r="H247" s="166">
        <v>213.6</v>
      </c>
      <c r="I247" s="167"/>
      <c r="L247" s="163"/>
      <c r="M247" s="168"/>
      <c r="N247" s="169"/>
      <c r="O247" s="169"/>
      <c r="P247" s="169"/>
      <c r="Q247" s="169"/>
      <c r="R247" s="169"/>
      <c r="S247" s="169"/>
      <c r="T247" s="170"/>
      <c r="AT247" s="164" t="s">
        <v>143</v>
      </c>
      <c r="AU247" s="164" t="s">
        <v>80</v>
      </c>
      <c r="AV247" s="14" t="s">
        <v>141</v>
      </c>
      <c r="AW247" s="14" t="s">
        <v>27</v>
      </c>
      <c r="AX247" s="14" t="s">
        <v>78</v>
      </c>
      <c r="AY247" s="164" t="s">
        <v>134</v>
      </c>
    </row>
    <row r="248" spans="1:65" s="12" customFormat="1" ht="22.8" customHeight="1">
      <c r="B248" s="126"/>
      <c r="D248" s="127" t="s">
        <v>69</v>
      </c>
      <c r="E248" s="137" t="s">
        <v>318</v>
      </c>
      <c r="F248" s="137" t="s">
        <v>319</v>
      </c>
      <c r="I248" s="129"/>
      <c r="J248" s="138">
        <f>BK248</f>
        <v>0</v>
      </c>
      <c r="L248" s="126"/>
      <c r="M248" s="131"/>
      <c r="N248" s="132"/>
      <c r="O248" s="132"/>
      <c r="P248" s="133">
        <f>SUM(P249:P258)</f>
        <v>0</v>
      </c>
      <c r="Q248" s="132"/>
      <c r="R248" s="133">
        <f>SUM(R249:R258)</f>
        <v>0</v>
      </c>
      <c r="S248" s="132"/>
      <c r="T248" s="134">
        <f>SUM(T249:T258)</f>
        <v>0</v>
      </c>
      <c r="AR248" s="127" t="s">
        <v>78</v>
      </c>
      <c r="AT248" s="135" t="s">
        <v>69</v>
      </c>
      <c r="AU248" s="135" t="s">
        <v>78</v>
      </c>
      <c r="AY248" s="127" t="s">
        <v>134</v>
      </c>
      <c r="BK248" s="136">
        <f>SUM(BK249:BK258)</f>
        <v>0</v>
      </c>
    </row>
    <row r="249" spans="1:65" s="2" customFormat="1" ht="24.15" customHeight="1">
      <c r="A249" s="31"/>
      <c r="B249" s="139"/>
      <c r="C249" s="140" t="s">
        <v>320</v>
      </c>
      <c r="D249" s="140" t="s">
        <v>137</v>
      </c>
      <c r="E249" s="141" t="s">
        <v>321</v>
      </c>
      <c r="F249" s="142" t="s">
        <v>322</v>
      </c>
      <c r="G249" s="143" t="s">
        <v>323</v>
      </c>
      <c r="H249" s="144">
        <v>29.757999999999999</v>
      </c>
      <c r="I249" s="145"/>
      <c r="J249" s="146">
        <f>ROUND(I249*H249,2)</f>
        <v>0</v>
      </c>
      <c r="K249" s="147"/>
      <c r="L249" s="32"/>
      <c r="M249" s="148" t="s">
        <v>1</v>
      </c>
      <c r="N249" s="149" t="s">
        <v>35</v>
      </c>
      <c r="O249" s="57"/>
      <c r="P249" s="150">
        <f>O249*H249</f>
        <v>0</v>
      </c>
      <c r="Q249" s="150">
        <v>0</v>
      </c>
      <c r="R249" s="150">
        <f>Q249*H249</f>
        <v>0</v>
      </c>
      <c r="S249" s="150">
        <v>0</v>
      </c>
      <c r="T249" s="151">
        <f>S249*H249</f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52" t="s">
        <v>141</v>
      </c>
      <c r="AT249" s="152" t="s">
        <v>137</v>
      </c>
      <c r="AU249" s="152" t="s">
        <v>80</v>
      </c>
      <c r="AY249" s="16" t="s">
        <v>134</v>
      </c>
      <c r="BE249" s="153">
        <f>IF(N249="základní",J249,0)</f>
        <v>0</v>
      </c>
      <c r="BF249" s="153">
        <f>IF(N249="snížená",J249,0)</f>
        <v>0</v>
      </c>
      <c r="BG249" s="153">
        <f>IF(N249="zákl. přenesená",J249,0)</f>
        <v>0</v>
      </c>
      <c r="BH249" s="153">
        <f>IF(N249="sníž. přenesená",J249,0)</f>
        <v>0</v>
      </c>
      <c r="BI249" s="153">
        <f>IF(N249="nulová",J249,0)</f>
        <v>0</v>
      </c>
      <c r="BJ249" s="16" t="s">
        <v>78</v>
      </c>
      <c r="BK249" s="153">
        <f>ROUND(I249*H249,2)</f>
        <v>0</v>
      </c>
      <c r="BL249" s="16" t="s">
        <v>141</v>
      </c>
      <c r="BM249" s="152" t="s">
        <v>324</v>
      </c>
    </row>
    <row r="250" spans="1:65" s="2" customFormat="1" ht="24.15" customHeight="1">
      <c r="A250" s="31"/>
      <c r="B250" s="139"/>
      <c r="C250" s="140" t="s">
        <v>325</v>
      </c>
      <c r="D250" s="140" t="s">
        <v>137</v>
      </c>
      <c r="E250" s="141" t="s">
        <v>326</v>
      </c>
      <c r="F250" s="142" t="s">
        <v>327</v>
      </c>
      <c r="G250" s="143" t="s">
        <v>323</v>
      </c>
      <c r="H250" s="144">
        <v>29.757999999999999</v>
      </c>
      <c r="I250" s="145"/>
      <c r="J250" s="146">
        <f>ROUND(I250*H250,2)</f>
        <v>0</v>
      </c>
      <c r="K250" s="147"/>
      <c r="L250" s="32"/>
      <c r="M250" s="148" t="s">
        <v>1</v>
      </c>
      <c r="N250" s="149" t="s">
        <v>35</v>
      </c>
      <c r="O250" s="57"/>
      <c r="P250" s="150">
        <f>O250*H250</f>
        <v>0</v>
      </c>
      <c r="Q250" s="150">
        <v>0</v>
      </c>
      <c r="R250" s="150">
        <f>Q250*H250</f>
        <v>0</v>
      </c>
      <c r="S250" s="150">
        <v>0</v>
      </c>
      <c r="T250" s="151">
        <f>S250*H250</f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52" t="s">
        <v>141</v>
      </c>
      <c r="AT250" s="152" t="s">
        <v>137</v>
      </c>
      <c r="AU250" s="152" t="s">
        <v>80</v>
      </c>
      <c r="AY250" s="16" t="s">
        <v>134</v>
      </c>
      <c r="BE250" s="153">
        <f>IF(N250="základní",J250,0)</f>
        <v>0</v>
      </c>
      <c r="BF250" s="153">
        <f>IF(N250="snížená",J250,0)</f>
        <v>0</v>
      </c>
      <c r="BG250" s="153">
        <f>IF(N250="zákl. přenesená",J250,0)</f>
        <v>0</v>
      </c>
      <c r="BH250" s="153">
        <f>IF(N250="sníž. přenesená",J250,0)</f>
        <v>0</v>
      </c>
      <c r="BI250" s="153">
        <f>IF(N250="nulová",J250,0)</f>
        <v>0</v>
      </c>
      <c r="BJ250" s="16" t="s">
        <v>78</v>
      </c>
      <c r="BK250" s="153">
        <f>ROUND(I250*H250,2)</f>
        <v>0</v>
      </c>
      <c r="BL250" s="16" t="s">
        <v>141</v>
      </c>
      <c r="BM250" s="152" t="s">
        <v>328</v>
      </c>
    </row>
    <row r="251" spans="1:65" s="2" customFormat="1" ht="24.15" customHeight="1">
      <c r="A251" s="31"/>
      <c r="B251" s="139"/>
      <c r="C251" s="140" t="s">
        <v>329</v>
      </c>
      <c r="D251" s="140" t="s">
        <v>137</v>
      </c>
      <c r="E251" s="141" t="s">
        <v>330</v>
      </c>
      <c r="F251" s="142" t="s">
        <v>331</v>
      </c>
      <c r="G251" s="143" t="s">
        <v>323</v>
      </c>
      <c r="H251" s="144">
        <v>267.822</v>
      </c>
      <c r="I251" s="145"/>
      <c r="J251" s="146">
        <f>ROUND(I251*H251,2)</f>
        <v>0</v>
      </c>
      <c r="K251" s="147"/>
      <c r="L251" s="32"/>
      <c r="M251" s="148" t="s">
        <v>1</v>
      </c>
      <c r="N251" s="149" t="s">
        <v>35</v>
      </c>
      <c r="O251" s="57"/>
      <c r="P251" s="150">
        <f>O251*H251</f>
        <v>0</v>
      </c>
      <c r="Q251" s="150">
        <v>0</v>
      </c>
      <c r="R251" s="150">
        <f>Q251*H251</f>
        <v>0</v>
      </c>
      <c r="S251" s="150">
        <v>0</v>
      </c>
      <c r="T251" s="151">
        <f>S251*H251</f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52" t="s">
        <v>141</v>
      </c>
      <c r="AT251" s="152" t="s">
        <v>137</v>
      </c>
      <c r="AU251" s="152" t="s">
        <v>80</v>
      </c>
      <c r="AY251" s="16" t="s">
        <v>134</v>
      </c>
      <c r="BE251" s="153">
        <f>IF(N251="základní",J251,0)</f>
        <v>0</v>
      </c>
      <c r="BF251" s="153">
        <f>IF(N251="snížená",J251,0)</f>
        <v>0</v>
      </c>
      <c r="BG251" s="153">
        <f>IF(N251="zákl. přenesená",J251,0)</f>
        <v>0</v>
      </c>
      <c r="BH251" s="153">
        <f>IF(N251="sníž. přenesená",J251,0)</f>
        <v>0</v>
      </c>
      <c r="BI251" s="153">
        <f>IF(N251="nulová",J251,0)</f>
        <v>0</v>
      </c>
      <c r="BJ251" s="16" t="s">
        <v>78</v>
      </c>
      <c r="BK251" s="153">
        <f>ROUND(I251*H251,2)</f>
        <v>0</v>
      </c>
      <c r="BL251" s="16" t="s">
        <v>141</v>
      </c>
      <c r="BM251" s="152" t="s">
        <v>332</v>
      </c>
    </row>
    <row r="252" spans="1:65" s="13" customFormat="1" ht="10.199999999999999">
      <c r="B252" s="154"/>
      <c r="D252" s="155" t="s">
        <v>143</v>
      </c>
      <c r="E252" s="156" t="s">
        <v>1</v>
      </c>
      <c r="F252" s="157" t="s">
        <v>333</v>
      </c>
      <c r="H252" s="158">
        <v>267.822</v>
      </c>
      <c r="I252" s="159"/>
      <c r="L252" s="154"/>
      <c r="M252" s="160"/>
      <c r="N252" s="161"/>
      <c r="O252" s="161"/>
      <c r="P252" s="161"/>
      <c r="Q252" s="161"/>
      <c r="R252" s="161"/>
      <c r="S252" s="161"/>
      <c r="T252" s="162"/>
      <c r="AT252" s="156" t="s">
        <v>143</v>
      </c>
      <c r="AU252" s="156" t="s">
        <v>80</v>
      </c>
      <c r="AV252" s="13" t="s">
        <v>80</v>
      </c>
      <c r="AW252" s="13" t="s">
        <v>27</v>
      </c>
      <c r="AX252" s="13" t="s">
        <v>70</v>
      </c>
      <c r="AY252" s="156" t="s">
        <v>134</v>
      </c>
    </row>
    <row r="253" spans="1:65" s="14" customFormat="1" ht="10.199999999999999">
      <c r="B253" s="163"/>
      <c r="D253" s="155" t="s">
        <v>143</v>
      </c>
      <c r="E253" s="164" t="s">
        <v>1</v>
      </c>
      <c r="F253" s="165" t="s">
        <v>145</v>
      </c>
      <c r="H253" s="166">
        <v>267.822</v>
      </c>
      <c r="I253" s="167"/>
      <c r="L253" s="163"/>
      <c r="M253" s="168"/>
      <c r="N253" s="169"/>
      <c r="O253" s="169"/>
      <c r="P253" s="169"/>
      <c r="Q253" s="169"/>
      <c r="R253" s="169"/>
      <c r="S253" s="169"/>
      <c r="T253" s="170"/>
      <c r="AT253" s="164" t="s">
        <v>143</v>
      </c>
      <c r="AU253" s="164" t="s">
        <v>80</v>
      </c>
      <c r="AV253" s="14" t="s">
        <v>141</v>
      </c>
      <c r="AW253" s="14" t="s">
        <v>27</v>
      </c>
      <c r="AX253" s="14" t="s">
        <v>78</v>
      </c>
      <c r="AY253" s="164" t="s">
        <v>134</v>
      </c>
    </row>
    <row r="254" spans="1:65" s="2" customFormat="1" ht="37.799999999999997" customHeight="1">
      <c r="A254" s="31"/>
      <c r="B254" s="139"/>
      <c r="C254" s="140" t="s">
        <v>334</v>
      </c>
      <c r="D254" s="140" t="s">
        <v>137</v>
      </c>
      <c r="E254" s="141" t="s">
        <v>335</v>
      </c>
      <c r="F254" s="142" t="s">
        <v>336</v>
      </c>
      <c r="G254" s="143" t="s">
        <v>323</v>
      </c>
      <c r="H254" s="144">
        <v>0.66900000000000004</v>
      </c>
      <c r="I254" s="145"/>
      <c r="J254" s="146">
        <f>ROUND(I254*H254,2)</f>
        <v>0</v>
      </c>
      <c r="K254" s="147"/>
      <c r="L254" s="32"/>
      <c r="M254" s="148" t="s">
        <v>1</v>
      </c>
      <c r="N254" s="149" t="s">
        <v>35</v>
      </c>
      <c r="O254" s="57"/>
      <c r="P254" s="150">
        <f>O254*H254</f>
        <v>0</v>
      </c>
      <c r="Q254" s="150">
        <v>0</v>
      </c>
      <c r="R254" s="150">
        <f>Q254*H254</f>
        <v>0</v>
      </c>
      <c r="S254" s="150">
        <v>0</v>
      </c>
      <c r="T254" s="151">
        <f>S254*H254</f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52" t="s">
        <v>141</v>
      </c>
      <c r="AT254" s="152" t="s">
        <v>137</v>
      </c>
      <c r="AU254" s="152" t="s">
        <v>80</v>
      </c>
      <c r="AY254" s="16" t="s">
        <v>134</v>
      </c>
      <c r="BE254" s="153">
        <f>IF(N254="základní",J254,0)</f>
        <v>0</v>
      </c>
      <c r="BF254" s="153">
        <f>IF(N254="snížená",J254,0)</f>
        <v>0</v>
      </c>
      <c r="BG254" s="153">
        <f>IF(N254="zákl. přenesená",J254,0)</f>
        <v>0</v>
      </c>
      <c r="BH254" s="153">
        <f>IF(N254="sníž. přenesená",J254,0)</f>
        <v>0</v>
      </c>
      <c r="BI254" s="153">
        <f>IF(N254="nulová",J254,0)</f>
        <v>0</v>
      </c>
      <c r="BJ254" s="16" t="s">
        <v>78</v>
      </c>
      <c r="BK254" s="153">
        <f>ROUND(I254*H254,2)</f>
        <v>0</v>
      </c>
      <c r="BL254" s="16" t="s">
        <v>141</v>
      </c>
      <c r="BM254" s="152" t="s">
        <v>337</v>
      </c>
    </row>
    <row r="255" spans="1:65" s="2" customFormat="1" ht="44.25" customHeight="1">
      <c r="A255" s="31"/>
      <c r="B255" s="139"/>
      <c r="C255" s="140" t="s">
        <v>338</v>
      </c>
      <c r="D255" s="140" t="s">
        <v>137</v>
      </c>
      <c r="E255" s="141" t="s">
        <v>339</v>
      </c>
      <c r="F255" s="142" t="s">
        <v>340</v>
      </c>
      <c r="G255" s="143" t="s">
        <v>323</v>
      </c>
      <c r="H255" s="144">
        <v>29.088999999999999</v>
      </c>
      <c r="I255" s="145"/>
      <c r="J255" s="146">
        <f>ROUND(I255*H255,2)</f>
        <v>0</v>
      </c>
      <c r="K255" s="147"/>
      <c r="L255" s="32"/>
      <c r="M255" s="148" t="s">
        <v>1</v>
      </c>
      <c r="N255" s="149" t="s">
        <v>35</v>
      </c>
      <c r="O255" s="57"/>
      <c r="P255" s="150">
        <f>O255*H255</f>
        <v>0</v>
      </c>
      <c r="Q255" s="150">
        <v>0</v>
      </c>
      <c r="R255" s="150">
        <f>Q255*H255</f>
        <v>0</v>
      </c>
      <c r="S255" s="150">
        <v>0</v>
      </c>
      <c r="T255" s="151">
        <f>S255*H255</f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52" t="s">
        <v>141</v>
      </c>
      <c r="AT255" s="152" t="s">
        <v>137</v>
      </c>
      <c r="AU255" s="152" t="s">
        <v>80</v>
      </c>
      <c r="AY255" s="16" t="s">
        <v>134</v>
      </c>
      <c r="BE255" s="153">
        <f>IF(N255="základní",J255,0)</f>
        <v>0</v>
      </c>
      <c r="BF255" s="153">
        <f>IF(N255="snížená",J255,0)</f>
        <v>0</v>
      </c>
      <c r="BG255" s="153">
        <f>IF(N255="zákl. přenesená",J255,0)</f>
        <v>0</v>
      </c>
      <c r="BH255" s="153">
        <f>IF(N255="sníž. přenesená",J255,0)</f>
        <v>0</v>
      </c>
      <c r="BI255" s="153">
        <f>IF(N255="nulová",J255,0)</f>
        <v>0</v>
      </c>
      <c r="BJ255" s="16" t="s">
        <v>78</v>
      </c>
      <c r="BK255" s="153">
        <f>ROUND(I255*H255,2)</f>
        <v>0</v>
      </c>
      <c r="BL255" s="16" t="s">
        <v>141</v>
      </c>
      <c r="BM255" s="152" t="s">
        <v>341</v>
      </c>
    </row>
    <row r="256" spans="1:65" s="2" customFormat="1" ht="21.75" customHeight="1">
      <c r="A256" s="31"/>
      <c r="B256" s="139"/>
      <c r="C256" s="140" t="s">
        <v>342</v>
      </c>
      <c r="D256" s="140" t="s">
        <v>137</v>
      </c>
      <c r="E256" s="141" t="s">
        <v>343</v>
      </c>
      <c r="F256" s="142" t="s">
        <v>344</v>
      </c>
      <c r="G256" s="143" t="s">
        <v>323</v>
      </c>
      <c r="H256" s="144">
        <v>-0.88400000000000001</v>
      </c>
      <c r="I256" s="145"/>
      <c r="J256" s="146">
        <f>ROUND(I256*H256,2)</f>
        <v>0</v>
      </c>
      <c r="K256" s="147"/>
      <c r="L256" s="32"/>
      <c r="M256" s="148" t="s">
        <v>1</v>
      </c>
      <c r="N256" s="149" t="s">
        <v>35</v>
      </c>
      <c r="O256" s="57"/>
      <c r="P256" s="150">
        <f>O256*H256</f>
        <v>0</v>
      </c>
      <c r="Q256" s="150">
        <v>0</v>
      </c>
      <c r="R256" s="150">
        <f>Q256*H256</f>
        <v>0</v>
      </c>
      <c r="S256" s="150">
        <v>0</v>
      </c>
      <c r="T256" s="151">
        <f>S256*H256</f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52" t="s">
        <v>141</v>
      </c>
      <c r="AT256" s="152" t="s">
        <v>137</v>
      </c>
      <c r="AU256" s="152" t="s">
        <v>80</v>
      </c>
      <c r="AY256" s="16" t="s">
        <v>134</v>
      </c>
      <c r="BE256" s="153">
        <f>IF(N256="základní",J256,0)</f>
        <v>0</v>
      </c>
      <c r="BF256" s="153">
        <f>IF(N256="snížená",J256,0)</f>
        <v>0</v>
      </c>
      <c r="BG256" s="153">
        <f>IF(N256="zákl. přenesená",J256,0)</f>
        <v>0</v>
      </c>
      <c r="BH256" s="153">
        <f>IF(N256="sníž. přenesená",J256,0)</f>
        <v>0</v>
      </c>
      <c r="BI256" s="153">
        <f>IF(N256="nulová",J256,0)</f>
        <v>0</v>
      </c>
      <c r="BJ256" s="16" t="s">
        <v>78</v>
      </c>
      <c r="BK256" s="153">
        <f>ROUND(I256*H256,2)</f>
        <v>0</v>
      </c>
      <c r="BL256" s="16" t="s">
        <v>141</v>
      </c>
      <c r="BM256" s="152" t="s">
        <v>345</v>
      </c>
    </row>
    <row r="257" spans="1:65" s="13" customFormat="1" ht="10.199999999999999">
      <c r="B257" s="154"/>
      <c r="D257" s="155" t="s">
        <v>143</v>
      </c>
      <c r="E257" s="156" t="s">
        <v>1</v>
      </c>
      <c r="F257" s="157" t="s">
        <v>346</v>
      </c>
      <c r="H257" s="158">
        <v>-0.88400000000000001</v>
      </c>
      <c r="I257" s="159"/>
      <c r="L257" s="154"/>
      <c r="M257" s="160"/>
      <c r="N257" s="161"/>
      <c r="O257" s="161"/>
      <c r="P257" s="161"/>
      <c r="Q257" s="161"/>
      <c r="R257" s="161"/>
      <c r="S257" s="161"/>
      <c r="T257" s="162"/>
      <c r="AT257" s="156" t="s">
        <v>143</v>
      </c>
      <c r="AU257" s="156" t="s">
        <v>80</v>
      </c>
      <c r="AV257" s="13" t="s">
        <v>80</v>
      </c>
      <c r="AW257" s="13" t="s">
        <v>27</v>
      </c>
      <c r="AX257" s="13" t="s">
        <v>70</v>
      </c>
      <c r="AY257" s="156" t="s">
        <v>134</v>
      </c>
    </row>
    <row r="258" spans="1:65" s="14" customFormat="1" ht="10.199999999999999">
      <c r="B258" s="163"/>
      <c r="D258" s="155" t="s">
        <v>143</v>
      </c>
      <c r="E258" s="164" t="s">
        <v>1</v>
      </c>
      <c r="F258" s="165" t="s">
        <v>145</v>
      </c>
      <c r="H258" s="166">
        <v>-0.88400000000000001</v>
      </c>
      <c r="I258" s="167"/>
      <c r="L258" s="163"/>
      <c r="M258" s="168"/>
      <c r="N258" s="169"/>
      <c r="O258" s="169"/>
      <c r="P258" s="169"/>
      <c r="Q258" s="169"/>
      <c r="R258" s="169"/>
      <c r="S258" s="169"/>
      <c r="T258" s="170"/>
      <c r="AT258" s="164" t="s">
        <v>143</v>
      </c>
      <c r="AU258" s="164" t="s">
        <v>80</v>
      </c>
      <c r="AV258" s="14" t="s">
        <v>141</v>
      </c>
      <c r="AW258" s="14" t="s">
        <v>27</v>
      </c>
      <c r="AX258" s="14" t="s">
        <v>78</v>
      </c>
      <c r="AY258" s="164" t="s">
        <v>134</v>
      </c>
    </row>
    <row r="259" spans="1:65" s="12" customFormat="1" ht="22.8" customHeight="1">
      <c r="B259" s="126"/>
      <c r="D259" s="127" t="s">
        <v>69</v>
      </c>
      <c r="E259" s="137" t="s">
        <v>347</v>
      </c>
      <c r="F259" s="137" t="s">
        <v>348</v>
      </c>
      <c r="I259" s="129"/>
      <c r="J259" s="138">
        <f>BK259</f>
        <v>0</v>
      </c>
      <c r="L259" s="126"/>
      <c r="M259" s="131"/>
      <c r="N259" s="132"/>
      <c r="O259" s="132"/>
      <c r="P259" s="133">
        <f>P260</f>
        <v>0</v>
      </c>
      <c r="Q259" s="132"/>
      <c r="R259" s="133">
        <f>R260</f>
        <v>0</v>
      </c>
      <c r="S259" s="132"/>
      <c r="T259" s="134">
        <f>T260</f>
        <v>0</v>
      </c>
      <c r="AR259" s="127" t="s">
        <v>78</v>
      </c>
      <c r="AT259" s="135" t="s">
        <v>69</v>
      </c>
      <c r="AU259" s="135" t="s">
        <v>78</v>
      </c>
      <c r="AY259" s="127" t="s">
        <v>134</v>
      </c>
      <c r="BK259" s="136">
        <f>BK260</f>
        <v>0</v>
      </c>
    </row>
    <row r="260" spans="1:65" s="2" customFormat="1" ht="21.75" customHeight="1">
      <c r="A260" s="31"/>
      <c r="B260" s="139"/>
      <c r="C260" s="140" t="s">
        <v>349</v>
      </c>
      <c r="D260" s="140" t="s">
        <v>137</v>
      </c>
      <c r="E260" s="141" t="s">
        <v>350</v>
      </c>
      <c r="F260" s="142" t="s">
        <v>351</v>
      </c>
      <c r="G260" s="143" t="s">
        <v>323</v>
      </c>
      <c r="H260" s="144">
        <v>10.936</v>
      </c>
      <c r="I260" s="145"/>
      <c r="J260" s="146">
        <f>ROUND(I260*H260,2)</f>
        <v>0</v>
      </c>
      <c r="K260" s="147"/>
      <c r="L260" s="32"/>
      <c r="M260" s="148" t="s">
        <v>1</v>
      </c>
      <c r="N260" s="149" t="s">
        <v>35</v>
      </c>
      <c r="O260" s="57"/>
      <c r="P260" s="150">
        <f>O260*H260</f>
        <v>0</v>
      </c>
      <c r="Q260" s="150">
        <v>0</v>
      </c>
      <c r="R260" s="150">
        <f>Q260*H260</f>
        <v>0</v>
      </c>
      <c r="S260" s="150">
        <v>0</v>
      </c>
      <c r="T260" s="151">
        <f>S260*H260</f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52" t="s">
        <v>141</v>
      </c>
      <c r="AT260" s="152" t="s">
        <v>137</v>
      </c>
      <c r="AU260" s="152" t="s">
        <v>80</v>
      </c>
      <c r="AY260" s="16" t="s">
        <v>134</v>
      </c>
      <c r="BE260" s="153">
        <f>IF(N260="základní",J260,0)</f>
        <v>0</v>
      </c>
      <c r="BF260" s="153">
        <f>IF(N260="snížená",J260,0)</f>
        <v>0</v>
      </c>
      <c r="BG260" s="153">
        <f>IF(N260="zákl. přenesená",J260,0)</f>
        <v>0</v>
      </c>
      <c r="BH260" s="153">
        <f>IF(N260="sníž. přenesená",J260,0)</f>
        <v>0</v>
      </c>
      <c r="BI260" s="153">
        <f>IF(N260="nulová",J260,0)</f>
        <v>0</v>
      </c>
      <c r="BJ260" s="16" t="s">
        <v>78</v>
      </c>
      <c r="BK260" s="153">
        <f>ROUND(I260*H260,2)</f>
        <v>0</v>
      </c>
      <c r="BL260" s="16" t="s">
        <v>141</v>
      </c>
      <c r="BM260" s="152" t="s">
        <v>352</v>
      </c>
    </row>
    <row r="261" spans="1:65" s="12" customFormat="1" ht="25.95" customHeight="1">
      <c r="B261" s="126"/>
      <c r="D261" s="127" t="s">
        <v>69</v>
      </c>
      <c r="E261" s="128" t="s">
        <v>353</v>
      </c>
      <c r="F261" s="128" t="s">
        <v>354</v>
      </c>
      <c r="I261" s="129"/>
      <c r="J261" s="130">
        <f>BK261</f>
        <v>0</v>
      </c>
      <c r="L261" s="126"/>
      <c r="M261" s="131"/>
      <c r="N261" s="132"/>
      <c r="O261" s="132"/>
      <c r="P261" s="133">
        <f>P262+P284+P299+P318+P328+P337+P357+P372+P385+P404+P428+P456+P465</f>
        <v>0</v>
      </c>
      <c r="Q261" s="132"/>
      <c r="R261" s="133">
        <f>R262+R284+R299+R318+R328+R337+R357+R372+R385+R404+R428+R456+R465</f>
        <v>2.7426298999999998</v>
      </c>
      <c r="S261" s="132"/>
      <c r="T261" s="134">
        <f>T262+T284+T299+T318+T328+T337+T357+T372+T385+T404+T428+T456+T465</f>
        <v>3.0000000000000001E-5</v>
      </c>
      <c r="AR261" s="127" t="s">
        <v>80</v>
      </c>
      <c r="AT261" s="135" t="s">
        <v>69</v>
      </c>
      <c r="AU261" s="135" t="s">
        <v>70</v>
      </c>
      <c r="AY261" s="127" t="s">
        <v>134</v>
      </c>
      <c r="BK261" s="136">
        <f>BK262+BK284+BK299+BK318+BK328+BK337+BK357+BK372+BK385+BK404+BK428+BK456+BK465</f>
        <v>0</v>
      </c>
    </row>
    <row r="262" spans="1:65" s="12" customFormat="1" ht="22.8" customHeight="1">
      <c r="B262" s="126"/>
      <c r="D262" s="127" t="s">
        <v>69</v>
      </c>
      <c r="E262" s="137" t="s">
        <v>355</v>
      </c>
      <c r="F262" s="137" t="s">
        <v>356</v>
      </c>
      <c r="I262" s="129"/>
      <c r="J262" s="138">
        <f>BK262</f>
        <v>0</v>
      </c>
      <c r="L262" s="126"/>
      <c r="M262" s="131"/>
      <c r="N262" s="132"/>
      <c r="O262" s="132"/>
      <c r="P262" s="133">
        <f>SUM(P263:P283)</f>
        <v>0</v>
      </c>
      <c r="Q262" s="132"/>
      <c r="R262" s="133">
        <f>SUM(R263:R283)</f>
        <v>1.3550000000000001E-2</v>
      </c>
      <c r="S262" s="132"/>
      <c r="T262" s="134">
        <f>SUM(T263:T283)</f>
        <v>0</v>
      </c>
      <c r="AR262" s="127" t="s">
        <v>80</v>
      </c>
      <c r="AT262" s="135" t="s">
        <v>69</v>
      </c>
      <c r="AU262" s="135" t="s">
        <v>78</v>
      </c>
      <c r="AY262" s="127" t="s">
        <v>134</v>
      </c>
      <c r="BK262" s="136">
        <f>SUM(BK263:BK283)</f>
        <v>0</v>
      </c>
    </row>
    <row r="263" spans="1:65" s="2" customFormat="1" ht="16.5" customHeight="1">
      <c r="A263" s="31"/>
      <c r="B263" s="139"/>
      <c r="C263" s="140" t="s">
        <v>357</v>
      </c>
      <c r="D263" s="140" t="s">
        <v>137</v>
      </c>
      <c r="E263" s="141" t="s">
        <v>358</v>
      </c>
      <c r="F263" s="142" t="s">
        <v>359</v>
      </c>
      <c r="G263" s="143" t="s">
        <v>153</v>
      </c>
      <c r="H263" s="144">
        <v>6</v>
      </c>
      <c r="I263" s="145"/>
      <c r="J263" s="146">
        <f>ROUND(I263*H263,2)</f>
        <v>0</v>
      </c>
      <c r="K263" s="147"/>
      <c r="L263" s="32"/>
      <c r="M263" s="148" t="s">
        <v>1</v>
      </c>
      <c r="N263" s="149" t="s">
        <v>35</v>
      </c>
      <c r="O263" s="57"/>
      <c r="P263" s="150">
        <f>O263*H263</f>
        <v>0</v>
      </c>
      <c r="Q263" s="150">
        <v>3.1E-4</v>
      </c>
      <c r="R263" s="150">
        <f>Q263*H263</f>
        <v>1.8600000000000001E-3</v>
      </c>
      <c r="S263" s="150">
        <v>0</v>
      </c>
      <c r="T263" s="151">
        <f>S263*H263</f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52" t="s">
        <v>221</v>
      </c>
      <c r="AT263" s="152" t="s">
        <v>137</v>
      </c>
      <c r="AU263" s="152" t="s">
        <v>80</v>
      </c>
      <c r="AY263" s="16" t="s">
        <v>134</v>
      </c>
      <c r="BE263" s="153">
        <f>IF(N263="základní",J263,0)</f>
        <v>0</v>
      </c>
      <c r="BF263" s="153">
        <f>IF(N263="snížená",J263,0)</f>
        <v>0</v>
      </c>
      <c r="BG263" s="153">
        <f>IF(N263="zákl. přenesená",J263,0)</f>
        <v>0</v>
      </c>
      <c r="BH263" s="153">
        <f>IF(N263="sníž. přenesená",J263,0)</f>
        <v>0</v>
      </c>
      <c r="BI263" s="153">
        <f>IF(N263="nulová",J263,0)</f>
        <v>0</v>
      </c>
      <c r="BJ263" s="16" t="s">
        <v>78</v>
      </c>
      <c r="BK263" s="153">
        <f>ROUND(I263*H263,2)</f>
        <v>0</v>
      </c>
      <c r="BL263" s="16" t="s">
        <v>221</v>
      </c>
      <c r="BM263" s="152" t="s">
        <v>360</v>
      </c>
    </row>
    <row r="264" spans="1:65" s="2" customFormat="1" ht="16.5" customHeight="1">
      <c r="A264" s="31"/>
      <c r="B264" s="139"/>
      <c r="C264" s="140" t="s">
        <v>361</v>
      </c>
      <c r="D264" s="140" t="s">
        <v>137</v>
      </c>
      <c r="E264" s="141" t="s">
        <v>362</v>
      </c>
      <c r="F264" s="142" t="s">
        <v>363</v>
      </c>
      <c r="G264" s="143" t="s">
        <v>153</v>
      </c>
      <c r="H264" s="144">
        <v>5</v>
      </c>
      <c r="I264" s="145"/>
      <c r="J264" s="146">
        <f>ROUND(I264*H264,2)</f>
        <v>0</v>
      </c>
      <c r="K264" s="147"/>
      <c r="L264" s="32"/>
      <c r="M264" s="148" t="s">
        <v>1</v>
      </c>
      <c r="N264" s="149" t="s">
        <v>35</v>
      </c>
      <c r="O264" s="57"/>
      <c r="P264" s="150">
        <f>O264*H264</f>
        <v>0</v>
      </c>
      <c r="Q264" s="150">
        <v>0</v>
      </c>
      <c r="R264" s="150">
        <f>Q264*H264</f>
        <v>0</v>
      </c>
      <c r="S264" s="150">
        <v>0</v>
      </c>
      <c r="T264" s="151">
        <f>S264*H264</f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52" t="s">
        <v>221</v>
      </c>
      <c r="AT264" s="152" t="s">
        <v>137</v>
      </c>
      <c r="AU264" s="152" t="s">
        <v>80</v>
      </c>
      <c r="AY264" s="16" t="s">
        <v>134</v>
      </c>
      <c r="BE264" s="153">
        <f>IF(N264="základní",J264,0)</f>
        <v>0</v>
      </c>
      <c r="BF264" s="153">
        <f>IF(N264="snížená",J264,0)</f>
        <v>0</v>
      </c>
      <c r="BG264" s="153">
        <f>IF(N264="zákl. přenesená",J264,0)</f>
        <v>0</v>
      </c>
      <c r="BH264" s="153">
        <f>IF(N264="sníž. přenesená",J264,0)</f>
        <v>0</v>
      </c>
      <c r="BI264" s="153">
        <f>IF(N264="nulová",J264,0)</f>
        <v>0</v>
      </c>
      <c r="BJ264" s="16" t="s">
        <v>78</v>
      </c>
      <c r="BK264" s="153">
        <f>ROUND(I264*H264,2)</f>
        <v>0</v>
      </c>
      <c r="BL264" s="16" t="s">
        <v>221</v>
      </c>
      <c r="BM264" s="152" t="s">
        <v>364</v>
      </c>
    </row>
    <row r="265" spans="1:65" s="13" customFormat="1" ht="10.199999999999999">
      <c r="B265" s="154"/>
      <c r="D265" s="155" t="s">
        <v>143</v>
      </c>
      <c r="E265" s="156" t="s">
        <v>1</v>
      </c>
      <c r="F265" s="157" t="s">
        <v>365</v>
      </c>
      <c r="H265" s="158">
        <v>5</v>
      </c>
      <c r="I265" s="159"/>
      <c r="L265" s="154"/>
      <c r="M265" s="160"/>
      <c r="N265" s="161"/>
      <c r="O265" s="161"/>
      <c r="P265" s="161"/>
      <c r="Q265" s="161"/>
      <c r="R265" s="161"/>
      <c r="S265" s="161"/>
      <c r="T265" s="162"/>
      <c r="AT265" s="156" t="s">
        <v>143</v>
      </c>
      <c r="AU265" s="156" t="s">
        <v>80</v>
      </c>
      <c r="AV265" s="13" t="s">
        <v>80</v>
      </c>
      <c r="AW265" s="13" t="s">
        <v>27</v>
      </c>
      <c r="AX265" s="13" t="s">
        <v>70</v>
      </c>
      <c r="AY265" s="156" t="s">
        <v>134</v>
      </c>
    </row>
    <row r="266" spans="1:65" s="14" customFormat="1" ht="10.199999999999999">
      <c r="B266" s="163"/>
      <c r="D266" s="155" t="s">
        <v>143</v>
      </c>
      <c r="E266" s="164" t="s">
        <v>1</v>
      </c>
      <c r="F266" s="165" t="s">
        <v>145</v>
      </c>
      <c r="H266" s="166">
        <v>5</v>
      </c>
      <c r="I266" s="167"/>
      <c r="L266" s="163"/>
      <c r="M266" s="168"/>
      <c r="N266" s="169"/>
      <c r="O266" s="169"/>
      <c r="P266" s="169"/>
      <c r="Q266" s="169"/>
      <c r="R266" s="169"/>
      <c r="S266" s="169"/>
      <c r="T266" s="170"/>
      <c r="AT266" s="164" t="s">
        <v>143</v>
      </c>
      <c r="AU266" s="164" t="s">
        <v>80</v>
      </c>
      <c r="AV266" s="14" t="s">
        <v>141</v>
      </c>
      <c r="AW266" s="14" t="s">
        <v>27</v>
      </c>
      <c r="AX266" s="14" t="s">
        <v>78</v>
      </c>
      <c r="AY266" s="164" t="s">
        <v>134</v>
      </c>
    </row>
    <row r="267" spans="1:65" s="2" customFormat="1" ht="16.5" customHeight="1">
      <c r="A267" s="31"/>
      <c r="B267" s="139"/>
      <c r="C267" s="140" t="s">
        <v>366</v>
      </c>
      <c r="D267" s="140" t="s">
        <v>137</v>
      </c>
      <c r="E267" s="141" t="s">
        <v>367</v>
      </c>
      <c r="F267" s="142" t="s">
        <v>368</v>
      </c>
      <c r="G267" s="143" t="s">
        <v>140</v>
      </c>
      <c r="H267" s="144">
        <v>5</v>
      </c>
      <c r="I267" s="145"/>
      <c r="J267" s="146">
        <f>ROUND(I267*H267,2)</f>
        <v>0</v>
      </c>
      <c r="K267" s="147"/>
      <c r="L267" s="32"/>
      <c r="M267" s="148" t="s">
        <v>1</v>
      </c>
      <c r="N267" s="149" t="s">
        <v>35</v>
      </c>
      <c r="O267" s="57"/>
      <c r="P267" s="150">
        <f>O267*H267</f>
        <v>0</v>
      </c>
      <c r="Q267" s="150">
        <v>0</v>
      </c>
      <c r="R267" s="150">
        <f>Q267*H267</f>
        <v>0</v>
      </c>
      <c r="S267" s="150">
        <v>0</v>
      </c>
      <c r="T267" s="151">
        <f>S267*H267</f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52" t="s">
        <v>221</v>
      </c>
      <c r="AT267" s="152" t="s">
        <v>137</v>
      </c>
      <c r="AU267" s="152" t="s">
        <v>80</v>
      </c>
      <c r="AY267" s="16" t="s">
        <v>134</v>
      </c>
      <c r="BE267" s="153">
        <f>IF(N267="základní",J267,0)</f>
        <v>0</v>
      </c>
      <c r="BF267" s="153">
        <f>IF(N267="snížená",J267,0)</f>
        <v>0</v>
      </c>
      <c r="BG267" s="153">
        <f>IF(N267="zákl. přenesená",J267,0)</f>
        <v>0</v>
      </c>
      <c r="BH267" s="153">
        <f>IF(N267="sníž. přenesená",J267,0)</f>
        <v>0</v>
      </c>
      <c r="BI267" s="153">
        <f>IF(N267="nulová",J267,0)</f>
        <v>0</v>
      </c>
      <c r="BJ267" s="16" t="s">
        <v>78</v>
      </c>
      <c r="BK267" s="153">
        <f>ROUND(I267*H267,2)</f>
        <v>0</v>
      </c>
      <c r="BL267" s="16" t="s">
        <v>221</v>
      </c>
      <c r="BM267" s="152" t="s">
        <v>369</v>
      </c>
    </row>
    <row r="268" spans="1:65" s="13" customFormat="1" ht="10.199999999999999">
      <c r="B268" s="154"/>
      <c r="D268" s="155" t="s">
        <v>143</v>
      </c>
      <c r="E268" s="156" t="s">
        <v>1</v>
      </c>
      <c r="F268" s="157" t="s">
        <v>370</v>
      </c>
      <c r="H268" s="158">
        <v>5</v>
      </c>
      <c r="I268" s="159"/>
      <c r="L268" s="154"/>
      <c r="M268" s="160"/>
      <c r="N268" s="161"/>
      <c r="O268" s="161"/>
      <c r="P268" s="161"/>
      <c r="Q268" s="161"/>
      <c r="R268" s="161"/>
      <c r="S268" s="161"/>
      <c r="T268" s="162"/>
      <c r="AT268" s="156" t="s">
        <v>143</v>
      </c>
      <c r="AU268" s="156" t="s">
        <v>80</v>
      </c>
      <c r="AV268" s="13" t="s">
        <v>80</v>
      </c>
      <c r="AW268" s="13" t="s">
        <v>27</v>
      </c>
      <c r="AX268" s="13" t="s">
        <v>70</v>
      </c>
      <c r="AY268" s="156" t="s">
        <v>134</v>
      </c>
    </row>
    <row r="269" spans="1:65" s="14" customFormat="1" ht="10.199999999999999">
      <c r="B269" s="163"/>
      <c r="D269" s="155" t="s">
        <v>143</v>
      </c>
      <c r="E269" s="164" t="s">
        <v>1</v>
      </c>
      <c r="F269" s="165" t="s">
        <v>145</v>
      </c>
      <c r="H269" s="166">
        <v>5</v>
      </c>
      <c r="I269" s="167"/>
      <c r="L269" s="163"/>
      <c r="M269" s="168"/>
      <c r="N269" s="169"/>
      <c r="O269" s="169"/>
      <c r="P269" s="169"/>
      <c r="Q269" s="169"/>
      <c r="R269" s="169"/>
      <c r="S269" s="169"/>
      <c r="T269" s="170"/>
      <c r="AT269" s="164" t="s">
        <v>143</v>
      </c>
      <c r="AU269" s="164" t="s">
        <v>80</v>
      </c>
      <c r="AV269" s="14" t="s">
        <v>141</v>
      </c>
      <c r="AW269" s="14" t="s">
        <v>27</v>
      </c>
      <c r="AX269" s="14" t="s">
        <v>78</v>
      </c>
      <c r="AY269" s="164" t="s">
        <v>134</v>
      </c>
    </row>
    <row r="270" spans="1:65" s="2" customFormat="1" ht="16.5" customHeight="1">
      <c r="A270" s="31"/>
      <c r="B270" s="139"/>
      <c r="C270" s="140" t="s">
        <v>371</v>
      </c>
      <c r="D270" s="140" t="s">
        <v>137</v>
      </c>
      <c r="E270" s="141" t="s">
        <v>372</v>
      </c>
      <c r="F270" s="142" t="s">
        <v>373</v>
      </c>
      <c r="G270" s="143" t="s">
        <v>140</v>
      </c>
      <c r="H270" s="144">
        <v>4</v>
      </c>
      <c r="I270" s="145"/>
      <c r="J270" s="146">
        <f>ROUND(I270*H270,2)</f>
        <v>0</v>
      </c>
      <c r="K270" s="147"/>
      <c r="L270" s="32"/>
      <c r="M270" s="148" t="s">
        <v>1</v>
      </c>
      <c r="N270" s="149" t="s">
        <v>35</v>
      </c>
      <c r="O270" s="57"/>
      <c r="P270" s="150">
        <f>O270*H270</f>
        <v>0</v>
      </c>
      <c r="Q270" s="150">
        <v>0</v>
      </c>
      <c r="R270" s="150">
        <f>Q270*H270</f>
        <v>0</v>
      </c>
      <c r="S270" s="150">
        <v>0</v>
      </c>
      <c r="T270" s="151">
        <f>S270*H270</f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52" t="s">
        <v>221</v>
      </c>
      <c r="AT270" s="152" t="s">
        <v>137</v>
      </c>
      <c r="AU270" s="152" t="s">
        <v>80</v>
      </c>
      <c r="AY270" s="16" t="s">
        <v>134</v>
      </c>
      <c r="BE270" s="153">
        <f>IF(N270="základní",J270,0)</f>
        <v>0</v>
      </c>
      <c r="BF270" s="153">
        <f>IF(N270="snížená",J270,0)</f>
        <v>0</v>
      </c>
      <c r="BG270" s="153">
        <f>IF(N270="zákl. přenesená",J270,0)</f>
        <v>0</v>
      </c>
      <c r="BH270" s="153">
        <f>IF(N270="sníž. přenesená",J270,0)</f>
        <v>0</v>
      </c>
      <c r="BI270" s="153">
        <f>IF(N270="nulová",J270,0)</f>
        <v>0</v>
      </c>
      <c r="BJ270" s="16" t="s">
        <v>78</v>
      </c>
      <c r="BK270" s="153">
        <f>ROUND(I270*H270,2)</f>
        <v>0</v>
      </c>
      <c r="BL270" s="16" t="s">
        <v>221</v>
      </c>
      <c r="BM270" s="152" t="s">
        <v>374</v>
      </c>
    </row>
    <row r="271" spans="1:65" s="13" customFormat="1" ht="10.199999999999999">
      <c r="B271" s="154"/>
      <c r="D271" s="155" t="s">
        <v>143</v>
      </c>
      <c r="E271" s="156" t="s">
        <v>1</v>
      </c>
      <c r="F271" s="157" t="s">
        <v>375</v>
      </c>
      <c r="H271" s="158">
        <v>4</v>
      </c>
      <c r="I271" s="159"/>
      <c r="L271" s="154"/>
      <c r="M271" s="160"/>
      <c r="N271" s="161"/>
      <c r="O271" s="161"/>
      <c r="P271" s="161"/>
      <c r="Q271" s="161"/>
      <c r="R271" s="161"/>
      <c r="S271" s="161"/>
      <c r="T271" s="162"/>
      <c r="AT271" s="156" t="s">
        <v>143</v>
      </c>
      <c r="AU271" s="156" t="s">
        <v>80</v>
      </c>
      <c r="AV271" s="13" t="s">
        <v>80</v>
      </c>
      <c r="AW271" s="13" t="s">
        <v>27</v>
      </c>
      <c r="AX271" s="13" t="s">
        <v>70</v>
      </c>
      <c r="AY271" s="156" t="s">
        <v>134</v>
      </c>
    </row>
    <row r="272" spans="1:65" s="14" customFormat="1" ht="10.199999999999999">
      <c r="B272" s="163"/>
      <c r="D272" s="155" t="s">
        <v>143</v>
      </c>
      <c r="E272" s="164" t="s">
        <v>1</v>
      </c>
      <c r="F272" s="165" t="s">
        <v>145</v>
      </c>
      <c r="H272" s="166">
        <v>4</v>
      </c>
      <c r="I272" s="167"/>
      <c r="L272" s="163"/>
      <c r="M272" s="168"/>
      <c r="N272" s="169"/>
      <c r="O272" s="169"/>
      <c r="P272" s="169"/>
      <c r="Q272" s="169"/>
      <c r="R272" s="169"/>
      <c r="S272" s="169"/>
      <c r="T272" s="170"/>
      <c r="AT272" s="164" t="s">
        <v>143</v>
      </c>
      <c r="AU272" s="164" t="s">
        <v>80</v>
      </c>
      <c r="AV272" s="14" t="s">
        <v>141</v>
      </c>
      <c r="AW272" s="14" t="s">
        <v>27</v>
      </c>
      <c r="AX272" s="14" t="s">
        <v>78</v>
      </c>
      <c r="AY272" s="164" t="s">
        <v>134</v>
      </c>
    </row>
    <row r="273" spans="1:65" s="2" customFormat="1" ht="16.5" customHeight="1">
      <c r="A273" s="31"/>
      <c r="B273" s="139"/>
      <c r="C273" s="140" t="s">
        <v>376</v>
      </c>
      <c r="D273" s="140" t="s">
        <v>137</v>
      </c>
      <c r="E273" s="141" t="s">
        <v>377</v>
      </c>
      <c r="F273" s="142" t="s">
        <v>378</v>
      </c>
      <c r="G273" s="143" t="s">
        <v>140</v>
      </c>
      <c r="H273" s="144">
        <v>6</v>
      </c>
      <c r="I273" s="145"/>
      <c r="J273" s="146">
        <f>ROUND(I273*H273,2)</f>
        <v>0</v>
      </c>
      <c r="K273" s="147"/>
      <c r="L273" s="32"/>
      <c r="M273" s="148" t="s">
        <v>1</v>
      </c>
      <c r="N273" s="149" t="s">
        <v>35</v>
      </c>
      <c r="O273" s="57"/>
      <c r="P273" s="150">
        <f>O273*H273</f>
        <v>0</v>
      </c>
      <c r="Q273" s="150">
        <v>1.9E-3</v>
      </c>
      <c r="R273" s="150">
        <f>Q273*H273</f>
        <v>1.14E-2</v>
      </c>
      <c r="S273" s="150">
        <v>0</v>
      </c>
      <c r="T273" s="151">
        <f>S273*H273</f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52" t="s">
        <v>221</v>
      </c>
      <c r="AT273" s="152" t="s">
        <v>137</v>
      </c>
      <c r="AU273" s="152" t="s">
        <v>80</v>
      </c>
      <c r="AY273" s="16" t="s">
        <v>134</v>
      </c>
      <c r="BE273" s="153">
        <f>IF(N273="základní",J273,0)</f>
        <v>0</v>
      </c>
      <c r="BF273" s="153">
        <f>IF(N273="snížená",J273,0)</f>
        <v>0</v>
      </c>
      <c r="BG273" s="153">
        <f>IF(N273="zákl. přenesená",J273,0)</f>
        <v>0</v>
      </c>
      <c r="BH273" s="153">
        <f>IF(N273="sníž. přenesená",J273,0)</f>
        <v>0</v>
      </c>
      <c r="BI273" s="153">
        <f>IF(N273="nulová",J273,0)</f>
        <v>0</v>
      </c>
      <c r="BJ273" s="16" t="s">
        <v>78</v>
      </c>
      <c r="BK273" s="153">
        <f>ROUND(I273*H273,2)</f>
        <v>0</v>
      </c>
      <c r="BL273" s="16" t="s">
        <v>221</v>
      </c>
      <c r="BM273" s="152" t="s">
        <v>379</v>
      </c>
    </row>
    <row r="274" spans="1:65" s="13" customFormat="1" ht="10.199999999999999">
      <c r="B274" s="154"/>
      <c r="D274" s="155" t="s">
        <v>143</v>
      </c>
      <c r="E274" s="156" t="s">
        <v>1</v>
      </c>
      <c r="F274" s="157" t="s">
        <v>167</v>
      </c>
      <c r="H274" s="158">
        <v>6</v>
      </c>
      <c r="I274" s="159"/>
      <c r="L274" s="154"/>
      <c r="M274" s="160"/>
      <c r="N274" s="161"/>
      <c r="O274" s="161"/>
      <c r="P274" s="161"/>
      <c r="Q274" s="161"/>
      <c r="R274" s="161"/>
      <c r="S274" s="161"/>
      <c r="T274" s="162"/>
      <c r="AT274" s="156" t="s">
        <v>143</v>
      </c>
      <c r="AU274" s="156" t="s">
        <v>80</v>
      </c>
      <c r="AV274" s="13" t="s">
        <v>80</v>
      </c>
      <c r="AW274" s="13" t="s">
        <v>27</v>
      </c>
      <c r="AX274" s="13" t="s">
        <v>70</v>
      </c>
      <c r="AY274" s="156" t="s">
        <v>134</v>
      </c>
    </row>
    <row r="275" spans="1:65" s="14" customFormat="1" ht="10.199999999999999">
      <c r="B275" s="163"/>
      <c r="D275" s="155" t="s">
        <v>143</v>
      </c>
      <c r="E275" s="164" t="s">
        <v>1</v>
      </c>
      <c r="F275" s="165" t="s">
        <v>145</v>
      </c>
      <c r="H275" s="166">
        <v>6</v>
      </c>
      <c r="I275" s="167"/>
      <c r="L275" s="163"/>
      <c r="M275" s="168"/>
      <c r="N275" s="169"/>
      <c r="O275" s="169"/>
      <c r="P275" s="169"/>
      <c r="Q275" s="169"/>
      <c r="R275" s="169"/>
      <c r="S275" s="169"/>
      <c r="T275" s="170"/>
      <c r="AT275" s="164" t="s">
        <v>143</v>
      </c>
      <c r="AU275" s="164" t="s">
        <v>80</v>
      </c>
      <c r="AV275" s="14" t="s">
        <v>141</v>
      </c>
      <c r="AW275" s="14" t="s">
        <v>27</v>
      </c>
      <c r="AX275" s="14" t="s">
        <v>78</v>
      </c>
      <c r="AY275" s="164" t="s">
        <v>134</v>
      </c>
    </row>
    <row r="276" spans="1:65" s="2" customFormat="1" ht="16.5" customHeight="1">
      <c r="A276" s="31"/>
      <c r="B276" s="139"/>
      <c r="C276" s="140" t="s">
        <v>380</v>
      </c>
      <c r="D276" s="140" t="s">
        <v>137</v>
      </c>
      <c r="E276" s="141" t="s">
        <v>381</v>
      </c>
      <c r="F276" s="142" t="s">
        <v>382</v>
      </c>
      <c r="G276" s="143" t="s">
        <v>153</v>
      </c>
      <c r="H276" s="144">
        <v>1</v>
      </c>
      <c r="I276" s="145"/>
      <c r="J276" s="146">
        <f>ROUND(I276*H276,2)</f>
        <v>0</v>
      </c>
      <c r="K276" s="147"/>
      <c r="L276" s="32"/>
      <c r="M276" s="148" t="s">
        <v>1</v>
      </c>
      <c r="N276" s="149" t="s">
        <v>35</v>
      </c>
      <c r="O276" s="57"/>
      <c r="P276" s="150">
        <f>O276*H276</f>
        <v>0</v>
      </c>
      <c r="Q276" s="150">
        <v>2.9E-4</v>
      </c>
      <c r="R276" s="150">
        <f>Q276*H276</f>
        <v>2.9E-4</v>
      </c>
      <c r="S276" s="150">
        <v>0</v>
      </c>
      <c r="T276" s="151">
        <f>S276*H276</f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52" t="s">
        <v>221</v>
      </c>
      <c r="AT276" s="152" t="s">
        <v>137</v>
      </c>
      <c r="AU276" s="152" t="s">
        <v>80</v>
      </c>
      <c r="AY276" s="16" t="s">
        <v>134</v>
      </c>
      <c r="BE276" s="153">
        <f>IF(N276="základní",J276,0)</f>
        <v>0</v>
      </c>
      <c r="BF276" s="153">
        <f>IF(N276="snížená",J276,0)</f>
        <v>0</v>
      </c>
      <c r="BG276" s="153">
        <f>IF(N276="zákl. přenesená",J276,0)</f>
        <v>0</v>
      </c>
      <c r="BH276" s="153">
        <f>IF(N276="sníž. přenesená",J276,0)</f>
        <v>0</v>
      </c>
      <c r="BI276" s="153">
        <f>IF(N276="nulová",J276,0)</f>
        <v>0</v>
      </c>
      <c r="BJ276" s="16" t="s">
        <v>78</v>
      </c>
      <c r="BK276" s="153">
        <f>ROUND(I276*H276,2)</f>
        <v>0</v>
      </c>
      <c r="BL276" s="16" t="s">
        <v>221</v>
      </c>
      <c r="BM276" s="152" t="s">
        <v>383</v>
      </c>
    </row>
    <row r="277" spans="1:65" s="2" customFormat="1" ht="21.75" customHeight="1">
      <c r="A277" s="31"/>
      <c r="B277" s="139"/>
      <c r="C277" s="140" t="s">
        <v>384</v>
      </c>
      <c r="D277" s="140" t="s">
        <v>137</v>
      </c>
      <c r="E277" s="141" t="s">
        <v>385</v>
      </c>
      <c r="F277" s="142" t="s">
        <v>386</v>
      </c>
      <c r="G277" s="143" t="s">
        <v>140</v>
      </c>
      <c r="H277" s="144">
        <v>9</v>
      </c>
      <c r="I277" s="145"/>
      <c r="J277" s="146">
        <f>ROUND(I277*H277,2)</f>
        <v>0</v>
      </c>
      <c r="K277" s="147"/>
      <c r="L277" s="32"/>
      <c r="M277" s="148" t="s">
        <v>1</v>
      </c>
      <c r="N277" s="149" t="s">
        <v>35</v>
      </c>
      <c r="O277" s="57"/>
      <c r="P277" s="150">
        <f>O277*H277</f>
        <v>0</v>
      </c>
      <c r="Q277" s="150">
        <v>0</v>
      </c>
      <c r="R277" s="150">
        <f>Q277*H277</f>
        <v>0</v>
      </c>
      <c r="S277" s="150">
        <v>0</v>
      </c>
      <c r="T277" s="151">
        <f>S277*H277</f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152" t="s">
        <v>221</v>
      </c>
      <c r="AT277" s="152" t="s">
        <v>137</v>
      </c>
      <c r="AU277" s="152" t="s">
        <v>80</v>
      </c>
      <c r="AY277" s="16" t="s">
        <v>134</v>
      </c>
      <c r="BE277" s="153">
        <f>IF(N277="základní",J277,0)</f>
        <v>0</v>
      </c>
      <c r="BF277" s="153">
        <f>IF(N277="snížená",J277,0)</f>
        <v>0</v>
      </c>
      <c r="BG277" s="153">
        <f>IF(N277="zákl. přenesená",J277,0)</f>
        <v>0</v>
      </c>
      <c r="BH277" s="153">
        <f>IF(N277="sníž. přenesená",J277,0)</f>
        <v>0</v>
      </c>
      <c r="BI277" s="153">
        <f>IF(N277="nulová",J277,0)</f>
        <v>0</v>
      </c>
      <c r="BJ277" s="16" t="s">
        <v>78</v>
      </c>
      <c r="BK277" s="153">
        <f>ROUND(I277*H277,2)</f>
        <v>0</v>
      </c>
      <c r="BL277" s="16" t="s">
        <v>221</v>
      </c>
      <c r="BM277" s="152" t="s">
        <v>387</v>
      </c>
    </row>
    <row r="278" spans="1:65" s="13" customFormat="1" ht="10.199999999999999">
      <c r="B278" s="154"/>
      <c r="D278" s="155" t="s">
        <v>143</v>
      </c>
      <c r="E278" s="156" t="s">
        <v>1</v>
      </c>
      <c r="F278" s="157" t="s">
        <v>388</v>
      </c>
      <c r="H278" s="158">
        <v>9</v>
      </c>
      <c r="I278" s="159"/>
      <c r="L278" s="154"/>
      <c r="M278" s="160"/>
      <c r="N278" s="161"/>
      <c r="O278" s="161"/>
      <c r="P278" s="161"/>
      <c r="Q278" s="161"/>
      <c r="R278" s="161"/>
      <c r="S278" s="161"/>
      <c r="T278" s="162"/>
      <c r="AT278" s="156" t="s">
        <v>143</v>
      </c>
      <c r="AU278" s="156" t="s">
        <v>80</v>
      </c>
      <c r="AV278" s="13" t="s">
        <v>80</v>
      </c>
      <c r="AW278" s="13" t="s">
        <v>27</v>
      </c>
      <c r="AX278" s="13" t="s">
        <v>70</v>
      </c>
      <c r="AY278" s="156" t="s">
        <v>134</v>
      </c>
    </row>
    <row r="279" spans="1:65" s="14" customFormat="1" ht="10.199999999999999">
      <c r="B279" s="163"/>
      <c r="D279" s="155" t="s">
        <v>143</v>
      </c>
      <c r="E279" s="164" t="s">
        <v>1</v>
      </c>
      <c r="F279" s="165" t="s">
        <v>145</v>
      </c>
      <c r="H279" s="166">
        <v>9</v>
      </c>
      <c r="I279" s="167"/>
      <c r="L279" s="163"/>
      <c r="M279" s="168"/>
      <c r="N279" s="169"/>
      <c r="O279" s="169"/>
      <c r="P279" s="169"/>
      <c r="Q279" s="169"/>
      <c r="R279" s="169"/>
      <c r="S279" s="169"/>
      <c r="T279" s="170"/>
      <c r="AT279" s="164" t="s">
        <v>143</v>
      </c>
      <c r="AU279" s="164" t="s">
        <v>80</v>
      </c>
      <c r="AV279" s="14" t="s">
        <v>141</v>
      </c>
      <c r="AW279" s="14" t="s">
        <v>27</v>
      </c>
      <c r="AX279" s="14" t="s">
        <v>78</v>
      </c>
      <c r="AY279" s="164" t="s">
        <v>134</v>
      </c>
    </row>
    <row r="280" spans="1:65" s="2" customFormat="1" ht="21.75" customHeight="1">
      <c r="A280" s="31"/>
      <c r="B280" s="139"/>
      <c r="C280" s="140" t="s">
        <v>389</v>
      </c>
      <c r="D280" s="140" t="s">
        <v>137</v>
      </c>
      <c r="E280" s="141" t="s">
        <v>390</v>
      </c>
      <c r="F280" s="142" t="s">
        <v>391</v>
      </c>
      <c r="G280" s="143" t="s">
        <v>392</v>
      </c>
      <c r="H280" s="144">
        <v>15</v>
      </c>
      <c r="I280" s="145"/>
      <c r="J280" s="146">
        <f>ROUND(I280*H280,2)</f>
        <v>0</v>
      </c>
      <c r="K280" s="147"/>
      <c r="L280" s="32"/>
      <c r="M280" s="148" t="s">
        <v>1</v>
      </c>
      <c r="N280" s="149" t="s">
        <v>35</v>
      </c>
      <c r="O280" s="57"/>
      <c r="P280" s="150">
        <f>O280*H280</f>
        <v>0</v>
      </c>
      <c r="Q280" s="150">
        <v>0</v>
      </c>
      <c r="R280" s="150">
        <f>Q280*H280</f>
        <v>0</v>
      </c>
      <c r="S280" s="150">
        <v>0</v>
      </c>
      <c r="T280" s="151">
        <f>S280*H280</f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52" t="s">
        <v>221</v>
      </c>
      <c r="AT280" s="152" t="s">
        <v>137</v>
      </c>
      <c r="AU280" s="152" t="s">
        <v>80</v>
      </c>
      <c r="AY280" s="16" t="s">
        <v>134</v>
      </c>
      <c r="BE280" s="153">
        <f>IF(N280="základní",J280,0)</f>
        <v>0</v>
      </c>
      <c r="BF280" s="153">
        <f>IF(N280="snížená",J280,0)</f>
        <v>0</v>
      </c>
      <c r="BG280" s="153">
        <f>IF(N280="zákl. přenesená",J280,0)</f>
        <v>0</v>
      </c>
      <c r="BH280" s="153">
        <f>IF(N280="sníž. přenesená",J280,0)</f>
        <v>0</v>
      </c>
      <c r="BI280" s="153">
        <f>IF(N280="nulová",J280,0)</f>
        <v>0</v>
      </c>
      <c r="BJ280" s="16" t="s">
        <v>78</v>
      </c>
      <c r="BK280" s="153">
        <f>ROUND(I280*H280,2)</f>
        <v>0</v>
      </c>
      <c r="BL280" s="16" t="s">
        <v>221</v>
      </c>
      <c r="BM280" s="152" t="s">
        <v>393</v>
      </c>
    </row>
    <row r="281" spans="1:65" s="13" customFormat="1" ht="10.199999999999999">
      <c r="B281" s="154"/>
      <c r="D281" s="155" t="s">
        <v>143</v>
      </c>
      <c r="E281" s="156" t="s">
        <v>1</v>
      </c>
      <c r="F281" s="157" t="s">
        <v>394</v>
      </c>
      <c r="H281" s="158">
        <v>15</v>
      </c>
      <c r="I281" s="159"/>
      <c r="L281" s="154"/>
      <c r="M281" s="160"/>
      <c r="N281" s="161"/>
      <c r="O281" s="161"/>
      <c r="P281" s="161"/>
      <c r="Q281" s="161"/>
      <c r="R281" s="161"/>
      <c r="S281" s="161"/>
      <c r="T281" s="162"/>
      <c r="AT281" s="156" t="s">
        <v>143</v>
      </c>
      <c r="AU281" s="156" t="s">
        <v>80</v>
      </c>
      <c r="AV281" s="13" t="s">
        <v>80</v>
      </c>
      <c r="AW281" s="13" t="s">
        <v>27</v>
      </c>
      <c r="AX281" s="13" t="s">
        <v>70</v>
      </c>
      <c r="AY281" s="156" t="s">
        <v>134</v>
      </c>
    </row>
    <row r="282" spans="1:65" s="14" customFormat="1" ht="10.199999999999999">
      <c r="B282" s="163"/>
      <c r="D282" s="155" t="s">
        <v>143</v>
      </c>
      <c r="E282" s="164" t="s">
        <v>1</v>
      </c>
      <c r="F282" s="165" t="s">
        <v>145</v>
      </c>
      <c r="H282" s="166">
        <v>15</v>
      </c>
      <c r="I282" s="167"/>
      <c r="L282" s="163"/>
      <c r="M282" s="168"/>
      <c r="N282" s="169"/>
      <c r="O282" s="169"/>
      <c r="P282" s="169"/>
      <c r="Q282" s="169"/>
      <c r="R282" s="169"/>
      <c r="S282" s="169"/>
      <c r="T282" s="170"/>
      <c r="AT282" s="164" t="s">
        <v>143</v>
      </c>
      <c r="AU282" s="164" t="s">
        <v>80</v>
      </c>
      <c r="AV282" s="14" t="s">
        <v>141</v>
      </c>
      <c r="AW282" s="14" t="s">
        <v>27</v>
      </c>
      <c r="AX282" s="14" t="s">
        <v>78</v>
      </c>
      <c r="AY282" s="164" t="s">
        <v>134</v>
      </c>
    </row>
    <row r="283" spans="1:65" s="2" customFormat="1" ht="24.15" customHeight="1">
      <c r="A283" s="31"/>
      <c r="B283" s="139"/>
      <c r="C283" s="140" t="s">
        <v>395</v>
      </c>
      <c r="D283" s="140" t="s">
        <v>137</v>
      </c>
      <c r="E283" s="141" t="s">
        <v>396</v>
      </c>
      <c r="F283" s="142" t="s">
        <v>397</v>
      </c>
      <c r="G283" s="143" t="s">
        <v>323</v>
      </c>
      <c r="H283" s="144">
        <v>2.1000000000000001E-2</v>
      </c>
      <c r="I283" s="145"/>
      <c r="J283" s="146">
        <f>ROUND(I283*H283,2)</f>
        <v>0</v>
      </c>
      <c r="K283" s="147"/>
      <c r="L283" s="32"/>
      <c r="M283" s="148" t="s">
        <v>1</v>
      </c>
      <c r="N283" s="149" t="s">
        <v>35</v>
      </c>
      <c r="O283" s="57"/>
      <c r="P283" s="150">
        <f>O283*H283</f>
        <v>0</v>
      </c>
      <c r="Q283" s="150">
        <v>0</v>
      </c>
      <c r="R283" s="150">
        <f>Q283*H283</f>
        <v>0</v>
      </c>
      <c r="S283" s="150">
        <v>0</v>
      </c>
      <c r="T283" s="151">
        <f>S283*H283</f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52" t="s">
        <v>221</v>
      </c>
      <c r="AT283" s="152" t="s">
        <v>137</v>
      </c>
      <c r="AU283" s="152" t="s">
        <v>80</v>
      </c>
      <c r="AY283" s="16" t="s">
        <v>134</v>
      </c>
      <c r="BE283" s="153">
        <f>IF(N283="základní",J283,0)</f>
        <v>0</v>
      </c>
      <c r="BF283" s="153">
        <f>IF(N283="snížená",J283,0)</f>
        <v>0</v>
      </c>
      <c r="BG283" s="153">
        <f>IF(N283="zákl. přenesená",J283,0)</f>
        <v>0</v>
      </c>
      <c r="BH283" s="153">
        <f>IF(N283="sníž. přenesená",J283,0)</f>
        <v>0</v>
      </c>
      <c r="BI283" s="153">
        <f>IF(N283="nulová",J283,0)</f>
        <v>0</v>
      </c>
      <c r="BJ283" s="16" t="s">
        <v>78</v>
      </c>
      <c r="BK283" s="153">
        <f>ROUND(I283*H283,2)</f>
        <v>0</v>
      </c>
      <c r="BL283" s="16" t="s">
        <v>221</v>
      </c>
      <c r="BM283" s="152" t="s">
        <v>398</v>
      </c>
    </row>
    <row r="284" spans="1:65" s="12" customFormat="1" ht="22.8" customHeight="1">
      <c r="B284" s="126"/>
      <c r="D284" s="127" t="s">
        <v>69</v>
      </c>
      <c r="E284" s="137" t="s">
        <v>399</v>
      </c>
      <c r="F284" s="137" t="s">
        <v>400</v>
      </c>
      <c r="I284" s="129"/>
      <c r="J284" s="138">
        <f>BK284</f>
        <v>0</v>
      </c>
      <c r="L284" s="126"/>
      <c r="M284" s="131"/>
      <c r="N284" s="132"/>
      <c r="O284" s="132"/>
      <c r="P284" s="133">
        <f>SUM(P285:P298)</f>
        <v>0</v>
      </c>
      <c r="Q284" s="132"/>
      <c r="R284" s="133">
        <f>SUM(R285:R298)</f>
        <v>2.1000000000000001E-4</v>
      </c>
      <c r="S284" s="132"/>
      <c r="T284" s="134">
        <f>SUM(T285:T298)</f>
        <v>0</v>
      </c>
      <c r="AR284" s="127" t="s">
        <v>80</v>
      </c>
      <c r="AT284" s="135" t="s">
        <v>69</v>
      </c>
      <c r="AU284" s="135" t="s">
        <v>78</v>
      </c>
      <c r="AY284" s="127" t="s">
        <v>134</v>
      </c>
      <c r="BK284" s="136">
        <f>SUM(BK285:BK298)</f>
        <v>0</v>
      </c>
    </row>
    <row r="285" spans="1:65" s="2" customFormat="1" ht="24.15" customHeight="1">
      <c r="A285" s="31"/>
      <c r="B285" s="139"/>
      <c r="C285" s="140" t="s">
        <v>401</v>
      </c>
      <c r="D285" s="140" t="s">
        <v>137</v>
      </c>
      <c r="E285" s="141" t="s">
        <v>402</v>
      </c>
      <c r="F285" s="142" t="s">
        <v>403</v>
      </c>
      <c r="G285" s="143" t="s">
        <v>140</v>
      </c>
      <c r="H285" s="144">
        <v>13</v>
      </c>
      <c r="I285" s="145"/>
      <c r="J285" s="146">
        <f>ROUND(I285*H285,2)</f>
        <v>0</v>
      </c>
      <c r="K285" s="147"/>
      <c r="L285" s="32"/>
      <c r="M285" s="148" t="s">
        <v>1</v>
      </c>
      <c r="N285" s="149" t="s">
        <v>35</v>
      </c>
      <c r="O285" s="57"/>
      <c r="P285" s="150">
        <f>O285*H285</f>
        <v>0</v>
      </c>
      <c r="Q285" s="150">
        <v>0</v>
      </c>
      <c r="R285" s="150">
        <f>Q285*H285</f>
        <v>0</v>
      </c>
      <c r="S285" s="150">
        <v>0</v>
      </c>
      <c r="T285" s="151">
        <f>S285*H285</f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52" t="s">
        <v>221</v>
      </c>
      <c r="AT285" s="152" t="s">
        <v>137</v>
      </c>
      <c r="AU285" s="152" t="s">
        <v>80</v>
      </c>
      <c r="AY285" s="16" t="s">
        <v>134</v>
      </c>
      <c r="BE285" s="153">
        <f>IF(N285="základní",J285,0)</f>
        <v>0</v>
      </c>
      <c r="BF285" s="153">
        <f>IF(N285="snížená",J285,0)</f>
        <v>0</v>
      </c>
      <c r="BG285" s="153">
        <f>IF(N285="zákl. přenesená",J285,0)</f>
        <v>0</v>
      </c>
      <c r="BH285" s="153">
        <f>IF(N285="sníž. přenesená",J285,0)</f>
        <v>0</v>
      </c>
      <c r="BI285" s="153">
        <f>IF(N285="nulová",J285,0)</f>
        <v>0</v>
      </c>
      <c r="BJ285" s="16" t="s">
        <v>78</v>
      </c>
      <c r="BK285" s="153">
        <f>ROUND(I285*H285,2)</f>
        <v>0</v>
      </c>
      <c r="BL285" s="16" t="s">
        <v>221</v>
      </c>
      <c r="BM285" s="152" t="s">
        <v>404</v>
      </c>
    </row>
    <row r="286" spans="1:65" s="13" customFormat="1" ht="10.199999999999999">
      <c r="B286" s="154"/>
      <c r="D286" s="155" t="s">
        <v>143</v>
      </c>
      <c r="E286" s="156" t="s">
        <v>1</v>
      </c>
      <c r="F286" s="157" t="s">
        <v>405</v>
      </c>
      <c r="H286" s="158">
        <v>13</v>
      </c>
      <c r="I286" s="159"/>
      <c r="L286" s="154"/>
      <c r="M286" s="160"/>
      <c r="N286" s="161"/>
      <c r="O286" s="161"/>
      <c r="P286" s="161"/>
      <c r="Q286" s="161"/>
      <c r="R286" s="161"/>
      <c r="S286" s="161"/>
      <c r="T286" s="162"/>
      <c r="AT286" s="156" t="s">
        <v>143</v>
      </c>
      <c r="AU286" s="156" t="s">
        <v>80</v>
      </c>
      <c r="AV286" s="13" t="s">
        <v>80</v>
      </c>
      <c r="AW286" s="13" t="s">
        <v>27</v>
      </c>
      <c r="AX286" s="13" t="s">
        <v>70</v>
      </c>
      <c r="AY286" s="156" t="s">
        <v>134</v>
      </c>
    </row>
    <row r="287" spans="1:65" s="14" customFormat="1" ht="10.199999999999999">
      <c r="B287" s="163"/>
      <c r="D287" s="155" t="s">
        <v>143</v>
      </c>
      <c r="E287" s="164" t="s">
        <v>1</v>
      </c>
      <c r="F287" s="165" t="s">
        <v>145</v>
      </c>
      <c r="H287" s="166">
        <v>13</v>
      </c>
      <c r="I287" s="167"/>
      <c r="L287" s="163"/>
      <c r="M287" s="168"/>
      <c r="N287" s="169"/>
      <c r="O287" s="169"/>
      <c r="P287" s="169"/>
      <c r="Q287" s="169"/>
      <c r="R287" s="169"/>
      <c r="S287" s="169"/>
      <c r="T287" s="170"/>
      <c r="AT287" s="164" t="s">
        <v>143</v>
      </c>
      <c r="AU287" s="164" t="s">
        <v>80</v>
      </c>
      <c r="AV287" s="14" t="s">
        <v>141</v>
      </c>
      <c r="AW287" s="14" t="s">
        <v>27</v>
      </c>
      <c r="AX287" s="14" t="s">
        <v>78</v>
      </c>
      <c r="AY287" s="164" t="s">
        <v>134</v>
      </c>
    </row>
    <row r="288" spans="1:65" s="2" customFormat="1" ht="37.799999999999997" customHeight="1">
      <c r="A288" s="31"/>
      <c r="B288" s="139"/>
      <c r="C288" s="140" t="s">
        <v>406</v>
      </c>
      <c r="D288" s="140" t="s">
        <v>137</v>
      </c>
      <c r="E288" s="141" t="s">
        <v>407</v>
      </c>
      <c r="F288" s="142" t="s">
        <v>408</v>
      </c>
      <c r="G288" s="143" t="s">
        <v>140</v>
      </c>
      <c r="H288" s="144">
        <v>13</v>
      </c>
      <c r="I288" s="145"/>
      <c r="J288" s="146">
        <f>ROUND(I288*H288,2)</f>
        <v>0</v>
      </c>
      <c r="K288" s="147"/>
      <c r="L288" s="32"/>
      <c r="M288" s="148" t="s">
        <v>1</v>
      </c>
      <c r="N288" s="149" t="s">
        <v>35</v>
      </c>
      <c r="O288" s="57"/>
      <c r="P288" s="150">
        <f>O288*H288</f>
        <v>0</v>
      </c>
      <c r="Q288" s="150">
        <v>0</v>
      </c>
      <c r="R288" s="150">
        <f>Q288*H288</f>
        <v>0</v>
      </c>
      <c r="S288" s="150">
        <v>0</v>
      </c>
      <c r="T288" s="151">
        <f>S288*H288</f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52" t="s">
        <v>221</v>
      </c>
      <c r="AT288" s="152" t="s">
        <v>137</v>
      </c>
      <c r="AU288" s="152" t="s">
        <v>80</v>
      </c>
      <c r="AY288" s="16" t="s">
        <v>134</v>
      </c>
      <c r="BE288" s="153">
        <f>IF(N288="základní",J288,0)</f>
        <v>0</v>
      </c>
      <c r="BF288" s="153">
        <f>IF(N288="snížená",J288,0)</f>
        <v>0</v>
      </c>
      <c r="BG288" s="153">
        <f>IF(N288="zákl. přenesená",J288,0)</f>
        <v>0</v>
      </c>
      <c r="BH288" s="153">
        <f>IF(N288="sníž. přenesená",J288,0)</f>
        <v>0</v>
      </c>
      <c r="BI288" s="153">
        <f>IF(N288="nulová",J288,0)</f>
        <v>0</v>
      </c>
      <c r="BJ288" s="16" t="s">
        <v>78</v>
      </c>
      <c r="BK288" s="153">
        <f>ROUND(I288*H288,2)</f>
        <v>0</v>
      </c>
      <c r="BL288" s="16" t="s">
        <v>221</v>
      </c>
      <c r="BM288" s="152" t="s">
        <v>409</v>
      </c>
    </row>
    <row r="289" spans="1:65" s="2" customFormat="1" ht="21.75" customHeight="1">
      <c r="A289" s="31"/>
      <c r="B289" s="139"/>
      <c r="C289" s="140" t="s">
        <v>410</v>
      </c>
      <c r="D289" s="140" t="s">
        <v>137</v>
      </c>
      <c r="E289" s="141" t="s">
        <v>411</v>
      </c>
      <c r="F289" s="142" t="s">
        <v>412</v>
      </c>
      <c r="G289" s="143" t="s">
        <v>140</v>
      </c>
      <c r="H289" s="144">
        <v>13</v>
      </c>
      <c r="I289" s="145"/>
      <c r="J289" s="146">
        <f>ROUND(I289*H289,2)</f>
        <v>0</v>
      </c>
      <c r="K289" s="147"/>
      <c r="L289" s="32"/>
      <c r="M289" s="148" t="s">
        <v>1</v>
      </c>
      <c r="N289" s="149" t="s">
        <v>35</v>
      </c>
      <c r="O289" s="57"/>
      <c r="P289" s="150">
        <f>O289*H289</f>
        <v>0</v>
      </c>
      <c r="Q289" s="150">
        <v>0</v>
      </c>
      <c r="R289" s="150">
        <f>Q289*H289</f>
        <v>0</v>
      </c>
      <c r="S289" s="150">
        <v>0</v>
      </c>
      <c r="T289" s="151">
        <f>S289*H289</f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52" t="s">
        <v>221</v>
      </c>
      <c r="AT289" s="152" t="s">
        <v>137</v>
      </c>
      <c r="AU289" s="152" t="s">
        <v>80</v>
      </c>
      <c r="AY289" s="16" t="s">
        <v>134</v>
      </c>
      <c r="BE289" s="153">
        <f>IF(N289="základní",J289,0)</f>
        <v>0</v>
      </c>
      <c r="BF289" s="153">
        <f>IF(N289="snížená",J289,0)</f>
        <v>0</v>
      </c>
      <c r="BG289" s="153">
        <f>IF(N289="zákl. přenesená",J289,0)</f>
        <v>0</v>
      </c>
      <c r="BH289" s="153">
        <f>IF(N289="sníž. přenesená",J289,0)</f>
        <v>0</v>
      </c>
      <c r="BI289" s="153">
        <f>IF(N289="nulová",J289,0)</f>
        <v>0</v>
      </c>
      <c r="BJ289" s="16" t="s">
        <v>78</v>
      </c>
      <c r="BK289" s="153">
        <f>ROUND(I289*H289,2)</f>
        <v>0</v>
      </c>
      <c r="BL289" s="16" t="s">
        <v>221</v>
      </c>
      <c r="BM289" s="152" t="s">
        <v>413</v>
      </c>
    </row>
    <row r="290" spans="1:65" s="2" customFormat="1" ht="24.15" customHeight="1">
      <c r="A290" s="31"/>
      <c r="B290" s="139"/>
      <c r="C290" s="140" t="s">
        <v>414</v>
      </c>
      <c r="D290" s="140" t="s">
        <v>137</v>
      </c>
      <c r="E290" s="141" t="s">
        <v>415</v>
      </c>
      <c r="F290" s="142" t="s">
        <v>416</v>
      </c>
      <c r="G290" s="143" t="s">
        <v>140</v>
      </c>
      <c r="H290" s="144">
        <v>13</v>
      </c>
      <c r="I290" s="145"/>
      <c r="J290" s="146">
        <f>ROUND(I290*H290,2)</f>
        <v>0</v>
      </c>
      <c r="K290" s="147"/>
      <c r="L290" s="32"/>
      <c r="M290" s="148" t="s">
        <v>1</v>
      </c>
      <c r="N290" s="149" t="s">
        <v>35</v>
      </c>
      <c r="O290" s="57"/>
      <c r="P290" s="150">
        <f>O290*H290</f>
        <v>0</v>
      </c>
      <c r="Q290" s="150">
        <v>0</v>
      </c>
      <c r="R290" s="150">
        <f>Q290*H290</f>
        <v>0</v>
      </c>
      <c r="S290" s="150">
        <v>0</v>
      </c>
      <c r="T290" s="151">
        <f>S290*H290</f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52" t="s">
        <v>221</v>
      </c>
      <c r="AT290" s="152" t="s">
        <v>137</v>
      </c>
      <c r="AU290" s="152" t="s">
        <v>80</v>
      </c>
      <c r="AY290" s="16" t="s">
        <v>134</v>
      </c>
      <c r="BE290" s="153">
        <f>IF(N290="základní",J290,0)</f>
        <v>0</v>
      </c>
      <c r="BF290" s="153">
        <f>IF(N290="snížená",J290,0)</f>
        <v>0</v>
      </c>
      <c r="BG290" s="153">
        <f>IF(N290="zákl. přenesená",J290,0)</f>
        <v>0</v>
      </c>
      <c r="BH290" s="153">
        <f>IF(N290="sníž. přenesená",J290,0)</f>
        <v>0</v>
      </c>
      <c r="BI290" s="153">
        <f>IF(N290="nulová",J290,0)</f>
        <v>0</v>
      </c>
      <c r="BJ290" s="16" t="s">
        <v>78</v>
      </c>
      <c r="BK290" s="153">
        <f>ROUND(I290*H290,2)</f>
        <v>0</v>
      </c>
      <c r="BL290" s="16" t="s">
        <v>221</v>
      </c>
      <c r="BM290" s="152" t="s">
        <v>417</v>
      </c>
    </row>
    <row r="291" spans="1:65" s="2" customFormat="1" ht="21.75" customHeight="1">
      <c r="A291" s="31"/>
      <c r="B291" s="139"/>
      <c r="C291" s="140" t="s">
        <v>418</v>
      </c>
      <c r="D291" s="140" t="s">
        <v>137</v>
      </c>
      <c r="E291" s="141" t="s">
        <v>419</v>
      </c>
      <c r="F291" s="142" t="s">
        <v>420</v>
      </c>
      <c r="G291" s="143" t="s">
        <v>153</v>
      </c>
      <c r="H291" s="144">
        <v>1</v>
      </c>
      <c r="I291" s="145"/>
      <c r="J291" s="146">
        <f>ROUND(I291*H291,2)</f>
        <v>0</v>
      </c>
      <c r="K291" s="147"/>
      <c r="L291" s="32"/>
      <c r="M291" s="148" t="s">
        <v>1</v>
      </c>
      <c r="N291" s="149" t="s">
        <v>35</v>
      </c>
      <c r="O291" s="57"/>
      <c r="P291" s="150">
        <f>O291*H291</f>
        <v>0</v>
      </c>
      <c r="Q291" s="150">
        <v>2.1000000000000001E-4</v>
      </c>
      <c r="R291" s="150">
        <f>Q291*H291</f>
        <v>2.1000000000000001E-4</v>
      </c>
      <c r="S291" s="150">
        <v>0</v>
      </c>
      <c r="T291" s="151">
        <f>S291*H291</f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52" t="s">
        <v>221</v>
      </c>
      <c r="AT291" s="152" t="s">
        <v>137</v>
      </c>
      <c r="AU291" s="152" t="s">
        <v>80</v>
      </c>
      <c r="AY291" s="16" t="s">
        <v>134</v>
      </c>
      <c r="BE291" s="153">
        <f>IF(N291="základní",J291,0)</f>
        <v>0</v>
      </c>
      <c r="BF291" s="153">
        <f>IF(N291="snížená",J291,0)</f>
        <v>0</v>
      </c>
      <c r="BG291" s="153">
        <f>IF(N291="zákl. přenesená",J291,0)</f>
        <v>0</v>
      </c>
      <c r="BH291" s="153">
        <f>IF(N291="sníž. přenesená",J291,0)</f>
        <v>0</v>
      </c>
      <c r="BI291" s="153">
        <f>IF(N291="nulová",J291,0)</f>
        <v>0</v>
      </c>
      <c r="BJ291" s="16" t="s">
        <v>78</v>
      </c>
      <c r="BK291" s="153">
        <f>ROUND(I291*H291,2)</f>
        <v>0</v>
      </c>
      <c r="BL291" s="16" t="s">
        <v>221</v>
      </c>
      <c r="BM291" s="152" t="s">
        <v>421</v>
      </c>
    </row>
    <row r="292" spans="1:65" s="2" customFormat="1" ht="16.5" customHeight="1">
      <c r="A292" s="31"/>
      <c r="B292" s="139"/>
      <c r="C292" s="140" t="s">
        <v>422</v>
      </c>
      <c r="D292" s="140" t="s">
        <v>137</v>
      </c>
      <c r="E292" s="141" t="s">
        <v>423</v>
      </c>
      <c r="F292" s="142" t="s">
        <v>424</v>
      </c>
      <c r="G292" s="143" t="s">
        <v>392</v>
      </c>
      <c r="H292" s="144">
        <v>8</v>
      </c>
      <c r="I292" s="145"/>
      <c r="J292" s="146">
        <f>ROUND(I292*H292,2)</f>
        <v>0</v>
      </c>
      <c r="K292" s="147"/>
      <c r="L292" s="32"/>
      <c r="M292" s="148" t="s">
        <v>1</v>
      </c>
      <c r="N292" s="149" t="s">
        <v>35</v>
      </c>
      <c r="O292" s="57"/>
      <c r="P292" s="150">
        <f>O292*H292</f>
        <v>0</v>
      </c>
      <c r="Q292" s="150">
        <v>0</v>
      </c>
      <c r="R292" s="150">
        <f>Q292*H292</f>
        <v>0</v>
      </c>
      <c r="S292" s="150">
        <v>0</v>
      </c>
      <c r="T292" s="151">
        <f>S292*H292</f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52" t="s">
        <v>221</v>
      </c>
      <c r="AT292" s="152" t="s">
        <v>137</v>
      </c>
      <c r="AU292" s="152" t="s">
        <v>80</v>
      </c>
      <c r="AY292" s="16" t="s">
        <v>134</v>
      </c>
      <c r="BE292" s="153">
        <f>IF(N292="základní",J292,0)</f>
        <v>0</v>
      </c>
      <c r="BF292" s="153">
        <f>IF(N292="snížená",J292,0)</f>
        <v>0</v>
      </c>
      <c r="BG292" s="153">
        <f>IF(N292="zákl. přenesená",J292,0)</f>
        <v>0</v>
      </c>
      <c r="BH292" s="153">
        <f>IF(N292="sníž. přenesená",J292,0)</f>
        <v>0</v>
      </c>
      <c r="BI292" s="153">
        <f>IF(N292="nulová",J292,0)</f>
        <v>0</v>
      </c>
      <c r="BJ292" s="16" t="s">
        <v>78</v>
      </c>
      <c r="BK292" s="153">
        <f>ROUND(I292*H292,2)</f>
        <v>0</v>
      </c>
      <c r="BL292" s="16" t="s">
        <v>221</v>
      </c>
      <c r="BM292" s="152" t="s">
        <v>425</v>
      </c>
    </row>
    <row r="293" spans="1:65" s="13" customFormat="1" ht="10.199999999999999">
      <c r="B293" s="154"/>
      <c r="D293" s="155" t="s">
        <v>143</v>
      </c>
      <c r="E293" s="156" t="s">
        <v>1</v>
      </c>
      <c r="F293" s="157" t="s">
        <v>426</v>
      </c>
      <c r="H293" s="158">
        <v>8</v>
      </c>
      <c r="I293" s="159"/>
      <c r="L293" s="154"/>
      <c r="M293" s="160"/>
      <c r="N293" s="161"/>
      <c r="O293" s="161"/>
      <c r="P293" s="161"/>
      <c r="Q293" s="161"/>
      <c r="R293" s="161"/>
      <c r="S293" s="161"/>
      <c r="T293" s="162"/>
      <c r="AT293" s="156" t="s">
        <v>143</v>
      </c>
      <c r="AU293" s="156" t="s">
        <v>80</v>
      </c>
      <c r="AV293" s="13" t="s">
        <v>80</v>
      </c>
      <c r="AW293" s="13" t="s">
        <v>27</v>
      </c>
      <c r="AX293" s="13" t="s">
        <v>70</v>
      </c>
      <c r="AY293" s="156" t="s">
        <v>134</v>
      </c>
    </row>
    <row r="294" spans="1:65" s="14" customFormat="1" ht="10.199999999999999">
      <c r="B294" s="163"/>
      <c r="D294" s="155" t="s">
        <v>143</v>
      </c>
      <c r="E294" s="164" t="s">
        <v>1</v>
      </c>
      <c r="F294" s="165" t="s">
        <v>145</v>
      </c>
      <c r="H294" s="166">
        <v>8</v>
      </c>
      <c r="I294" s="167"/>
      <c r="L294" s="163"/>
      <c r="M294" s="168"/>
      <c r="N294" s="169"/>
      <c r="O294" s="169"/>
      <c r="P294" s="169"/>
      <c r="Q294" s="169"/>
      <c r="R294" s="169"/>
      <c r="S294" s="169"/>
      <c r="T294" s="170"/>
      <c r="AT294" s="164" t="s">
        <v>143</v>
      </c>
      <c r="AU294" s="164" t="s">
        <v>80</v>
      </c>
      <c r="AV294" s="14" t="s">
        <v>141</v>
      </c>
      <c r="AW294" s="14" t="s">
        <v>27</v>
      </c>
      <c r="AX294" s="14" t="s">
        <v>78</v>
      </c>
      <c r="AY294" s="164" t="s">
        <v>134</v>
      </c>
    </row>
    <row r="295" spans="1:65" s="2" customFormat="1" ht="21.75" customHeight="1">
      <c r="A295" s="31"/>
      <c r="B295" s="139"/>
      <c r="C295" s="140" t="s">
        <v>427</v>
      </c>
      <c r="D295" s="140" t="s">
        <v>137</v>
      </c>
      <c r="E295" s="141" t="s">
        <v>390</v>
      </c>
      <c r="F295" s="142" t="s">
        <v>391</v>
      </c>
      <c r="G295" s="143" t="s">
        <v>392</v>
      </c>
      <c r="H295" s="144">
        <v>15</v>
      </c>
      <c r="I295" s="145"/>
      <c r="J295" s="146">
        <f>ROUND(I295*H295,2)</f>
        <v>0</v>
      </c>
      <c r="K295" s="147"/>
      <c r="L295" s="32"/>
      <c r="M295" s="148" t="s">
        <v>1</v>
      </c>
      <c r="N295" s="149" t="s">
        <v>35</v>
      </c>
      <c r="O295" s="57"/>
      <c r="P295" s="150">
        <f>O295*H295</f>
        <v>0</v>
      </c>
      <c r="Q295" s="150">
        <v>0</v>
      </c>
      <c r="R295" s="150">
        <f>Q295*H295</f>
        <v>0</v>
      </c>
      <c r="S295" s="150">
        <v>0</v>
      </c>
      <c r="T295" s="151">
        <f>S295*H295</f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52" t="s">
        <v>221</v>
      </c>
      <c r="AT295" s="152" t="s">
        <v>137</v>
      </c>
      <c r="AU295" s="152" t="s">
        <v>80</v>
      </c>
      <c r="AY295" s="16" t="s">
        <v>134</v>
      </c>
      <c r="BE295" s="153">
        <f>IF(N295="základní",J295,0)</f>
        <v>0</v>
      </c>
      <c r="BF295" s="153">
        <f>IF(N295="snížená",J295,0)</f>
        <v>0</v>
      </c>
      <c r="BG295" s="153">
        <f>IF(N295="zákl. přenesená",J295,0)</f>
        <v>0</v>
      </c>
      <c r="BH295" s="153">
        <f>IF(N295="sníž. přenesená",J295,0)</f>
        <v>0</v>
      </c>
      <c r="BI295" s="153">
        <f>IF(N295="nulová",J295,0)</f>
        <v>0</v>
      </c>
      <c r="BJ295" s="16" t="s">
        <v>78</v>
      </c>
      <c r="BK295" s="153">
        <f>ROUND(I295*H295,2)</f>
        <v>0</v>
      </c>
      <c r="BL295" s="16" t="s">
        <v>221</v>
      </c>
      <c r="BM295" s="152" t="s">
        <v>428</v>
      </c>
    </row>
    <row r="296" spans="1:65" s="13" customFormat="1" ht="10.199999999999999">
      <c r="B296" s="154"/>
      <c r="D296" s="155" t="s">
        <v>143</v>
      </c>
      <c r="E296" s="156" t="s">
        <v>1</v>
      </c>
      <c r="F296" s="157" t="s">
        <v>429</v>
      </c>
      <c r="H296" s="158">
        <v>15</v>
      </c>
      <c r="I296" s="159"/>
      <c r="L296" s="154"/>
      <c r="M296" s="160"/>
      <c r="N296" s="161"/>
      <c r="O296" s="161"/>
      <c r="P296" s="161"/>
      <c r="Q296" s="161"/>
      <c r="R296" s="161"/>
      <c r="S296" s="161"/>
      <c r="T296" s="162"/>
      <c r="AT296" s="156" t="s">
        <v>143</v>
      </c>
      <c r="AU296" s="156" t="s">
        <v>80</v>
      </c>
      <c r="AV296" s="13" t="s">
        <v>80</v>
      </c>
      <c r="AW296" s="13" t="s">
        <v>27</v>
      </c>
      <c r="AX296" s="13" t="s">
        <v>70</v>
      </c>
      <c r="AY296" s="156" t="s">
        <v>134</v>
      </c>
    </row>
    <row r="297" spans="1:65" s="14" customFormat="1" ht="10.199999999999999">
      <c r="B297" s="163"/>
      <c r="D297" s="155" t="s">
        <v>143</v>
      </c>
      <c r="E297" s="164" t="s">
        <v>1</v>
      </c>
      <c r="F297" s="165" t="s">
        <v>145</v>
      </c>
      <c r="H297" s="166">
        <v>15</v>
      </c>
      <c r="I297" s="167"/>
      <c r="L297" s="163"/>
      <c r="M297" s="168"/>
      <c r="N297" s="169"/>
      <c r="O297" s="169"/>
      <c r="P297" s="169"/>
      <c r="Q297" s="169"/>
      <c r="R297" s="169"/>
      <c r="S297" s="169"/>
      <c r="T297" s="170"/>
      <c r="AT297" s="164" t="s">
        <v>143</v>
      </c>
      <c r="AU297" s="164" t="s">
        <v>80</v>
      </c>
      <c r="AV297" s="14" t="s">
        <v>141</v>
      </c>
      <c r="AW297" s="14" t="s">
        <v>27</v>
      </c>
      <c r="AX297" s="14" t="s">
        <v>78</v>
      </c>
      <c r="AY297" s="164" t="s">
        <v>134</v>
      </c>
    </row>
    <row r="298" spans="1:65" s="2" customFormat="1" ht="24.15" customHeight="1">
      <c r="A298" s="31"/>
      <c r="B298" s="139"/>
      <c r="C298" s="140" t="s">
        <v>430</v>
      </c>
      <c r="D298" s="140" t="s">
        <v>137</v>
      </c>
      <c r="E298" s="141" t="s">
        <v>431</v>
      </c>
      <c r="F298" s="142" t="s">
        <v>432</v>
      </c>
      <c r="G298" s="143" t="s">
        <v>323</v>
      </c>
      <c r="H298" s="144">
        <v>1.7999999999999999E-2</v>
      </c>
      <c r="I298" s="145"/>
      <c r="J298" s="146">
        <f>ROUND(I298*H298,2)</f>
        <v>0</v>
      </c>
      <c r="K298" s="147"/>
      <c r="L298" s="32"/>
      <c r="M298" s="148" t="s">
        <v>1</v>
      </c>
      <c r="N298" s="149" t="s">
        <v>35</v>
      </c>
      <c r="O298" s="57"/>
      <c r="P298" s="150">
        <f>O298*H298</f>
        <v>0</v>
      </c>
      <c r="Q298" s="150">
        <v>0</v>
      </c>
      <c r="R298" s="150">
        <f>Q298*H298</f>
        <v>0</v>
      </c>
      <c r="S298" s="150">
        <v>0</v>
      </c>
      <c r="T298" s="151">
        <f>S298*H298</f>
        <v>0</v>
      </c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R298" s="152" t="s">
        <v>221</v>
      </c>
      <c r="AT298" s="152" t="s">
        <v>137</v>
      </c>
      <c r="AU298" s="152" t="s">
        <v>80</v>
      </c>
      <c r="AY298" s="16" t="s">
        <v>134</v>
      </c>
      <c r="BE298" s="153">
        <f>IF(N298="základní",J298,0)</f>
        <v>0</v>
      </c>
      <c r="BF298" s="153">
        <f>IF(N298="snížená",J298,0)</f>
        <v>0</v>
      </c>
      <c r="BG298" s="153">
        <f>IF(N298="zákl. přenesená",J298,0)</f>
        <v>0</v>
      </c>
      <c r="BH298" s="153">
        <f>IF(N298="sníž. přenesená",J298,0)</f>
        <v>0</v>
      </c>
      <c r="BI298" s="153">
        <f>IF(N298="nulová",J298,0)</f>
        <v>0</v>
      </c>
      <c r="BJ298" s="16" t="s">
        <v>78</v>
      </c>
      <c r="BK298" s="153">
        <f>ROUND(I298*H298,2)</f>
        <v>0</v>
      </c>
      <c r="BL298" s="16" t="s">
        <v>221</v>
      </c>
      <c r="BM298" s="152" t="s">
        <v>433</v>
      </c>
    </row>
    <row r="299" spans="1:65" s="12" customFormat="1" ht="22.8" customHeight="1">
      <c r="B299" s="126"/>
      <c r="D299" s="127" t="s">
        <v>69</v>
      </c>
      <c r="E299" s="137" t="s">
        <v>434</v>
      </c>
      <c r="F299" s="137" t="s">
        <v>435</v>
      </c>
      <c r="I299" s="129"/>
      <c r="J299" s="138">
        <f>BK299</f>
        <v>0</v>
      </c>
      <c r="L299" s="126"/>
      <c r="M299" s="131"/>
      <c r="N299" s="132"/>
      <c r="O299" s="132"/>
      <c r="P299" s="133">
        <f>SUM(P300:P317)</f>
        <v>0</v>
      </c>
      <c r="Q299" s="132"/>
      <c r="R299" s="133">
        <f>SUM(R300:R317)</f>
        <v>0.16759000000000002</v>
      </c>
      <c r="S299" s="132"/>
      <c r="T299" s="134">
        <f>SUM(T300:T317)</f>
        <v>0</v>
      </c>
      <c r="AR299" s="127" t="s">
        <v>80</v>
      </c>
      <c r="AT299" s="135" t="s">
        <v>69</v>
      </c>
      <c r="AU299" s="135" t="s">
        <v>78</v>
      </c>
      <c r="AY299" s="127" t="s">
        <v>134</v>
      </c>
      <c r="BK299" s="136">
        <f>SUM(BK300:BK317)</f>
        <v>0</v>
      </c>
    </row>
    <row r="300" spans="1:65" s="2" customFormat="1" ht="24.15" customHeight="1">
      <c r="A300" s="31"/>
      <c r="B300" s="139"/>
      <c r="C300" s="140" t="s">
        <v>436</v>
      </c>
      <c r="D300" s="140" t="s">
        <v>137</v>
      </c>
      <c r="E300" s="141" t="s">
        <v>437</v>
      </c>
      <c r="F300" s="142" t="s">
        <v>438</v>
      </c>
      <c r="G300" s="143" t="s">
        <v>294</v>
      </c>
      <c r="H300" s="144">
        <v>3</v>
      </c>
      <c r="I300" s="145"/>
      <c r="J300" s="146">
        <f t="shared" ref="J300:J317" si="0">ROUND(I300*H300,2)</f>
        <v>0</v>
      </c>
      <c r="K300" s="147"/>
      <c r="L300" s="32"/>
      <c r="M300" s="148" t="s">
        <v>1</v>
      </c>
      <c r="N300" s="149" t="s">
        <v>35</v>
      </c>
      <c r="O300" s="57"/>
      <c r="P300" s="150">
        <f t="shared" ref="P300:P317" si="1">O300*H300</f>
        <v>0</v>
      </c>
      <c r="Q300" s="150">
        <v>1.7399999999999999E-2</v>
      </c>
      <c r="R300" s="150">
        <f t="shared" ref="R300:R317" si="2">Q300*H300</f>
        <v>5.2199999999999996E-2</v>
      </c>
      <c r="S300" s="150">
        <v>0</v>
      </c>
      <c r="T300" s="151">
        <f t="shared" ref="T300:T317" si="3">S300*H300</f>
        <v>0</v>
      </c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R300" s="152" t="s">
        <v>221</v>
      </c>
      <c r="AT300" s="152" t="s">
        <v>137</v>
      </c>
      <c r="AU300" s="152" t="s">
        <v>80</v>
      </c>
      <c r="AY300" s="16" t="s">
        <v>134</v>
      </c>
      <c r="BE300" s="153">
        <f t="shared" ref="BE300:BE317" si="4">IF(N300="základní",J300,0)</f>
        <v>0</v>
      </c>
      <c r="BF300" s="153">
        <f t="shared" ref="BF300:BF317" si="5">IF(N300="snížená",J300,0)</f>
        <v>0</v>
      </c>
      <c r="BG300" s="153">
        <f t="shared" ref="BG300:BG317" si="6">IF(N300="zákl. přenesená",J300,0)</f>
        <v>0</v>
      </c>
      <c r="BH300" s="153">
        <f t="shared" ref="BH300:BH317" si="7">IF(N300="sníž. přenesená",J300,0)</f>
        <v>0</v>
      </c>
      <c r="BI300" s="153">
        <f t="shared" ref="BI300:BI317" si="8">IF(N300="nulová",J300,0)</f>
        <v>0</v>
      </c>
      <c r="BJ300" s="16" t="s">
        <v>78</v>
      </c>
      <c r="BK300" s="153">
        <f t="shared" ref="BK300:BK317" si="9">ROUND(I300*H300,2)</f>
        <v>0</v>
      </c>
      <c r="BL300" s="16" t="s">
        <v>221</v>
      </c>
      <c r="BM300" s="152" t="s">
        <v>439</v>
      </c>
    </row>
    <row r="301" spans="1:65" s="2" customFormat="1" ht="24.15" customHeight="1">
      <c r="A301" s="31"/>
      <c r="B301" s="139"/>
      <c r="C301" s="140" t="s">
        <v>440</v>
      </c>
      <c r="D301" s="140" t="s">
        <v>137</v>
      </c>
      <c r="E301" s="141" t="s">
        <v>441</v>
      </c>
      <c r="F301" s="142" t="s">
        <v>442</v>
      </c>
      <c r="G301" s="143" t="s">
        <v>294</v>
      </c>
      <c r="H301" s="144">
        <v>4</v>
      </c>
      <c r="I301" s="145"/>
      <c r="J301" s="146">
        <f t="shared" si="0"/>
        <v>0</v>
      </c>
      <c r="K301" s="147"/>
      <c r="L301" s="32"/>
      <c r="M301" s="148" t="s">
        <v>1</v>
      </c>
      <c r="N301" s="149" t="s">
        <v>35</v>
      </c>
      <c r="O301" s="57"/>
      <c r="P301" s="150">
        <f t="shared" si="1"/>
        <v>0</v>
      </c>
      <c r="Q301" s="150">
        <v>1.55E-2</v>
      </c>
      <c r="R301" s="150">
        <f t="shared" si="2"/>
        <v>6.2E-2</v>
      </c>
      <c r="S301" s="150">
        <v>0</v>
      </c>
      <c r="T301" s="151">
        <f t="shared" si="3"/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52" t="s">
        <v>221</v>
      </c>
      <c r="AT301" s="152" t="s">
        <v>137</v>
      </c>
      <c r="AU301" s="152" t="s">
        <v>80</v>
      </c>
      <c r="AY301" s="16" t="s">
        <v>134</v>
      </c>
      <c r="BE301" s="153">
        <f t="shared" si="4"/>
        <v>0</v>
      </c>
      <c r="BF301" s="153">
        <f t="shared" si="5"/>
        <v>0</v>
      </c>
      <c r="BG301" s="153">
        <f t="shared" si="6"/>
        <v>0</v>
      </c>
      <c r="BH301" s="153">
        <f t="shared" si="7"/>
        <v>0</v>
      </c>
      <c r="BI301" s="153">
        <f t="shared" si="8"/>
        <v>0</v>
      </c>
      <c r="BJ301" s="16" t="s">
        <v>78</v>
      </c>
      <c r="BK301" s="153">
        <f t="shared" si="9"/>
        <v>0</v>
      </c>
      <c r="BL301" s="16" t="s">
        <v>221</v>
      </c>
      <c r="BM301" s="152" t="s">
        <v>443</v>
      </c>
    </row>
    <row r="302" spans="1:65" s="2" customFormat="1" ht="33" customHeight="1">
      <c r="A302" s="31"/>
      <c r="B302" s="139"/>
      <c r="C302" s="140" t="s">
        <v>159</v>
      </c>
      <c r="D302" s="140" t="s">
        <v>137</v>
      </c>
      <c r="E302" s="141" t="s">
        <v>444</v>
      </c>
      <c r="F302" s="142" t="s">
        <v>445</v>
      </c>
      <c r="G302" s="143" t="s">
        <v>294</v>
      </c>
      <c r="H302" s="144">
        <v>2</v>
      </c>
      <c r="I302" s="145"/>
      <c r="J302" s="146">
        <f t="shared" si="0"/>
        <v>0</v>
      </c>
      <c r="K302" s="147"/>
      <c r="L302" s="32"/>
      <c r="M302" s="148" t="s">
        <v>1</v>
      </c>
      <c r="N302" s="149" t="s">
        <v>35</v>
      </c>
      <c r="O302" s="57"/>
      <c r="P302" s="150">
        <f t="shared" si="1"/>
        <v>0</v>
      </c>
      <c r="Q302" s="150">
        <v>1.3820000000000001E-2</v>
      </c>
      <c r="R302" s="150">
        <f t="shared" si="2"/>
        <v>2.7640000000000001E-2</v>
      </c>
      <c r="S302" s="150">
        <v>0</v>
      </c>
      <c r="T302" s="151">
        <f t="shared" si="3"/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152" t="s">
        <v>221</v>
      </c>
      <c r="AT302" s="152" t="s">
        <v>137</v>
      </c>
      <c r="AU302" s="152" t="s">
        <v>80</v>
      </c>
      <c r="AY302" s="16" t="s">
        <v>134</v>
      </c>
      <c r="BE302" s="153">
        <f t="shared" si="4"/>
        <v>0</v>
      </c>
      <c r="BF302" s="153">
        <f t="shared" si="5"/>
        <v>0</v>
      </c>
      <c r="BG302" s="153">
        <f t="shared" si="6"/>
        <v>0</v>
      </c>
      <c r="BH302" s="153">
        <f t="shared" si="7"/>
        <v>0</v>
      </c>
      <c r="BI302" s="153">
        <f t="shared" si="8"/>
        <v>0</v>
      </c>
      <c r="BJ302" s="16" t="s">
        <v>78</v>
      </c>
      <c r="BK302" s="153">
        <f t="shared" si="9"/>
        <v>0</v>
      </c>
      <c r="BL302" s="16" t="s">
        <v>221</v>
      </c>
      <c r="BM302" s="152" t="s">
        <v>446</v>
      </c>
    </row>
    <row r="303" spans="1:65" s="2" customFormat="1" ht="24.15" customHeight="1">
      <c r="A303" s="31"/>
      <c r="B303" s="139"/>
      <c r="C303" s="140" t="s">
        <v>447</v>
      </c>
      <c r="D303" s="140" t="s">
        <v>137</v>
      </c>
      <c r="E303" s="141" t="s">
        <v>448</v>
      </c>
      <c r="F303" s="142" t="s">
        <v>449</v>
      </c>
      <c r="G303" s="143" t="s">
        <v>294</v>
      </c>
      <c r="H303" s="144">
        <v>1</v>
      </c>
      <c r="I303" s="145"/>
      <c r="J303" s="146">
        <f t="shared" si="0"/>
        <v>0</v>
      </c>
      <c r="K303" s="147"/>
      <c r="L303" s="32"/>
      <c r="M303" s="148" t="s">
        <v>1</v>
      </c>
      <c r="N303" s="149" t="s">
        <v>35</v>
      </c>
      <c r="O303" s="57"/>
      <c r="P303" s="150">
        <f t="shared" si="1"/>
        <v>0</v>
      </c>
      <c r="Q303" s="150">
        <v>1.4749999999999999E-2</v>
      </c>
      <c r="R303" s="150">
        <f t="shared" si="2"/>
        <v>1.4749999999999999E-2</v>
      </c>
      <c r="S303" s="150">
        <v>0</v>
      </c>
      <c r="T303" s="151">
        <f t="shared" si="3"/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52" t="s">
        <v>221</v>
      </c>
      <c r="AT303" s="152" t="s">
        <v>137</v>
      </c>
      <c r="AU303" s="152" t="s">
        <v>80</v>
      </c>
      <c r="AY303" s="16" t="s">
        <v>134</v>
      </c>
      <c r="BE303" s="153">
        <f t="shared" si="4"/>
        <v>0</v>
      </c>
      <c r="BF303" s="153">
        <f t="shared" si="5"/>
        <v>0</v>
      </c>
      <c r="BG303" s="153">
        <f t="shared" si="6"/>
        <v>0</v>
      </c>
      <c r="BH303" s="153">
        <f t="shared" si="7"/>
        <v>0</v>
      </c>
      <c r="BI303" s="153">
        <f t="shared" si="8"/>
        <v>0</v>
      </c>
      <c r="BJ303" s="16" t="s">
        <v>78</v>
      </c>
      <c r="BK303" s="153">
        <f t="shared" si="9"/>
        <v>0</v>
      </c>
      <c r="BL303" s="16" t="s">
        <v>221</v>
      </c>
      <c r="BM303" s="152" t="s">
        <v>450</v>
      </c>
    </row>
    <row r="304" spans="1:65" s="2" customFormat="1" ht="21.75" customHeight="1">
      <c r="A304" s="31"/>
      <c r="B304" s="139"/>
      <c r="C304" s="140" t="s">
        <v>199</v>
      </c>
      <c r="D304" s="140" t="s">
        <v>137</v>
      </c>
      <c r="E304" s="141" t="s">
        <v>451</v>
      </c>
      <c r="F304" s="142" t="s">
        <v>452</v>
      </c>
      <c r="G304" s="143" t="s">
        <v>294</v>
      </c>
      <c r="H304" s="144">
        <v>4</v>
      </c>
      <c r="I304" s="145"/>
      <c r="J304" s="146">
        <f t="shared" si="0"/>
        <v>0</v>
      </c>
      <c r="K304" s="147"/>
      <c r="L304" s="32"/>
      <c r="M304" s="148" t="s">
        <v>1</v>
      </c>
      <c r="N304" s="149" t="s">
        <v>35</v>
      </c>
      <c r="O304" s="57"/>
      <c r="P304" s="150">
        <f t="shared" si="1"/>
        <v>0</v>
      </c>
      <c r="Q304" s="150">
        <v>0</v>
      </c>
      <c r="R304" s="150">
        <f t="shared" si="2"/>
        <v>0</v>
      </c>
      <c r="S304" s="150">
        <v>0</v>
      </c>
      <c r="T304" s="151">
        <f t="shared" si="3"/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52" t="s">
        <v>221</v>
      </c>
      <c r="AT304" s="152" t="s">
        <v>137</v>
      </c>
      <c r="AU304" s="152" t="s">
        <v>80</v>
      </c>
      <c r="AY304" s="16" t="s">
        <v>134</v>
      </c>
      <c r="BE304" s="153">
        <f t="shared" si="4"/>
        <v>0</v>
      </c>
      <c r="BF304" s="153">
        <f t="shared" si="5"/>
        <v>0</v>
      </c>
      <c r="BG304" s="153">
        <f t="shared" si="6"/>
        <v>0</v>
      </c>
      <c r="BH304" s="153">
        <f t="shared" si="7"/>
        <v>0</v>
      </c>
      <c r="BI304" s="153">
        <f t="shared" si="8"/>
        <v>0</v>
      </c>
      <c r="BJ304" s="16" t="s">
        <v>78</v>
      </c>
      <c r="BK304" s="153">
        <f t="shared" si="9"/>
        <v>0</v>
      </c>
      <c r="BL304" s="16" t="s">
        <v>221</v>
      </c>
      <c r="BM304" s="152" t="s">
        <v>453</v>
      </c>
    </row>
    <row r="305" spans="1:65" s="2" customFormat="1" ht="16.5" customHeight="1">
      <c r="A305" s="31"/>
      <c r="B305" s="139"/>
      <c r="C305" s="140" t="s">
        <v>208</v>
      </c>
      <c r="D305" s="140" t="s">
        <v>137</v>
      </c>
      <c r="E305" s="141" t="s">
        <v>454</v>
      </c>
      <c r="F305" s="142" t="s">
        <v>455</v>
      </c>
      <c r="G305" s="143" t="s">
        <v>294</v>
      </c>
      <c r="H305" s="144">
        <v>1</v>
      </c>
      <c r="I305" s="145"/>
      <c r="J305" s="146">
        <f t="shared" si="0"/>
        <v>0</v>
      </c>
      <c r="K305" s="147"/>
      <c r="L305" s="32"/>
      <c r="M305" s="148" t="s">
        <v>1</v>
      </c>
      <c r="N305" s="149" t="s">
        <v>35</v>
      </c>
      <c r="O305" s="57"/>
      <c r="P305" s="150">
        <f t="shared" si="1"/>
        <v>0</v>
      </c>
      <c r="Q305" s="150">
        <v>1.5399999999999999E-3</v>
      </c>
      <c r="R305" s="150">
        <f t="shared" si="2"/>
        <v>1.5399999999999999E-3</v>
      </c>
      <c r="S305" s="150">
        <v>0</v>
      </c>
      <c r="T305" s="151">
        <f t="shared" si="3"/>
        <v>0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52" t="s">
        <v>221</v>
      </c>
      <c r="AT305" s="152" t="s">
        <v>137</v>
      </c>
      <c r="AU305" s="152" t="s">
        <v>80</v>
      </c>
      <c r="AY305" s="16" t="s">
        <v>134</v>
      </c>
      <c r="BE305" s="153">
        <f t="shared" si="4"/>
        <v>0</v>
      </c>
      <c r="BF305" s="153">
        <f t="shared" si="5"/>
        <v>0</v>
      </c>
      <c r="BG305" s="153">
        <f t="shared" si="6"/>
        <v>0</v>
      </c>
      <c r="BH305" s="153">
        <f t="shared" si="7"/>
        <v>0</v>
      </c>
      <c r="BI305" s="153">
        <f t="shared" si="8"/>
        <v>0</v>
      </c>
      <c r="BJ305" s="16" t="s">
        <v>78</v>
      </c>
      <c r="BK305" s="153">
        <f t="shared" si="9"/>
        <v>0</v>
      </c>
      <c r="BL305" s="16" t="s">
        <v>221</v>
      </c>
      <c r="BM305" s="152" t="s">
        <v>456</v>
      </c>
    </row>
    <row r="306" spans="1:65" s="2" customFormat="1" ht="24.15" customHeight="1">
      <c r="A306" s="31"/>
      <c r="B306" s="139"/>
      <c r="C306" s="140" t="s">
        <v>457</v>
      </c>
      <c r="D306" s="140" t="s">
        <v>137</v>
      </c>
      <c r="E306" s="141" t="s">
        <v>458</v>
      </c>
      <c r="F306" s="142" t="s">
        <v>459</v>
      </c>
      <c r="G306" s="143" t="s">
        <v>294</v>
      </c>
      <c r="H306" s="144">
        <v>8</v>
      </c>
      <c r="I306" s="145"/>
      <c r="J306" s="146">
        <f t="shared" si="0"/>
        <v>0</v>
      </c>
      <c r="K306" s="147"/>
      <c r="L306" s="32"/>
      <c r="M306" s="148" t="s">
        <v>1</v>
      </c>
      <c r="N306" s="149" t="s">
        <v>35</v>
      </c>
      <c r="O306" s="57"/>
      <c r="P306" s="150">
        <f t="shared" si="1"/>
        <v>0</v>
      </c>
      <c r="Q306" s="150">
        <v>0</v>
      </c>
      <c r="R306" s="150">
        <f t="shared" si="2"/>
        <v>0</v>
      </c>
      <c r="S306" s="150">
        <v>0</v>
      </c>
      <c r="T306" s="151">
        <f t="shared" si="3"/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52" t="s">
        <v>221</v>
      </c>
      <c r="AT306" s="152" t="s">
        <v>137</v>
      </c>
      <c r="AU306" s="152" t="s">
        <v>80</v>
      </c>
      <c r="AY306" s="16" t="s">
        <v>134</v>
      </c>
      <c r="BE306" s="153">
        <f t="shared" si="4"/>
        <v>0</v>
      </c>
      <c r="BF306" s="153">
        <f t="shared" si="5"/>
        <v>0</v>
      </c>
      <c r="BG306" s="153">
        <f t="shared" si="6"/>
        <v>0</v>
      </c>
      <c r="BH306" s="153">
        <f t="shared" si="7"/>
        <v>0</v>
      </c>
      <c r="BI306" s="153">
        <f t="shared" si="8"/>
        <v>0</v>
      </c>
      <c r="BJ306" s="16" t="s">
        <v>78</v>
      </c>
      <c r="BK306" s="153">
        <f t="shared" si="9"/>
        <v>0</v>
      </c>
      <c r="BL306" s="16" t="s">
        <v>221</v>
      </c>
      <c r="BM306" s="152" t="s">
        <v>460</v>
      </c>
    </row>
    <row r="307" spans="1:65" s="2" customFormat="1" ht="16.5" customHeight="1">
      <c r="A307" s="31"/>
      <c r="B307" s="139"/>
      <c r="C307" s="140" t="s">
        <v>461</v>
      </c>
      <c r="D307" s="140" t="s">
        <v>137</v>
      </c>
      <c r="E307" s="141" t="s">
        <v>462</v>
      </c>
      <c r="F307" s="142" t="s">
        <v>463</v>
      </c>
      <c r="G307" s="143" t="s">
        <v>153</v>
      </c>
      <c r="H307" s="144">
        <v>3</v>
      </c>
      <c r="I307" s="145"/>
      <c r="J307" s="146">
        <f t="shared" si="0"/>
        <v>0</v>
      </c>
      <c r="K307" s="147"/>
      <c r="L307" s="32"/>
      <c r="M307" s="148" t="s">
        <v>1</v>
      </c>
      <c r="N307" s="149" t="s">
        <v>35</v>
      </c>
      <c r="O307" s="57"/>
      <c r="P307" s="150">
        <f t="shared" si="1"/>
        <v>0</v>
      </c>
      <c r="Q307" s="150">
        <v>0</v>
      </c>
      <c r="R307" s="150">
        <f t="shared" si="2"/>
        <v>0</v>
      </c>
      <c r="S307" s="150">
        <v>0</v>
      </c>
      <c r="T307" s="151">
        <f t="shared" si="3"/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152" t="s">
        <v>221</v>
      </c>
      <c r="AT307" s="152" t="s">
        <v>137</v>
      </c>
      <c r="AU307" s="152" t="s">
        <v>80</v>
      </c>
      <c r="AY307" s="16" t="s">
        <v>134</v>
      </c>
      <c r="BE307" s="153">
        <f t="shared" si="4"/>
        <v>0</v>
      </c>
      <c r="BF307" s="153">
        <f t="shared" si="5"/>
        <v>0</v>
      </c>
      <c r="BG307" s="153">
        <f t="shared" si="6"/>
        <v>0</v>
      </c>
      <c r="BH307" s="153">
        <f t="shared" si="7"/>
        <v>0</v>
      </c>
      <c r="BI307" s="153">
        <f t="shared" si="8"/>
        <v>0</v>
      </c>
      <c r="BJ307" s="16" t="s">
        <v>78</v>
      </c>
      <c r="BK307" s="153">
        <f t="shared" si="9"/>
        <v>0</v>
      </c>
      <c r="BL307" s="16" t="s">
        <v>221</v>
      </c>
      <c r="BM307" s="152" t="s">
        <v>464</v>
      </c>
    </row>
    <row r="308" spans="1:65" s="2" customFormat="1" ht="21.75" customHeight="1">
      <c r="A308" s="31"/>
      <c r="B308" s="139"/>
      <c r="C308" s="171" t="s">
        <v>465</v>
      </c>
      <c r="D308" s="171" t="s">
        <v>216</v>
      </c>
      <c r="E308" s="172" t="s">
        <v>466</v>
      </c>
      <c r="F308" s="173" t="s">
        <v>467</v>
      </c>
      <c r="G308" s="174" t="s">
        <v>153</v>
      </c>
      <c r="H308" s="175">
        <v>3</v>
      </c>
      <c r="I308" s="176"/>
      <c r="J308" s="177">
        <f t="shared" si="0"/>
        <v>0</v>
      </c>
      <c r="K308" s="178"/>
      <c r="L308" s="179"/>
      <c r="M308" s="180" t="s">
        <v>1</v>
      </c>
      <c r="N308" s="181" t="s">
        <v>35</v>
      </c>
      <c r="O308" s="57"/>
      <c r="P308" s="150">
        <f t="shared" si="1"/>
        <v>0</v>
      </c>
      <c r="Q308" s="150">
        <v>5.0000000000000001E-4</v>
      </c>
      <c r="R308" s="150">
        <f t="shared" si="2"/>
        <v>1.5E-3</v>
      </c>
      <c r="S308" s="150">
        <v>0</v>
      </c>
      <c r="T308" s="151">
        <f t="shared" si="3"/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52" t="s">
        <v>304</v>
      </c>
      <c r="AT308" s="152" t="s">
        <v>216</v>
      </c>
      <c r="AU308" s="152" t="s">
        <v>80</v>
      </c>
      <c r="AY308" s="16" t="s">
        <v>134</v>
      </c>
      <c r="BE308" s="153">
        <f t="shared" si="4"/>
        <v>0</v>
      </c>
      <c r="BF308" s="153">
        <f t="shared" si="5"/>
        <v>0</v>
      </c>
      <c r="BG308" s="153">
        <f t="shared" si="6"/>
        <v>0</v>
      </c>
      <c r="BH308" s="153">
        <f t="shared" si="7"/>
        <v>0</v>
      </c>
      <c r="BI308" s="153">
        <f t="shared" si="8"/>
        <v>0</v>
      </c>
      <c r="BJ308" s="16" t="s">
        <v>78</v>
      </c>
      <c r="BK308" s="153">
        <f t="shared" si="9"/>
        <v>0</v>
      </c>
      <c r="BL308" s="16" t="s">
        <v>221</v>
      </c>
      <c r="BM308" s="152" t="s">
        <v>468</v>
      </c>
    </row>
    <row r="309" spans="1:65" s="2" customFormat="1" ht="16.5" customHeight="1">
      <c r="A309" s="31"/>
      <c r="B309" s="139"/>
      <c r="C309" s="140" t="s">
        <v>469</v>
      </c>
      <c r="D309" s="140" t="s">
        <v>137</v>
      </c>
      <c r="E309" s="141" t="s">
        <v>470</v>
      </c>
      <c r="F309" s="142" t="s">
        <v>471</v>
      </c>
      <c r="G309" s="143" t="s">
        <v>153</v>
      </c>
      <c r="H309" s="144">
        <v>3</v>
      </c>
      <c r="I309" s="145"/>
      <c r="J309" s="146">
        <f t="shared" si="0"/>
        <v>0</v>
      </c>
      <c r="K309" s="147"/>
      <c r="L309" s="32"/>
      <c r="M309" s="148" t="s">
        <v>1</v>
      </c>
      <c r="N309" s="149" t="s">
        <v>35</v>
      </c>
      <c r="O309" s="57"/>
      <c r="P309" s="150">
        <f t="shared" si="1"/>
        <v>0</v>
      </c>
      <c r="Q309" s="150">
        <v>0</v>
      </c>
      <c r="R309" s="150">
        <f t="shared" si="2"/>
        <v>0</v>
      </c>
      <c r="S309" s="150">
        <v>0</v>
      </c>
      <c r="T309" s="151">
        <f t="shared" si="3"/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52" t="s">
        <v>221</v>
      </c>
      <c r="AT309" s="152" t="s">
        <v>137</v>
      </c>
      <c r="AU309" s="152" t="s">
        <v>80</v>
      </c>
      <c r="AY309" s="16" t="s">
        <v>134</v>
      </c>
      <c r="BE309" s="153">
        <f t="shared" si="4"/>
        <v>0</v>
      </c>
      <c r="BF309" s="153">
        <f t="shared" si="5"/>
        <v>0</v>
      </c>
      <c r="BG309" s="153">
        <f t="shared" si="6"/>
        <v>0</v>
      </c>
      <c r="BH309" s="153">
        <f t="shared" si="7"/>
        <v>0</v>
      </c>
      <c r="BI309" s="153">
        <f t="shared" si="8"/>
        <v>0</v>
      </c>
      <c r="BJ309" s="16" t="s">
        <v>78</v>
      </c>
      <c r="BK309" s="153">
        <f t="shared" si="9"/>
        <v>0</v>
      </c>
      <c r="BL309" s="16" t="s">
        <v>221</v>
      </c>
      <c r="BM309" s="152" t="s">
        <v>472</v>
      </c>
    </row>
    <row r="310" spans="1:65" s="2" customFormat="1" ht="24.15" customHeight="1">
      <c r="A310" s="31"/>
      <c r="B310" s="139"/>
      <c r="C310" s="171" t="s">
        <v>473</v>
      </c>
      <c r="D310" s="171" t="s">
        <v>216</v>
      </c>
      <c r="E310" s="172" t="s">
        <v>474</v>
      </c>
      <c r="F310" s="173" t="s">
        <v>475</v>
      </c>
      <c r="G310" s="174" t="s">
        <v>153</v>
      </c>
      <c r="H310" s="175">
        <v>3</v>
      </c>
      <c r="I310" s="176"/>
      <c r="J310" s="177">
        <f t="shared" si="0"/>
        <v>0</v>
      </c>
      <c r="K310" s="178"/>
      <c r="L310" s="179"/>
      <c r="M310" s="180" t="s">
        <v>1</v>
      </c>
      <c r="N310" s="181" t="s">
        <v>35</v>
      </c>
      <c r="O310" s="57"/>
      <c r="P310" s="150">
        <f t="shared" si="1"/>
        <v>0</v>
      </c>
      <c r="Q310" s="150">
        <v>1.2999999999999999E-3</v>
      </c>
      <c r="R310" s="150">
        <f t="shared" si="2"/>
        <v>3.8999999999999998E-3</v>
      </c>
      <c r="S310" s="150">
        <v>0</v>
      </c>
      <c r="T310" s="151">
        <f t="shared" si="3"/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52" t="s">
        <v>304</v>
      </c>
      <c r="AT310" s="152" t="s">
        <v>216</v>
      </c>
      <c r="AU310" s="152" t="s">
        <v>80</v>
      </c>
      <c r="AY310" s="16" t="s">
        <v>134</v>
      </c>
      <c r="BE310" s="153">
        <f t="shared" si="4"/>
        <v>0</v>
      </c>
      <c r="BF310" s="153">
        <f t="shared" si="5"/>
        <v>0</v>
      </c>
      <c r="BG310" s="153">
        <f t="shared" si="6"/>
        <v>0</v>
      </c>
      <c r="BH310" s="153">
        <f t="shared" si="7"/>
        <v>0</v>
      </c>
      <c r="BI310" s="153">
        <f t="shared" si="8"/>
        <v>0</v>
      </c>
      <c r="BJ310" s="16" t="s">
        <v>78</v>
      </c>
      <c r="BK310" s="153">
        <f t="shared" si="9"/>
        <v>0</v>
      </c>
      <c r="BL310" s="16" t="s">
        <v>221</v>
      </c>
      <c r="BM310" s="152" t="s">
        <v>476</v>
      </c>
    </row>
    <row r="311" spans="1:65" s="2" customFormat="1" ht="16.5" customHeight="1">
      <c r="A311" s="31"/>
      <c r="B311" s="139"/>
      <c r="C311" s="140" t="s">
        <v>477</v>
      </c>
      <c r="D311" s="140" t="s">
        <v>137</v>
      </c>
      <c r="E311" s="141" t="s">
        <v>478</v>
      </c>
      <c r="F311" s="142" t="s">
        <v>479</v>
      </c>
      <c r="G311" s="143" t="s">
        <v>153</v>
      </c>
      <c r="H311" s="144">
        <v>4</v>
      </c>
      <c r="I311" s="145"/>
      <c r="J311" s="146">
        <f t="shared" si="0"/>
        <v>0</v>
      </c>
      <c r="K311" s="147"/>
      <c r="L311" s="32"/>
      <c r="M311" s="148" t="s">
        <v>1</v>
      </c>
      <c r="N311" s="149" t="s">
        <v>35</v>
      </c>
      <c r="O311" s="57"/>
      <c r="P311" s="150">
        <f t="shared" si="1"/>
        <v>0</v>
      </c>
      <c r="Q311" s="150">
        <v>0</v>
      </c>
      <c r="R311" s="150">
        <f t="shared" si="2"/>
        <v>0</v>
      </c>
      <c r="S311" s="150">
        <v>0</v>
      </c>
      <c r="T311" s="151">
        <f t="shared" si="3"/>
        <v>0</v>
      </c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R311" s="152" t="s">
        <v>221</v>
      </c>
      <c r="AT311" s="152" t="s">
        <v>137</v>
      </c>
      <c r="AU311" s="152" t="s">
        <v>80</v>
      </c>
      <c r="AY311" s="16" t="s">
        <v>134</v>
      </c>
      <c r="BE311" s="153">
        <f t="shared" si="4"/>
        <v>0</v>
      </c>
      <c r="BF311" s="153">
        <f t="shared" si="5"/>
        <v>0</v>
      </c>
      <c r="BG311" s="153">
        <f t="shared" si="6"/>
        <v>0</v>
      </c>
      <c r="BH311" s="153">
        <f t="shared" si="7"/>
        <v>0</v>
      </c>
      <c r="BI311" s="153">
        <f t="shared" si="8"/>
        <v>0</v>
      </c>
      <c r="BJ311" s="16" t="s">
        <v>78</v>
      </c>
      <c r="BK311" s="153">
        <f t="shared" si="9"/>
        <v>0</v>
      </c>
      <c r="BL311" s="16" t="s">
        <v>221</v>
      </c>
      <c r="BM311" s="152" t="s">
        <v>480</v>
      </c>
    </row>
    <row r="312" spans="1:65" s="2" customFormat="1" ht="16.5" customHeight="1">
      <c r="A312" s="31"/>
      <c r="B312" s="139"/>
      <c r="C312" s="171" t="s">
        <v>481</v>
      </c>
      <c r="D312" s="171" t="s">
        <v>216</v>
      </c>
      <c r="E312" s="172" t="s">
        <v>482</v>
      </c>
      <c r="F312" s="173" t="s">
        <v>483</v>
      </c>
      <c r="G312" s="174" t="s">
        <v>153</v>
      </c>
      <c r="H312" s="175">
        <v>4</v>
      </c>
      <c r="I312" s="176"/>
      <c r="J312" s="177">
        <f t="shared" si="0"/>
        <v>0</v>
      </c>
      <c r="K312" s="178"/>
      <c r="L312" s="179"/>
      <c r="M312" s="180" t="s">
        <v>1</v>
      </c>
      <c r="N312" s="181" t="s">
        <v>35</v>
      </c>
      <c r="O312" s="57"/>
      <c r="P312" s="150">
        <f t="shared" si="1"/>
        <v>0</v>
      </c>
      <c r="Q312" s="150">
        <v>5.0000000000000001E-4</v>
      </c>
      <c r="R312" s="150">
        <f t="shared" si="2"/>
        <v>2E-3</v>
      </c>
      <c r="S312" s="150">
        <v>0</v>
      </c>
      <c r="T312" s="151">
        <f t="shared" si="3"/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52" t="s">
        <v>304</v>
      </c>
      <c r="AT312" s="152" t="s">
        <v>216</v>
      </c>
      <c r="AU312" s="152" t="s">
        <v>80</v>
      </c>
      <c r="AY312" s="16" t="s">
        <v>134</v>
      </c>
      <c r="BE312" s="153">
        <f t="shared" si="4"/>
        <v>0</v>
      </c>
      <c r="BF312" s="153">
        <f t="shared" si="5"/>
        <v>0</v>
      </c>
      <c r="BG312" s="153">
        <f t="shared" si="6"/>
        <v>0</v>
      </c>
      <c r="BH312" s="153">
        <f t="shared" si="7"/>
        <v>0</v>
      </c>
      <c r="BI312" s="153">
        <f t="shared" si="8"/>
        <v>0</v>
      </c>
      <c r="BJ312" s="16" t="s">
        <v>78</v>
      </c>
      <c r="BK312" s="153">
        <f t="shared" si="9"/>
        <v>0</v>
      </c>
      <c r="BL312" s="16" t="s">
        <v>221</v>
      </c>
      <c r="BM312" s="152" t="s">
        <v>484</v>
      </c>
    </row>
    <row r="313" spans="1:65" s="2" customFormat="1" ht="16.5" customHeight="1">
      <c r="A313" s="31"/>
      <c r="B313" s="139"/>
      <c r="C313" s="140" t="s">
        <v>485</v>
      </c>
      <c r="D313" s="140" t="s">
        <v>137</v>
      </c>
      <c r="E313" s="141" t="s">
        <v>486</v>
      </c>
      <c r="F313" s="142" t="s">
        <v>487</v>
      </c>
      <c r="G313" s="143" t="s">
        <v>153</v>
      </c>
      <c r="H313" s="144">
        <v>3</v>
      </c>
      <c r="I313" s="145"/>
      <c r="J313" s="146">
        <f t="shared" si="0"/>
        <v>0</v>
      </c>
      <c r="K313" s="147"/>
      <c r="L313" s="32"/>
      <c r="M313" s="148" t="s">
        <v>1</v>
      </c>
      <c r="N313" s="149" t="s">
        <v>35</v>
      </c>
      <c r="O313" s="57"/>
      <c r="P313" s="150">
        <f t="shared" si="1"/>
        <v>0</v>
      </c>
      <c r="Q313" s="150">
        <v>0</v>
      </c>
      <c r="R313" s="150">
        <f t="shared" si="2"/>
        <v>0</v>
      </c>
      <c r="S313" s="150">
        <v>0</v>
      </c>
      <c r="T313" s="151">
        <f t="shared" si="3"/>
        <v>0</v>
      </c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152" t="s">
        <v>221</v>
      </c>
      <c r="AT313" s="152" t="s">
        <v>137</v>
      </c>
      <c r="AU313" s="152" t="s">
        <v>80</v>
      </c>
      <c r="AY313" s="16" t="s">
        <v>134</v>
      </c>
      <c r="BE313" s="153">
        <f t="shared" si="4"/>
        <v>0</v>
      </c>
      <c r="BF313" s="153">
        <f t="shared" si="5"/>
        <v>0</v>
      </c>
      <c r="BG313" s="153">
        <f t="shared" si="6"/>
        <v>0</v>
      </c>
      <c r="BH313" s="153">
        <f t="shared" si="7"/>
        <v>0</v>
      </c>
      <c r="BI313" s="153">
        <f t="shared" si="8"/>
        <v>0</v>
      </c>
      <c r="BJ313" s="16" t="s">
        <v>78</v>
      </c>
      <c r="BK313" s="153">
        <f t="shared" si="9"/>
        <v>0</v>
      </c>
      <c r="BL313" s="16" t="s">
        <v>221</v>
      </c>
      <c r="BM313" s="152" t="s">
        <v>488</v>
      </c>
    </row>
    <row r="314" spans="1:65" s="2" customFormat="1" ht="21.75" customHeight="1">
      <c r="A314" s="31"/>
      <c r="B314" s="139"/>
      <c r="C314" s="171" t="s">
        <v>489</v>
      </c>
      <c r="D314" s="171" t="s">
        <v>216</v>
      </c>
      <c r="E314" s="172" t="s">
        <v>490</v>
      </c>
      <c r="F314" s="173" t="s">
        <v>491</v>
      </c>
      <c r="G314" s="174" t="s">
        <v>153</v>
      </c>
      <c r="H314" s="175">
        <v>3</v>
      </c>
      <c r="I314" s="176"/>
      <c r="J314" s="177">
        <f t="shared" si="0"/>
        <v>0</v>
      </c>
      <c r="K314" s="178"/>
      <c r="L314" s="179"/>
      <c r="M314" s="180" t="s">
        <v>1</v>
      </c>
      <c r="N314" s="181" t="s">
        <v>35</v>
      </c>
      <c r="O314" s="57"/>
      <c r="P314" s="150">
        <f t="shared" si="1"/>
        <v>0</v>
      </c>
      <c r="Q314" s="150">
        <v>5.0000000000000001E-4</v>
      </c>
      <c r="R314" s="150">
        <f t="shared" si="2"/>
        <v>1.5E-3</v>
      </c>
      <c r="S314" s="150">
        <v>0</v>
      </c>
      <c r="T314" s="151">
        <f t="shared" si="3"/>
        <v>0</v>
      </c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R314" s="152" t="s">
        <v>304</v>
      </c>
      <c r="AT314" s="152" t="s">
        <v>216</v>
      </c>
      <c r="AU314" s="152" t="s">
        <v>80</v>
      </c>
      <c r="AY314" s="16" t="s">
        <v>134</v>
      </c>
      <c r="BE314" s="153">
        <f t="shared" si="4"/>
        <v>0</v>
      </c>
      <c r="BF314" s="153">
        <f t="shared" si="5"/>
        <v>0</v>
      </c>
      <c r="BG314" s="153">
        <f t="shared" si="6"/>
        <v>0</v>
      </c>
      <c r="BH314" s="153">
        <f t="shared" si="7"/>
        <v>0</v>
      </c>
      <c r="BI314" s="153">
        <f t="shared" si="8"/>
        <v>0</v>
      </c>
      <c r="BJ314" s="16" t="s">
        <v>78</v>
      </c>
      <c r="BK314" s="153">
        <f t="shared" si="9"/>
        <v>0</v>
      </c>
      <c r="BL314" s="16" t="s">
        <v>221</v>
      </c>
      <c r="BM314" s="152" t="s">
        <v>492</v>
      </c>
    </row>
    <row r="315" spans="1:65" s="2" customFormat="1" ht="16.5" customHeight="1">
      <c r="A315" s="31"/>
      <c r="B315" s="139"/>
      <c r="C315" s="140" t="s">
        <v>493</v>
      </c>
      <c r="D315" s="140" t="s">
        <v>137</v>
      </c>
      <c r="E315" s="141" t="s">
        <v>494</v>
      </c>
      <c r="F315" s="142" t="s">
        <v>495</v>
      </c>
      <c r="G315" s="143" t="s">
        <v>153</v>
      </c>
      <c r="H315" s="144">
        <v>4</v>
      </c>
      <c r="I315" s="145"/>
      <c r="J315" s="146">
        <f t="shared" si="0"/>
        <v>0</v>
      </c>
      <c r="K315" s="147"/>
      <c r="L315" s="32"/>
      <c r="M315" s="148" t="s">
        <v>1</v>
      </c>
      <c r="N315" s="149" t="s">
        <v>35</v>
      </c>
      <c r="O315" s="57"/>
      <c r="P315" s="150">
        <f t="shared" si="1"/>
        <v>0</v>
      </c>
      <c r="Q315" s="150">
        <v>0</v>
      </c>
      <c r="R315" s="150">
        <f t="shared" si="2"/>
        <v>0</v>
      </c>
      <c r="S315" s="150">
        <v>0</v>
      </c>
      <c r="T315" s="151">
        <f t="shared" si="3"/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52" t="s">
        <v>221</v>
      </c>
      <c r="AT315" s="152" t="s">
        <v>137</v>
      </c>
      <c r="AU315" s="152" t="s">
        <v>80</v>
      </c>
      <c r="AY315" s="16" t="s">
        <v>134</v>
      </c>
      <c r="BE315" s="153">
        <f t="shared" si="4"/>
        <v>0</v>
      </c>
      <c r="BF315" s="153">
        <f t="shared" si="5"/>
        <v>0</v>
      </c>
      <c r="BG315" s="153">
        <f t="shared" si="6"/>
        <v>0</v>
      </c>
      <c r="BH315" s="153">
        <f t="shared" si="7"/>
        <v>0</v>
      </c>
      <c r="BI315" s="153">
        <f t="shared" si="8"/>
        <v>0</v>
      </c>
      <c r="BJ315" s="16" t="s">
        <v>78</v>
      </c>
      <c r="BK315" s="153">
        <f t="shared" si="9"/>
        <v>0</v>
      </c>
      <c r="BL315" s="16" t="s">
        <v>221</v>
      </c>
      <c r="BM315" s="152" t="s">
        <v>496</v>
      </c>
    </row>
    <row r="316" spans="1:65" s="2" customFormat="1" ht="16.5" customHeight="1">
      <c r="A316" s="31"/>
      <c r="B316" s="139"/>
      <c r="C316" s="140" t="s">
        <v>497</v>
      </c>
      <c r="D316" s="140" t="s">
        <v>137</v>
      </c>
      <c r="E316" s="141" t="s">
        <v>498</v>
      </c>
      <c r="F316" s="142" t="s">
        <v>499</v>
      </c>
      <c r="G316" s="143" t="s">
        <v>153</v>
      </c>
      <c r="H316" s="144">
        <v>2</v>
      </c>
      <c r="I316" s="145"/>
      <c r="J316" s="146">
        <f t="shared" si="0"/>
        <v>0</v>
      </c>
      <c r="K316" s="147"/>
      <c r="L316" s="32"/>
      <c r="M316" s="148" t="s">
        <v>1</v>
      </c>
      <c r="N316" s="149" t="s">
        <v>35</v>
      </c>
      <c r="O316" s="57"/>
      <c r="P316" s="150">
        <f t="shared" si="1"/>
        <v>0</v>
      </c>
      <c r="Q316" s="150">
        <v>2.7999999999999998E-4</v>
      </c>
      <c r="R316" s="150">
        <f t="shared" si="2"/>
        <v>5.5999999999999995E-4</v>
      </c>
      <c r="S316" s="150">
        <v>0</v>
      </c>
      <c r="T316" s="151">
        <f t="shared" si="3"/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52" t="s">
        <v>221</v>
      </c>
      <c r="AT316" s="152" t="s">
        <v>137</v>
      </c>
      <c r="AU316" s="152" t="s">
        <v>80</v>
      </c>
      <c r="AY316" s="16" t="s">
        <v>134</v>
      </c>
      <c r="BE316" s="153">
        <f t="shared" si="4"/>
        <v>0</v>
      </c>
      <c r="BF316" s="153">
        <f t="shared" si="5"/>
        <v>0</v>
      </c>
      <c r="BG316" s="153">
        <f t="shared" si="6"/>
        <v>0</v>
      </c>
      <c r="BH316" s="153">
        <f t="shared" si="7"/>
        <v>0</v>
      </c>
      <c r="BI316" s="153">
        <f t="shared" si="8"/>
        <v>0</v>
      </c>
      <c r="BJ316" s="16" t="s">
        <v>78</v>
      </c>
      <c r="BK316" s="153">
        <f t="shared" si="9"/>
        <v>0</v>
      </c>
      <c r="BL316" s="16" t="s">
        <v>221</v>
      </c>
      <c r="BM316" s="152" t="s">
        <v>500</v>
      </c>
    </row>
    <row r="317" spans="1:65" s="2" customFormat="1" ht="24.15" customHeight="1">
      <c r="A317" s="31"/>
      <c r="B317" s="139"/>
      <c r="C317" s="140" t="s">
        <v>501</v>
      </c>
      <c r="D317" s="140" t="s">
        <v>137</v>
      </c>
      <c r="E317" s="141" t="s">
        <v>502</v>
      </c>
      <c r="F317" s="142" t="s">
        <v>503</v>
      </c>
      <c r="G317" s="143" t="s">
        <v>323</v>
      </c>
      <c r="H317" s="144">
        <v>0.188</v>
      </c>
      <c r="I317" s="145"/>
      <c r="J317" s="146">
        <f t="shared" si="0"/>
        <v>0</v>
      </c>
      <c r="K317" s="147"/>
      <c r="L317" s="32"/>
      <c r="M317" s="148" t="s">
        <v>1</v>
      </c>
      <c r="N317" s="149" t="s">
        <v>35</v>
      </c>
      <c r="O317" s="57"/>
      <c r="P317" s="150">
        <f t="shared" si="1"/>
        <v>0</v>
      </c>
      <c r="Q317" s="150">
        <v>0</v>
      </c>
      <c r="R317" s="150">
        <f t="shared" si="2"/>
        <v>0</v>
      </c>
      <c r="S317" s="150">
        <v>0</v>
      </c>
      <c r="T317" s="151">
        <f t="shared" si="3"/>
        <v>0</v>
      </c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R317" s="152" t="s">
        <v>221</v>
      </c>
      <c r="AT317" s="152" t="s">
        <v>137</v>
      </c>
      <c r="AU317" s="152" t="s">
        <v>80</v>
      </c>
      <c r="AY317" s="16" t="s">
        <v>134</v>
      </c>
      <c r="BE317" s="153">
        <f t="shared" si="4"/>
        <v>0</v>
      </c>
      <c r="BF317" s="153">
        <f t="shared" si="5"/>
        <v>0</v>
      </c>
      <c r="BG317" s="153">
        <f t="shared" si="6"/>
        <v>0</v>
      </c>
      <c r="BH317" s="153">
        <f t="shared" si="7"/>
        <v>0</v>
      </c>
      <c r="BI317" s="153">
        <f t="shared" si="8"/>
        <v>0</v>
      </c>
      <c r="BJ317" s="16" t="s">
        <v>78</v>
      </c>
      <c r="BK317" s="153">
        <f t="shared" si="9"/>
        <v>0</v>
      </c>
      <c r="BL317" s="16" t="s">
        <v>221</v>
      </c>
      <c r="BM317" s="152" t="s">
        <v>504</v>
      </c>
    </row>
    <row r="318" spans="1:65" s="12" customFormat="1" ht="22.8" customHeight="1">
      <c r="B318" s="126"/>
      <c r="D318" s="127" t="s">
        <v>69</v>
      </c>
      <c r="E318" s="137" t="s">
        <v>505</v>
      </c>
      <c r="F318" s="137" t="s">
        <v>506</v>
      </c>
      <c r="I318" s="129"/>
      <c r="J318" s="138">
        <f>BK318</f>
        <v>0</v>
      </c>
      <c r="L318" s="126"/>
      <c r="M318" s="131"/>
      <c r="N318" s="132"/>
      <c r="O318" s="132"/>
      <c r="P318" s="133">
        <f>SUM(P319:P327)</f>
        <v>0</v>
      </c>
      <c r="Q318" s="132"/>
      <c r="R318" s="133">
        <f>SUM(R319:R327)</f>
        <v>7.3000000000000009E-3</v>
      </c>
      <c r="S318" s="132"/>
      <c r="T318" s="134">
        <f>SUM(T319:T327)</f>
        <v>0</v>
      </c>
      <c r="AR318" s="127" t="s">
        <v>80</v>
      </c>
      <c r="AT318" s="135" t="s">
        <v>69</v>
      </c>
      <c r="AU318" s="135" t="s">
        <v>78</v>
      </c>
      <c r="AY318" s="127" t="s">
        <v>134</v>
      </c>
      <c r="BK318" s="136">
        <f>SUM(BK319:BK327)</f>
        <v>0</v>
      </c>
    </row>
    <row r="319" spans="1:65" s="2" customFormat="1" ht="24.15" customHeight="1">
      <c r="A319" s="31"/>
      <c r="B319" s="139"/>
      <c r="C319" s="140" t="s">
        <v>507</v>
      </c>
      <c r="D319" s="140" t="s">
        <v>137</v>
      </c>
      <c r="E319" s="141" t="s">
        <v>508</v>
      </c>
      <c r="F319" s="142" t="s">
        <v>509</v>
      </c>
      <c r="G319" s="143" t="s">
        <v>140</v>
      </c>
      <c r="H319" s="144">
        <v>10</v>
      </c>
      <c r="I319" s="145"/>
      <c r="J319" s="146">
        <f t="shared" ref="J319:J325" si="10">ROUND(I319*H319,2)</f>
        <v>0</v>
      </c>
      <c r="K319" s="147"/>
      <c r="L319" s="32"/>
      <c r="M319" s="148" t="s">
        <v>1</v>
      </c>
      <c r="N319" s="149" t="s">
        <v>35</v>
      </c>
      <c r="O319" s="57"/>
      <c r="P319" s="150">
        <f t="shared" ref="P319:P325" si="11">O319*H319</f>
        <v>0</v>
      </c>
      <c r="Q319" s="150">
        <v>5.5000000000000003E-4</v>
      </c>
      <c r="R319" s="150">
        <f t="shared" ref="R319:R325" si="12">Q319*H319</f>
        <v>5.5000000000000005E-3</v>
      </c>
      <c r="S319" s="150">
        <v>0</v>
      </c>
      <c r="T319" s="151">
        <f t="shared" ref="T319:T325" si="13">S319*H319</f>
        <v>0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152" t="s">
        <v>221</v>
      </c>
      <c r="AT319" s="152" t="s">
        <v>137</v>
      </c>
      <c r="AU319" s="152" t="s">
        <v>80</v>
      </c>
      <c r="AY319" s="16" t="s">
        <v>134</v>
      </c>
      <c r="BE319" s="153">
        <f t="shared" ref="BE319:BE325" si="14">IF(N319="základní",J319,0)</f>
        <v>0</v>
      </c>
      <c r="BF319" s="153">
        <f t="shared" ref="BF319:BF325" si="15">IF(N319="snížená",J319,0)</f>
        <v>0</v>
      </c>
      <c r="BG319" s="153">
        <f t="shared" ref="BG319:BG325" si="16">IF(N319="zákl. přenesená",J319,0)</f>
        <v>0</v>
      </c>
      <c r="BH319" s="153">
        <f t="shared" ref="BH319:BH325" si="17">IF(N319="sníž. přenesená",J319,0)</f>
        <v>0</v>
      </c>
      <c r="BI319" s="153">
        <f t="shared" ref="BI319:BI325" si="18">IF(N319="nulová",J319,0)</f>
        <v>0</v>
      </c>
      <c r="BJ319" s="16" t="s">
        <v>78</v>
      </c>
      <c r="BK319" s="153">
        <f t="shared" ref="BK319:BK325" si="19">ROUND(I319*H319,2)</f>
        <v>0</v>
      </c>
      <c r="BL319" s="16" t="s">
        <v>221</v>
      </c>
      <c r="BM319" s="152" t="s">
        <v>510</v>
      </c>
    </row>
    <row r="320" spans="1:65" s="2" customFormat="1" ht="33" customHeight="1">
      <c r="A320" s="31"/>
      <c r="B320" s="139"/>
      <c r="C320" s="140" t="s">
        <v>511</v>
      </c>
      <c r="D320" s="140" t="s">
        <v>137</v>
      </c>
      <c r="E320" s="141" t="s">
        <v>512</v>
      </c>
      <c r="F320" s="142" t="s">
        <v>513</v>
      </c>
      <c r="G320" s="143" t="s">
        <v>140</v>
      </c>
      <c r="H320" s="144">
        <v>10</v>
      </c>
      <c r="I320" s="145"/>
      <c r="J320" s="146">
        <f t="shared" si="10"/>
        <v>0</v>
      </c>
      <c r="K320" s="147"/>
      <c r="L320" s="32"/>
      <c r="M320" s="148" t="s">
        <v>1</v>
      </c>
      <c r="N320" s="149" t="s">
        <v>35</v>
      </c>
      <c r="O320" s="57"/>
      <c r="P320" s="150">
        <f t="shared" si="11"/>
        <v>0</v>
      </c>
      <c r="Q320" s="150">
        <v>4.0000000000000003E-5</v>
      </c>
      <c r="R320" s="150">
        <f t="shared" si="12"/>
        <v>4.0000000000000002E-4</v>
      </c>
      <c r="S320" s="150">
        <v>0</v>
      </c>
      <c r="T320" s="151">
        <f t="shared" si="13"/>
        <v>0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R320" s="152" t="s">
        <v>221</v>
      </c>
      <c r="AT320" s="152" t="s">
        <v>137</v>
      </c>
      <c r="AU320" s="152" t="s">
        <v>80</v>
      </c>
      <c r="AY320" s="16" t="s">
        <v>134</v>
      </c>
      <c r="BE320" s="153">
        <f t="shared" si="14"/>
        <v>0</v>
      </c>
      <c r="BF320" s="153">
        <f t="shared" si="15"/>
        <v>0</v>
      </c>
      <c r="BG320" s="153">
        <f t="shared" si="16"/>
        <v>0</v>
      </c>
      <c r="BH320" s="153">
        <f t="shared" si="17"/>
        <v>0</v>
      </c>
      <c r="BI320" s="153">
        <f t="shared" si="18"/>
        <v>0</v>
      </c>
      <c r="BJ320" s="16" t="s">
        <v>78</v>
      </c>
      <c r="BK320" s="153">
        <f t="shared" si="19"/>
        <v>0</v>
      </c>
      <c r="BL320" s="16" t="s">
        <v>221</v>
      </c>
      <c r="BM320" s="152" t="s">
        <v>514</v>
      </c>
    </row>
    <row r="321" spans="1:65" s="2" customFormat="1" ht="24.15" customHeight="1">
      <c r="A321" s="31"/>
      <c r="B321" s="139"/>
      <c r="C321" s="140" t="s">
        <v>515</v>
      </c>
      <c r="D321" s="140" t="s">
        <v>137</v>
      </c>
      <c r="E321" s="141" t="s">
        <v>516</v>
      </c>
      <c r="F321" s="142" t="s">
        <v>517</v>
      </c>
      <c r="G321" s="143" t="s">
        <v>153</v>
      </c>
      <c r="H321" s="144">
        <v>1</v>
      </c>
      <c r="I321" s="145"/>
      <c r="J321" s="146">
        <f t="shared" si="10"/>
        <v>0</v>
      </c>
      <c r="K321" s="147"/>
      <c r="L321" s="32"/>
      <c r="M321" s="148" t="s">
        <v>1</v>
      </c>
      <c r="N321" s="149" t="s">
        <v>35</v>
      </c>
      <c r="O321" s="57"/>
      <c r="P321" s="150">
        <f t="shared" si="11"/>
        <v>0</v>
      </c>
      <c r="Q321" s="150">
        <v>1.3999999999999999E-4</v>
      </c>
      <c r="R321" s="150">
        <f t="shared" si="12"/>
        <v>1.3999999999999999E-4</v>
      </c>
      <c r="S321" s="150">
        <v>0</v>
      </c>
      <c r="T321" s="151">
        <f t="shared" si="13"/>
        <v>0</v>
      </c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R321" s="152" t="s">
        <v>221</v>
      </c>
      <c r="AT321" s="152" t="s">
        <v>137</v>
      </c>
      <c r="AU321" s="152" t="s">
        <v>80</v>
      </c>
      <c r="AY321" s="16" t="s">
        <v>134</v>
      </c>
      <c r="BE321" s="153">
        <f t="shared" si="14"/>
        <v>0</v>
      </c>
      <c r="BF321" s="153">
        <f t="shared" si="15"/>
        <v>0</v>
      </c>
      <c r="BG321" s="153">
        <f t="shared" si="16"/>
        <v>0</v>
      </c>
      <c r="BH321" s="153">
        <f t="shared" si="17"/>
        <v>0</v>
      </c>
      <c r="BI321" s="153">
        <f t="shared" si="18"/>
        <v>0</v>
      </c>
      <c r="BJ321" s="16" t="s">
        <v>78</v>
      </c>
      <c r="BK321" s="153">
        <f t="shared" si="19"/>
        <v>0</v>
      </c>
      <c r="BL321" s="16" t="s">
        <v>221</v>
      </c>
      <c r="BM321" s="152" t="s">
        <v>518</v>
      </c>
    </row>
    <row r="322" spans="1:65" s="2" customFormat="1" ht="21.75" customHeight="1">
      <c r="A322" s="31"/>
      <c r="B322" s="139"/>
      <c r="C322" s="140" t="s">
        <v>519</v>
      </c>
      <c r="D322" s="140" t="s">
        <v>137</v>
      </c>
      <c r="E322" s="141" t="s">
        <v>520</v>
      </c>
      <c r="F322" s="142" t="s">
        <v>521</v>
      </c>
      <c r="G322" s="143" t="s">
        <v>153</v>
      </c>
      <c r="H322" s="144">
        <v>2</v>
      </c>
      <c r="I322" s="145"/>
      <c r="J322" s="146">
        <f t="shared" si="10"/>
        <v>0</v>
      </c>
      <c r="K322" s="147"/>
      <c r="L322" s="32"/>
      <c r="M322" s="148" t="s">
        <v>1</v>
      </c>
      <c r="N322" s="149" t="s">
        <v>35</v>
      </c>
      <c r="O322" s="57"/>
      <c r="P322" s="150">
        <f t="shared" si="11"/>
        <v>0</v>
      </c>
      <c r="Q322" s="150">
        <v>2.5000000000000001E-4</v>
      </c>
      <c r="R322" s="150">
        <f t="shared" si="12"/>
        <v>5.0000000000000001E-4</v>
      </c>
      <c r="S322" s="150">
        <v>0</v>
      </c>
      <c r="T322" s="151">
        <f t="shared" si="13"/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152" t="s">
        <v>221</v>
      </c>
      <c r="AT322" s="152" t="s">
        <v>137</v>
      </c>
      <c r="AU322" s="152" t="s">
        <v>80</v>
      </c>
      <c r="AY322" s="16" t="s">
        <v>134</v>
      </c>
      <c r="BE322" s="153">
        <f t="shared" si="14"/>
        <v>0</v>
      </c>
      <c r="BF322" s="153">
        <f t="shared" si="15"/>
        <v>0</v>
      </c>
      <c r="BG322" s="153">
        <f t="shared" si="16"/>
        <v>0</v>
      </c>
      <c r="BH322" s="153">
        <f t="shared" si="17"/>
        <v>0</v>
      </c>
      <c r="BI322" s="153">
        <f t="shared" si="18"/>
        <v>0</v>
      </c>
      <c r="BJ322" s="16" t="s">
        <v>78</v>
      </c>
      <c r="BK322" s="153">
        <f t="shared" si="19"/>
        <v>0</v>
      </c>
      <c r="BL322" s="16" t="s">
        <v>221</v>
      </c>
      <c r="BM322" s="152" t="s">
        <v>522</v>
      </c>
    </row>
    <row r="323" spans="1:65" s="2" customFormat="1" ht="24.15" customHeight="1">
      <c r="A323" s="31"/>
      <c r="B323" s="139"/>
      <c r="C323" s="140" t="s">
        <v>523</v>
      </c>
      <c r="D323" s="140" t="s">
        <v>137</v>
      </c>
      <c r="E323" s="141" t="s">
        <v>524</v>
      </c>
      <c r="F323" s="142" t="s">
        <v>525</v>
      </c>
      <c r="G323" s="143" t="s">
        <v>153</v>
      </c>
      <c r="H323" s="144">
        <v>1</v>
      </c>
      <c r="I323" s="145"/>
      <c r="J323" s="146">
        <f t="shared" si="10"/>
        <v>0</v>
      </c>
      <c r="K323" s="147"/>
      <c r="L323" s="32"/>
      <c r="M323" s="148" t="s">
        <v>1</v>
      </c>
      <c r="N323" s="149" t="s">
        <v>35</v>
      </c>
      <c r="O323" s="57"/>
      <c r="P323" s="150">
        <f t="shared" si="11"/>
        <v>0</v>
      </c>
      <c r="Q323" s="150">
        <v>6.9999999999999999E-4</v>
      </c>
      <c r="R323" s="150">
        <f t="shared" si="12"/>
        <v>6.9999999999999999E-4</v>
      </c>
      <c r="S323" s="150">
        <v>0</v>
      </c>
      <c r="T323" s="151">
        <f t="shared" si="13"/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52" t="s">
        <v>221</v>
      </c>
      <c r="AT323" s="152" t="s">
        <v>137</v>
      </c>
      <c r="AU323" s="152" t="s">
        <v>80</v>
      </c>
      <c r="AY323" s="16" t="s">
        <v>134</v>
      </c>
      <c r="BE323" s="153">
        <f t="shared" si="14"/>
        <v>0</v>
      </c>
      <c r="BF323" s="153">
        <f t="shared" si="15"/>
        <v>0</v>
      </c>
      <c r="BG323" s="153">
        <f t="shared" si="16"/>
        <v>0</v>
      </c>
      <c r="BH323" s="153">
        <f t="shared" si="17"/>
        <v>0</v>
      </c>
      <c r="BI323" s="153">
        <f t="shared" si="18"/>
        <v>0</v>
      </c>
      <c r="BJ323" s="16" t="s">
        <v>78</v>
      </c>
      <c r="BK323" s="153">
        <f t="shared" si="19"/>
        <v>0</v>
      </c>
      <c r="BL323" s="16" t="s">
        <v>221</v>
      </c>
      <c r="BM323" s="152" t="s">
        <v>526</v>
      </c>
    </row>
    <row r="324" spans="1:65" s="2" customFormat="1" ht="16.5" customHeight="1">
      <c r="A324" s="31"/>
      <c r="B324" s="139"/>
      <c r="C324" s="140" t="s">
        <v>527</v>
      </c>
      <c r="D324" s="140" t="s">
        <v>137</v>
      </c>
      <c r="E324" s="141" t="s">
        <v>528</v>
      </c>
      <c r="F324" s="142" t="s">
        <v>529</v>
      </c>
      <c r="G324" s="143" t="s">
        <v>153</v>
      </c>
      <c r="H324" s="144">
        <v>6</v>
      </c>
      <c r="I324" s="145"/>
      <c r="J324" s="146">
        <f t="shared" si="10"/>
        <v>0</v>
      </c>
      <c r="K324" s="147"/>
      <c r="L324" s="32"/>
      <c r="M324" s="148" t="s">
        <v>1</v>
      </c>
      <c r="N324" s="149" t="s">
        <v>35</v>
      </c>
      <c r="O324" s="57"/>
      <c r="P324" s="150">
        <f t="shared" si="11"/>
        <v>0</v>
      </c>
      <c r="Q324" s="150">
        <v>1.0000000000000001E-5</v>
      </c>
      <c r="R324" s="150">
        <f t="shared" si="12"/>
        <v>6.0000000000000008E-5</v>
      </c>
      <c r="S324" s="150">
        <v>0</v>
      </c>
      <c r="T324" s="151">
        <f t="shared" si="13"/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152" t="s">
        <v>221</v>
      </c>
      <c r="AT324" s="152" t="s">
        <v>137</v>
      </c>
      <c r="AU324" s="152" t="s">
        <v>80</v>
      </c>
      <c r="AY324" s="16" t="s">
        <v>134</v>
      </c>
      <c r="BE324" s="153">
        <f t="shared" si="14"/>
        <v>0</v>
      </c>
      <c r="BF324" s="153">
        <f t="shared" si="15"/>
        <v>0</v>
      </c>
      <c r="BG324" s="153">
        <f t="shared" si="16"/>
        <v>0</v>
      </c>
      <c r="BH324" s="153">
        <f t="shared" si="17"/>
        <v>0</v>
      </c>
      <c r="BI324" s="153">
        <f t="shared" si="18"/>
        <v>0</v>
      </c>
      <c r="BJ324" s="16" t="s">
        <v>78</v>
      </c>
      <c r="BK324" s="153">
        <f t="shared" si="19"/>
        <v>0</v>
      </c>
      <c r="BL324" s="16" t="s">
        <v>221</v>
      </c>
      <c r="BM324" s="152" t="s">
        <v>530</v>
      </c>
    </row>
    <row r="325" spans="1:65" s="2" customFormat="1" ht="16.5" customHeight="1">
      <c r="A325" s="31"/>
      <c r="B325" s="139"/>
      <c r="C325" s="140" t="s">
        <v>531</v>
      </c>
      <c r="D325" s="140" t="s">
        <v>137</v>
      </c>
      <c r="E325" s="141" t="s">
        <v>532</v>
      </c>
      <c r="F325" s="142" t="s">
        <v>533</v>
      </c>
      <c r="G325" s="143" t="s">
        <v>392</v>
      </c>
      <c r="H325" s="144">
        <v>40</v>
      </c>
      <c r="I325" s="145"/>
      <c r="J325" s="146">
        <f t="shared" si="10"/>
        <v>0</v>
      </c>
      <c r="K325" s="147"/>
      <c r="L325" s="32"/>
      <c r="M325" s="148" t="s">
        <v>1</v>
      </c>
      <c r="N325" s="149" t="s">
        <v>35</v>
      </c>
      <c r="O325" s="57"/>
      <c r="P325" s="150">
        <f t="shared" si="11"/>
        <v>0</v>
      </c>
      <c r="Q325" s="150">
        <v>0</v>
      </c>
      <c r="R325" s="150">
        <f t="shared" si="12"/>
        <v>0</v>
      </c>
      <c r="S325" s="150">
        <v>0</v>
      </c>
      <c r="T325" s="151">
        <f t="shared" si="13"/>
        <v>0</v>
      </c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R325" s="152" t="s">
        <v>221</v>
      </c>
      <c r="AT325" s="152" t="s">
        <v>137</v>
      </c>
      <c r="AU325" s="152" t="s">
        <v>80</v>
      </c>
      <c r="AY325" s="16" t="s">
        <v>134</v>
      </c>
      <c r="BE325" s="153">
        <f t="shared" si="14"/>
        <v>0</v>
      </c>
      <c r="BF325" s="153">
        <f t="shared" si="15"/>
        <v>0</v>
      </c>
      <c r="BG325" s="153">
        <f t="shared" si="16"/>
        <v>0</v>
      </c>
      <c r="BH325" s="153">
        <f t="shared" si="17"/>
        <v>0</v>
      </c>
      <c r="BI325" s="153">
        <f t="shared" si="18"/>
        <v>0</v>
      </c>
      <c r="BJ325" s="16" t="s">
        <v>78</v>
      </c>
      <c r="BK325" s="153">
        <f t="shared" si="19"/>
        <v>0</v>
      </c>
      <c r="BL325" s="16" t="s">
        <v>221</v>
      </c>
      <c r="BM325" s="152" t="s">
        <v>534</v>
      </c>
    </row>
    <row r="326" spans="1:65" s="13" customFormat="1" ht="20.399999999999999">
      <c r="B326" s="154"/>
      <c r="D326" s="155" t="s">
        <v>143</v>
      </c>
      <c r="E326" s="156" t="s">
        <v>1</v>
      </c>
      <c r="F326" s="157" t="s">
        <v>535</v>
      </c>
      <c r="H326" s="158">
        <v>40</v>
      </c>
      <c r="I326" s="159"/>
      <c r="L326" s="154"/>
      <c r="M326" s="160"/>
      <c r="N326" s="161"/>
      <c r="O326" s="161"/>
      <c r="P326" s="161"/>
      <c r="Q326" s="161"/>
      <c r="R326" s="161"/>
      <c r="S326" s="161"/>
      <c r="T326" s="162"/>
      <c r="AT326" s="156" t="s">
        <v>143</v>
      </c>
      <c r="AU326" s="156" t="s">
        <v>80</v>
      </c>
      <c r="AV326" s="13" t="s">
        <v>80</v>
      </c>
      <c r="AW326" s="13" t="s">
        <v>27</v>
      </c>
      <c r="AX326" s="13" t="s">
        <v>70</v>
      </c>
      <c r="AY326" s="156" t="s">
        <v>134</v>
      </c>
    </row>
    <row r="327" spans="1:65" s="14" customFormat="1" ht="10.199999999999999">
      <c r="B327" s="163"/>
      <c r="D327" s="155" t="s">
        <v>143</v>
      </c>
      <c r="E327" s="164" t="s">
        <v>1</v>
      </c>
      <c r="F327" s="165" t="s">
        <v>145</v>
      </c>
      <c r="H327" s="166">
        <v>40</v>
      </c>
      <c r="I327" s="167"/>
      <c r="L327" s="163"/>
      <c r="M327" s="168"/>
      <c r="N327" s="169"/>
      <c r="O327" s="169"/>
      <c r="P327" s="169"/>
      <c r="Q327" s="169"/>
      <c r="R327" s="169"/>
      <c r="S327" s="169"/>
      <c r="T327" s="170"/>
      <c r="AT327" s="164" t="s">
        <v>143</v>
      </c>
      <c r="AU327" s="164" t="s">
        <v>80</v>
      </c>
      <c r="AV327" s="14" t="s">
        <v>141</v>
      </c>
      <c r="AW327" s="14" t="s">
        <v>27</v>
      </c>
      <c r="AX327" s="14" t="s">
        <v>78</v>
      </c>
      <c r="AY327" s="164" t="s">
        <v>134</v>
      </c>
    </row>
    <row r="328" spans="1:65" s="12" customFormat="1" ht="22.8" customHeight="1">
      <c r="B328" s="126"/>
      <c r="D328" s="127" t="s">
        <v>69</v>
      </c>
      <c r="E328" s="137" t="s">
        <v>536</v>
      </c>
      <c r="F328" s="137" t="s">
        <v>537</v>
      </c>
      <c r="I328" s="129"/>
      <c r="J328" s="138">
        <f>BK328</f>
        <v>0</v>
      </c>
      <c r="L328" s="126"/>
      <c r="M328" s="131"/>
      <c r="N328" s="132"/>
      <c r="O328" s="132"/>
      <c r="P328" s="133">
        <f>SUM(P329:P336)</f>
        <v>0</v>
      </c>
      <c r="Q328" s="132"/>
      <c r="R328" s="133">
        <f>SUM(R329:R336)</f>
        <v>0</v>
      </c>
      <c r="S328" s="132"/>
      <c r="T328" s="134">
        <f>SUM(T329:T336)</f>
        <v>0</v>
      </c>
      <c r="AR328" s="127" t="s">
        <v>80</v>
      </c>
      <c r="AT328" s="135" t="s">
        <v>69</v>
      </c>
      <c r="AU328" s="135" t="s">
        <v>78</v>
      </c>
      <c r="AY328" s="127" t="s">
        <v>134</v>
      </c>
      <c r="BK328" s="136">
        <f>SUM(BK329:BK336)</f>
        <v>0</v>
      </c>
    </row>
    <row r="329" spans="1:65" s="2" customFormat="1" ht="16.5" customHeight="1">
      <c r="A329" s="31"/>
      <c r="B329" s="139"/>
      <c r="C329" s="140" t="s">
        <v>538</v>
      </c>
      <c r="D329" s="140" t="s">
        <v>137</v>
      </c>
      <c r="E329" s="141" t="s">
        <v>539</v>
      </c>
      <c r="F329" s="142" t="s">
        <v>540</v>
      </c>
      <c r="G329" s="143" t="s">
        <v>392</v>
      </c>
      <c r="H329" s="144">
        <v>16</v>
      </c>
      <c r="I329" s="145"/>
      <c r="J329" s="146">
        <f>ROUND(I329*H329,2)</f>
        <v>0</v>
      </c>
      <c r="K329" s="147"/>
      <c r="L329" s="32"/>
      <c r="M329" s="148" t="s">
        <v>1</v>
      </c>
      <c r="N329" s="149" t="s">
        <v>35</v>
      </c>
      <c r="O329" s="57"/>
      <c r="P329" s="150">
        <f>O329*H329</f>
        <v>0</v>
      </c>
      <c r="Q329" s="150">
        <v>0</v>
      </c>
      <c r="R329" s="150">
        <f>Q329*H329</f>
        <v>0</v>
      </c>
      <c r="S329" s="150">
        <v>0</v>
      </c>
      <c r="T329" s="151">
        <f>S329*H329</f>
        <v>0</v>
      </c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R329" s="152" t="s">
        <v>221</v>
      </c>
      <c r="AT329" s="152" t="s">
        <v>137</v>
      </c>
      <c r="AU329" s="152" t="s">
        <v>80</v>
      </c>
      <c r="AY329" s="16" t="s">
        <v>134</v>
      </c>
      <c r="BE329" s="153">
        <f>IF(N329="základní",J329,0)</f>
        <v>0</v>
      </c>
      <c r="BF329" s="153">
        <f>IF(N329="snížená",J329,0)</f>
        <v>0</v>
      </c>
      <c r="BG329" s="153">
        <f>IF(N329="zákl. přenesená",J329,0)</f>
        <v>0</v>
      </c>
      <c r="BH329" s="153">
        <f>IF(N329="sníž. přenesená",J329,0)</f>
        <v>0</v>
      </c>
      <c r="BI329" s="153">
        <f>IF(N329="nulová",J329,0)</f>
        <v>0</v>
      </c>
      <c r="BJ329" s="16" t="s">
        <v>78</v>
      </c>
      <c r="BK329" s="153">
        <f>ROUND(I329*H329,2)</f>
        <v>0</v>
      </c>
      <c r="BL329" s="16" t="s">
        <v>221</v>
      </c>
      <c r="BM329" s="152" t="s">
        <v>541</v>
      </c>
    </row>
    <row r="330" spans="1:65" s="13" customFormat="1" ht="10.199999999999999">
      <c r="B330" s="154"/>
      <c r="D330" s="155" t="s">
        <v>143</v>
      </c>
      <c r="E330" s="156" t="s">
        <v>1</v>
      </c>
      <c r="F330" s="157" t="s">
        <v>542</v>
      </c>
      <c r="H330" s="158">
        <v>16</v>
      </c>
      <c r="I330" s="159"/>
      <c r="L330" s="154"/>
      <c r="M330" s="160"/>
      <c r="N330" s="161"/>
      <c r="O330" s="161"/>
      <c r="P330" s="161"/>
      <c r="Q330" s="161"/>
      <c r="R330" s="161"/>
      <c r="S330" s="161"/>
      <c r="T330" s="162"/>
      <c r="AT330" s="156" t="s">
        <v>143</v>
      </c>
      <c r="AU330" s="156" t="s">
        <v>80</v>
      </c>
      <c r="AV330" s="13" t="s">
        <v>80</v>
      </c>
      <c r="AW330" s="13" t="s">
        <v>27</v>
      </c>
      <c r="AX330" s="13" t="s">
        <v>70</v>
      </c>
      <c r="AY330" s="156" t="s">
        <v>134</v>
      </c>
    </row>
    <row r="331" spans="1:65" s="14" customFormat="1" ht="10.199999999999999">
      <c r="B331" s="163"/>
      <c r="D331" s="155" t="s">
        <v>143</v>
      </c>
      <c r="E331" s="164" t="s">
        <v>1</v>
      </c>
      <c r="F331" s="165" t="s">
        <v>145</v>
      </c>
      <c r="H331" s="166">
        <v>16</v>
      </c>
      <c r="I331" s="167"/>
      <c r="L331" s="163"/>
      <c r="M331" s="168"/>
      <c r="N331" s="169"/>
      <c r="O331" s="169"/>
      <c r="P331" s="169"/>
      <c r="Q331" s="169"/>
      <c r="R331" s="169"/>
      <c r="S331" s="169"/>
      <c r="T331" s="170"/>
      <c r="AT331" s="164" t="s">
        <v>143</v>
      </c>
      <c r="AU331" s="164" t="s">
        <v>80</v>
      </c>
      <c r="AV331" s="14" t="s">
        <v>141</v>
      </c>
      <c r="AW331" s="14" t="s">
        <v>27</v>
      </c>
      <c r="AX331" s="14" t="s">
        <v>78</v>
      </c>
      <c r="AY331" s="164" t="s">
        <v>134</v>
      </c>
    </row>
    <row r="332" spans="1:65" s="2" customFormat="1" ht="16.5" customHeight="1">
      <c r="A332" s="31"/>
      <c r="B332" s="139"/>
      <c r="C332" s="140" t="s">
        <v>543</v>
      </c>
      <c r="D332" s="140" t="s">
        <v>137</v>
      </c>
      <c r="E332" s="141" t="s">
        <v>544</v>
      </c>
      <c r="F332" s="142" t="s">
        <v>545</v>
      </c>
      <c r="G332" s="143" t="s">
        <v>392</v>
      </c>
      <c r="H332" s="144">
        <v>79</v>
      </c>
      <c r="I332" s="145"/>
      <c r="J332" s="146">
        <f>ROUND(I332*H332,2)</f>
        <v>0</v>
      </c>
      <c r="K332" s="147"/>
      <c r="L332" s="32"/>
      <c r="M332" s="148" t="s">
        <v>1</v>
      </c>
      <c r="N332" s="149" t="s">
        <v>35</v>
      </c>
      <c r="O332" s="57"/>
      <c r="P332" s="150">
        <f>O332*H332</f>
        <v>0</v>
      </c>
      <c r="Q332" s="150">
        <v>0</v>
      </c>
      <c r="R332" s="150">
        <f>Q332*H332</f>
        <v>0</v>
      </c>
      <c r="S332" s="150">
        <v>0</v>
      </c>
      <c r="T332" s="151">
        <f>S332*H332</f>
        <v>0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R332" s="152" t="s">
        <v>221</v>
      </c>
      <c r="AT332" s="152" t="s">
        <v>137</v>
      </c>
      <c r="AU332" s="152" t="s">
        <v>80</v>
      </c>
      <c r="AY332" s="16" t="s">
        <v>134</v>
      </c>
      <c r="BE332" s="153">
        <f>IF(N332="základní",J332,0)</f>
        <v>0</v>
      </c>
      <c r="BF332" s="153">
        <f>IF(N332="snížená",J332,0)</f>
        <v>0</v>
      </c>
      <c r="BG332" s="153">
        <f>IF(N332="zákl. přenesená",J332,0)</f>
        <v>0</v>
      </c>
      <c r="BH332" s="153">
        <f>IF(N332="sníž. přenesená",J332,0)</f>
        <v>0</v>
      </c>
      <c r="BI332" s="153">
        <f>IF(N332="nulová",J332,0)</f>
        <v>0</v>
      </c>
      <c r="BJ332" s="16" t="s">
        <v>78</v>
      </c>
      <c r="BK332" s="153">
        <f>ROUND(I332*H332,2)</f>
        <v>0</v>
      </c>
      <c r="BL332" s="16" t="s">
        <v>221</v>
      </c>
      <c r="BM332" s="152" t="s">
        <v>546</v>
      </c>
    </row>
    <row r="333" spans="1:65" s="13" customFormat="1" ht="10.199999999999999">
      <c r="B333" s="154"/>
      <c r="D333" s="155" t="s">
        <v>143</v>
      </c>
      <c r="E333" s="156" t="s">
        <v>1</v>
      </c>
      <c r="F333" s="157" t="s">
        <v>547</v>
      </c>
      <c r="H333" s="158">
        <v>79</v>
      </c>
      <c r="I333" s="159"/>
      <c r="L333" s="154"/>
      <c r="M333" s="160"/>
      <c r="N333" s="161"/>
      <c r="O333" s="161"/>
      <c r="P333" s="161"/>
      <c r="Q333" s="161"/>
      <c r="R333" s="161"/>
      <c r="S333" s="161"/>
      <c r="T333" s="162"/>
      <c r="AT333" s="156" t="s">
        <v>143</v>
      </c>
      <c r="AU333" s="156" t="s">
        <v>80</v>
      </c>
      <c r="AV333" s="13" t="s">
        <v>80</v>
      </c>
      <c r="AW333" s="13" t="s">
        <v>27</v>
      </c>
      <c r="AX333" s="13" t="s">
        <v>70</v>
      </c>
      <c r="AY333" s="156" t="s">
        <v>134</v>
      </c>
    </row>
    <row r="334" spans="1:65" s="14" customFormat="1" ht="10.199999999999999">
      <c r="B334" s="163"/>
      <c r="D334" s="155" t="s">
        <v>143</v>
      </c>
      <c r="E334" s="164" t="s">
        <v>1</v>
      </c>
      <c r="F334" s="165" t="s">
        <v>145</v>
      </c>
      <c r="H334" s="166">
        <v>79</v>
      </c>
      <c r="I334" s="167"/>
      <c r="L334" s="163"/>
      <c r="M334" s="168"/>
      <c r="N334" s="169"/>
      <c r="O334" s="169"/>
      <c r="P334" s="169"/>
      <c r="Q334" s="169"/>
      <c r="R334" s="169"/>
      <c r="S334" s="169"/>
      <c r="T334" s="170"/>
      <c r="AT334" s="164" t="s">
        <v>143</v>
      </c>
      <c r="AU334" s="164" t="s">
        <v>80</v>
      </c>
      <c r="AV334" s="14" t="s">
        <v>141</v>
      </c>
      <c r="AW334" s="14" t="s">
        <v>27</v>
      </c>
      <c r="AX334" s="14" t="s">
        <v>78</v>
      </c>
      <c r="AY334" s="164" t="s">
        <v>134</v>
      </c>
    </row>
    <row r="335" spans="1:65" s="2" customFormat="1" ht="24.15" customHeight="1">
      <c r="A335" s="31"/>
      <c r="B335" s="139"/>
      <c r="C335" s="140" t="s">
        <v>548</v>
      </c>
      <c r="D335" s="140" t="s">
        <v>137</v>
      </c>
      <c r="E335" s="141" t="s">
        <v>222</v>
      </c>
      <c r="F335" s="142" t="s">
        <v>549</v>
      </c>
      <c r="G335" s="143" t="s">
        <v>550</v>
      </c>
      <c r="H335" s="144">
        <v>1</v>
      </c>
      <c r="I335" s="145"/>
      <c r="J335" s="146">
        <f>ROUND(I335*H335,2)</f>
        <v>0</v>
      </c>
      <c r="K335" s="147"/>
      <c r="L335" s="32"/>
      <c r="M335" s="148" t="s">
        <v>1</v>
      </c>
      <c r="N335" s="149" t="s">
        <v>35</v>
      </c>
      <c r="O335" s="57"/>
      <c r="P335" s="150">
        <f>O335*H335</f>
        <v>0</v>
      </c>
      <c r="Q335" s="150">
        <v>0</v>
      </c>
      <c r="R335" s="150">
        <f>Q335*H335</f>
        <v>0</v>
      </c>
      <c r="S335" s="150">
        <v>0</v>
      </c>
      <c r="T335" s="151">
        <f>S335*H335</f>
        <v>0</v>
      </c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R335" s="152" t="s">
        <v>221</v>
      </c>
      <c r="AT335" s="152" t="s">
        <v>137</v>
      </c>
      <c r="AU335" s="152" t="s">
        <v>80</v>
      </c>
      <c r="AY335" s="16" t="s">
        <v>134</v>
      </c>
      <c r="BE335" s="153">
        <f>IF(N335="základní",J335,0)</f>
        <v>0</v>
      </c>
      <c r="BF335" s="153">
        <f>IF(N335="snížená",J335,0)</f>
        <v>0</v>
      </c>
      <c r="BG335" s="153">
        <f>IF(N335="zákl. přenesená",J335,0)</f>
        <v>0</v>
      </c>
      <c r="BH335" s="153">
        <f>IF(N335="sníž. přenesená",J335,0)</f>
        <v>0</v>
      </c>
      <c r="BI335" s="153">
        <f>IF(N335="nulová",J335,0)</f>
        <v>0</v>
      </c>
      <c r="BJ335" s="16" t="s">
        <v>78</v>
      </c>
      <c r="BK335" s="153">
        <f>ROUND(I335*H335,2)</f>
        <v>0</v>
      </c>
      <c r="BL335" s="16" t="s">
        <v>221</v>
      </c>
      <c r="BM335" s="152" t="s">
        <v>551</v>
      </c>
    </row>
    <row r="336" spans="1:65" s="2" customFormat="1" ht="24.15" customHeight="1">
      <c r="A336" s="31"/>
      <c r="B336" s="139"/>
      <c r="C336" s="140" t="s">
        <v>552</v>
      </c>
      <c r="D336" s="140" t="s">
        <v>137</v>
      </c>
      <c r="E336" s="141" t="s">
        <v>553</v>
      </c>
      <c r="F336" s="142" t="s">
        <v>554</v>
      </c>
      <c r="G336" s="143" t="s">
        <v>153</v>
      </c>
      <c r="H336" s="144">
        <v>1</v>
      </c>
      <c r="I336" s="145"/>
      <c r="J336" s="146">
        <f>ROUND(I336*H336,2)</f>
        <v>0</v>
      </c>
      <c r="K336" s="147"/>
      <c r="L336" s="32"/>
      <c r="M336" s="148" t="s">
        <v>1</v>
      </c>
      <c r="N336" s="149" t="s">
        <v>35</v>
      </c>
      <c r="O336" s="57"/>
      <c r="P336" s="150">
        <f>O336*H336</f>
        <v>0</v>
      </c>
      <c r="Q336" s="150">
        <v>0</v>
      </c>
      <c r="R336" s="150">
        <f>Q336*H336</f>
        <v>0</v>
      </c>
      <c r="S336" s="150">
        <v>0</v>
      </c>
      <c r="T336" s="151">
        <f>S336*H336</f>
        <v>0</v>
      </c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R336" s="152" t="s">
        <v>221</v>
      </c>
      <c r="AT336" s="152" t="s">
        <v>137</v>
      </c>
      <c r="AU336" s="152" t="s">
        <v>80</v>
      </c>
      <c r="AY336" s="16" t="s">
        <v>134</v>
      </c>
      <c r="BE336" s="153">
        <f>IF(N336="základní",J336,0)</f>
        <v>0</v>
      </c>
      <c r="BF336" s="153">
        <f>IF(N336="snížená",J336,0)</f>
        <v>0</v>
      </c>
      <c r="BG336" s="153">
        <f>IF(N336="zákl. přenesená",J336,0)</f>
        <v>0</v>
      </c>
      <c r="BH336" s="153">
        <f>IF(N336="sníž. přenesená",J336,0)</f>
        <v>0</v>
      </c>
      <c r="BI336" s="153">
        <f>IF(N336="nulová",J336,0)</f>
        <v>0</v>
      </c>
      <c r="BJ336" s="16" t="s">
        <v>78</v>
      </c>
      <c r="BK336" s="153">
        <f>ROUND(I336*H336,2)</f>
        <v>0</v>
      </c>
      <c r="BL336" s="16" t="s">
        <v>221</v>
      </c>
      <c r="BM336" s="152" t="s">
        <v>555</v>
      </c>
    </row>
    <row r="337" spans="1:65" s="12" customFormat="1" ht="22.8" customHeight="1">
      <c r="B337" s="126"/>
      <c r="D337" s="127" t="s">
        <v>69</v>
      </c>
      <c r="E337" s="137" t="s">
        <v>556</v>
      </c>
      <c r="F337" s="137" t="s">
        <v>557</v>
      </c>
      <c r="I337" s="129"/>
      <c r="J337" s="138">
        <f>BK337</f>
        <v>0</v>
      </c>
      <c r="L337" s="126"/>
      <c r="M337" s="131"/>
      <c r="N337" s="132"/>
      <c r="O337" s="132"/>
      <c r="P337" s="133">
        <f>SUM(P338:P356)</f>
        <v>0</v>
      </c>
      <c r="Q337" s="132"/>
      <c r="R337" s="133">
        <f>SUM(R338:R356)</f>
        <v>1.8000000000000002E-3</v>
      </c>
      <c r="S337" s="132"/>
      <c r="T337" s="134">
        <f>SUM(T338:T356)</f>
        <v>0</v>
      </c>
      <c r="AR337" s="127" t="s">
        <v>80</v>
      </c>
      <c r="AT337" s="135" t="s">
        <v>69</v>
      </c>
      <c r="AU337" s="135" t="s">
        <v>78</v>
      </c>
      <c r="AY337" s="127" t="s">
        <v>134</v>
      </c>
      <c r="BK337" s="136">
        <f>SUM(BK338:BK356)</f>
        <v>0</v>
      </c>
    </row>
    <row r="338" spans="1:65" s="2" customFormat="1" ht="24.15" customHeight="1">
      <c r="A338" s="31"/>
      <c r="B338" s="139"/>
      <c r="C338" s="140" t="s">
        <v>558</v>
      </c>
      <c r="D338" s="140" t="s">
        <v>137</v>
      </c>
      <c r="E338" s="141" t="s">
        <v>559</v>
      </c>
      <c r="F338" s="142" t="s">
        <v>560</v>
      </c>
      <c r="G338" s="143" t="s">
        <v>153</v>
      </c>
      <c r="H338" s="144">
        <v>3</v>
      </c>
      <c r="I338" s="145"/>
      <c r="J338" s="146">
        <f>ROUND(I338*H338,2)</f>
        <v>0</v>
      </c>
      <c r="K338" s="147"/>
      <c r="L338" s="32"/>
      <c r="M338" s="148" t="s">
        <v>1</v>
      </c>
      <c r="N338" s="149" t="s">
        <v>35</v>
      </c>
      <c r="O338" s="57"/>
      <c r="P338" s="150">
        <f>O338*H338</f>
        <v>0</v>
      </c>
      <c r="Q338" s="150">
        <v>0</v>
      </c>
      <c r="R338" s="150">
        <f>Q338*H338</f>
        <v>0</v>
      </c>
      <c r="S338" s="150">
        <v>0</v>
      </c>
      <c r="T338" s="151">
        <f>S338*H338</f>
        <v>0</v>
      </c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R338" s="152" t="s">
        <v>221</v>
      </c>
      <c r="AT338" s="152" t="s">
        <v>137</v>
      </c>
      <c r="AU338" s="152" t="s">
        <v>80</v>
      </c>
      <c r="AY338" s="16" t="s">
        <v>134</v>
      </c>
      <c r="BE338" s="153">
        <f>IF(N338="základní",J338,0)</f>
        <v>0</v>
      </c>
      <c r="BF338" s="153">
        <f>IF(N338="snížená",J338,0)</f>
        <v>0</v>
      </c>
      <c r="BG338" s="153">
        <f>IF(N338="zákl. přenesená",J338,0)</f>
        <v>0</v>
      </c>
      <c r="BH338" s="153">
        <f>IF(N338="sníž. přenesená",J338,0)</f>
        <v>0</v>
      </c>
      <c r="BI338" s="153">
        <f>IF(N338="nulová",J338,0)</f>
        <v>0</v>
      </c>
      <c r="BJ338" s="16" t="s">
        <v>78</v>
      </c>
      <c r="BK338" s="153">
        <f>ROUND(I338*H338,2)</f>
        <v>0</v>
      </c>
      <c r="BL338" s="16" t="s">
        <v>221</v>
      </c>
      <c r="BM338" s="152" t="s">
        <v>561</v>
      </c>
    </row>
    <row r="339" spans="1:65" s="2" customFormat="1" ht="33" customHeight="1">
      <c r="A339" s="31"/>
      <c r="B339" s="139"/>
      <c r="C339" s="171" t="s">
        <v>562</v>
      </c>
      <c r="D339" s="171" t="s">
        <v>216</v>
      </c>
      <c r="E339" s="172" t="s">
        <v>563</v>
      </c>
      <c r="F339" s="173" t="s">
        <v>564</v>
      </c>
      <c r="G339" s="174" t="s">
        <v>153</v>
      </c>
      <c r="H339" s="175">
        <v>3</v>
      </c>
      <c r="I339" s="176"/>
      <c r="J339" s="177">
        <f>ROUND(I339*H339,2)</f>
        <v>0</v>
      </c>
      <c r="K339" s="178"/>
      <c r="L339" s="179"/>
      <c r="M339" s="180" t="s">
        <v>1</v>
      </c>
      <c r="N339" s="181" t="s">
        <v>35</v>
      </c>
      <c r="O339" s="57"/>
      <c r="P339" s="150">
        <f>O339*H339</f>
        <v>0</v>
      </c>
      <c r="Q339" s="150">
        <v>0</v>
      </c>
      <c r="R339" s="150">
        <f>Q339*H339</f>
        <v>0</v>
      </c>
      <c r="S339" s="150">
        <v>0</v>
      </c>
      <c r="T339" s="151">
        <f>S339*H339</f>
        <v>0</v>
      </c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R339" s="152" t="s">
        <v>304</v>
      </c>
      <c r="AT339" s="152" t="s">
        <v>216</v>
      </c>
      <c r="AU339" s="152" t="s">
        <v>80</v>
      </c>
      <c r="AY339" s="16" t="s">
        <v>134</v>
      </c>
      <c r="BE339" s="153">
        <f>IF(N339="základní",J339,0)</f>
        <v>0</v>
      </c>
      <c r="BF339" s="153">
        <f>IF(N339="snížená",J339,0)</f>
        <v>0</v>
      </c>
      <c r="BG339" s="153">
        <f>IF(N339="zákl. přenesená",J339,0)</f>
        <v>0</v>
      </c>
      <c r="BH339" s="153">
        <f>IF(N339="sníž. přenesená",J339,0)</f>
        <v>0</v>
      </c>
      <c r="BI339" s="153">
        <f>IF(N339="nulová",J339,0)</f>
        <v>0</v>
      </c>
      <c r="BJ339" s="16" t="s">
        <v>78</v>
      </c>
      <c r="BK339" s="153">
        <f>ROUND(I339*H339,2)</f>
        <v>0</v>
      </c>
      <c r="BL339" s="16" t="s">
        <v>221</v>
      </c>
      <c r="BM339" s="152" t="s">
        <v>565</v>
      </c>
    </row>
    <row r="340" spans="1:65" s="13" customFormat="1" ht="10.199999999999999">
      <c r="B340" s="154"/>
      <c r="D340" s="155" t="s">
        <v>143</v>
      </c>
      <c r="E340" s="156" t="s">
        <v>1</v>
      </c>
      <c r="F340" s="157" t="s">
        <v>566</v>
      </c>
      <c r="H340" s="158">
        <v>3</v>
      </c>
      <c r="I340" s="159"/>
      <c r="L340" s="154"/>
      <c r="M340" s="160"/>
      <c r="N340" s="161"/>
      <c r="O340" s="161"/>
      <c r="P340" s="161"/>
      <c r="Q340" s="161"/>
      <c r="R340" s="161"/>
      <c r="S340" s="161"/>
      <c r="T340" s="162"/>
      <c r="AT340" s="156" t="s">
        <v>143</v>
      </c>
      <c r="AU340" s="156" t="s">
        <v>80</v>
      </c>
      <c r="AV340" s="13" t="s">
        <v>80</v>
      </c>
      <c r="AW340" s="13" t="s">
        <v>27</v>
      </c>
      <c r="AX340" s="13" t="s">
        <v>70</v>
      </c>
      <c r="AY340" s="156" t="s">
        <v>134</v>
      </c>
    </row>
    <row r="341" spans="1:65" s="14" customFormat="1" ht="10.199999999999999">
      <c r="B341" s="163"/>
      <c r="D341" s="155" t="s">
        <v>143</v>
      </c>
      <c r="E341" s="164" t="s">
        <v>1</v>
      </c>
      <c r="F341" s="165" t="s">
        <v>145</v>
      </c>
      <c r="H341" s="166">
        <v>3</v>
      </c>
      <c r="I341" s="167"/>
      <c r="L341" s="163"/>
      <c r="M341" s="168"/>
      <c r="N341" s="169"/>
      <c r="O341" s="169"/>
      <c r="P341" s="169"/>
      <c r="Q341" s="169"/>
      <c r="R341" s="169"/>
      <c r="S341" s="169"/>
      <c r="T341" s="170"/>
      <c r="AT341" s="164" t="s">
        <v>143</v>
      </c>
      <c r="AU341" s="164" t="s">
        <v>80</v>
      </c>
      <c r="AV341" s="14" t="s">
        <v>141</v>
      </c>
      <c r="AW341" s="14" t="s">
        <v>27</v>
      </c>
      <c r="AX341" s="14" t="s">
        <v>78</v>
      </c>
      <c r="AY341" s="164" t="s">
        <v>134</v>
      </c>
    </row>
    <row r="342" spans="1:65" s="2" customFormat="1" ht="21.75" customHeight="1">
      <c r="A342" s="31"/>
      <c r="B342" s="139"/>
      <c r="C342" s="140" t="s">
        <v>567</v>
      </c>
      <c r="D342" s="140" t="s">
        <v>137</v>
      </c>
      <c r="E342" s="141" t="s">
        <v>568</v>
      </c>
      <c r="F342" s="142" t="s">
        <v>569</v>
      </c>
      <c r="G342" s="143" t="s">
        <v>153</v>
      </c>
      <c r="H342" s="144">
        <v>3</v>
      </c>
      <c r="I342" s="145"/>
      <c r="J342" s="146">
        <f>ROUND(I342*H342,2)</f>
        <v>0</v>
      </c>
      <c r="K342" s="147"/>
      <c r="L342" s="32"/>
      <c r="M342" s="148" t="s">
        <v>1</v>
      </c>
      <c r="N342" s="149" t="s">
        <v>35</v>
      </c>
      <c r="O342" s="57"/>
      <c r="P342" s="150">
        <f>O342*H342</f>
        <v>0</v>
      </c>
      <c r="Q342" s="150">
        <v>0</v>
      </c>
      <c r="R342" s="150">
        <f>Q342*H342</f>
        <v>0</v>
      </c>
      <c r="S342" s="150">
        <v>0</v>
      </c>
      <c r="T342" s="151">
        <f>S342*H342</f>
        <v>0</v>
      </c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R342" s="152" t="s">
        <v>221</v>
      </c>
      <c r="AT342" s="152" t="s">
        <v>137</v>
      </c>
      <c r="AU342" s="152" t="s">
        <v>80</v>
      </c>
      <c r="AY342" s="16" t="s">
        <v>134</v>
      </c>
      <c r="BE342" s="153">
        <f>IF(N342="základní",J342,0)</f>
        <v>0</v>
      </c>
      <c r="BF342" s="153">
        <f>IF(N342="snížená",J342,0)</f>
        <v>0</v>
      </c>
      <c r="BG342" s="153">
        <f>IF(N342="zákl. přenesená",J342,0)</f>
        <v>0</v>
      </c>
      <c r="BH342" s="153">
        <f>IF(N342="sníž. přenesená",J342,0)</f>
        <v>0</v>
      </c>
      <c r="BI342" s="153">
        <f>IF(N342="nulová",J342,0)</f>
        <v>0</v>
      </c>
      <c r="BJ342" s="16" t="s">
        <v>78</v>
      </c>
      <c r="BK342" s="153">
        <f>ROUND(I342*H342,2)</f>
        <v>0</v>
      </c>
      <c r="BL342" s="16" t="s">
        <v>221</v>
      </c>
      <c r="BM342" s="152" t="s">
        <v>570</v>
      </c>
    </row>
    <row r="343" spans="1:65" s="2" customFormat="1" ht="21.75" customHeight="1">
      <c r="A343" s="31"/>
      <c r="B343" s="139"/>
      <c r="C343" s="171" t="s">
        <v>571</v>
      </c>
      <c r="D343" s="171" t="s">
        <v>216</v>
      </c>
      <c r="E343" s="172" t="s">
        <v>572</v>
      </c>
      <c r="F343" s="173" t="s">
        <v>573</v>
      </c>
      <c r="G343" s="174" t="s">
        <v>153</v>
      </c>
      <c r="H343" s="175">
        <v>3</v>
      </c>
      <c r="I343" s="176"/>
      <c r="J343" s="177">
        <f>ROUND(I343*H343,2)</f>
        <v>0</v>
      </c>
      <c r="K343" s="178"/>
      <c r="L343" s="179"/>
      <c r="M343" s="180" t="s">
        <v>1</v>
      </c>
      <c r="N343" s="181" t="s">
        <v>35</v>
      </c>
      <c r="O343" s="57"/>
      <c r="P343" s="150">
        <f>O343*H343</f>
        <v>0</v>
      </c>
      <c r="Q343" s="150">
        <v>0</v>
      </c>
      <c r="R343" s="150">
        <f>Q343*H343</f>
        <v>0</v>
      </c>
      <c r="S343" s="150">
        <v>0</v>
      </c>
      <c r="T343" s="151">
        <f>S343*H343</f>
        <v>0</v>
      </c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R343" s="152" t="s">
        <v>304</v>
      </c>
      <c r="AT343" s="152" t="s">
        <v>216</v>
      </c>
      <c r="AU343" s="152" t="s">
        <v>80</v>
      </c>
      <c r="AY343" s="16" t="s">
        <v>134</v>
      </c>
      <c r="BE343" s="153">
        <f>IF(N343="základní",J343,0)</f>
        <v>0</v>
      </c>
      <c r="BF343" s="153">
        <f>IF(N343="snížená",J343,0)</f>
        <v>0</v>
      </c>
      <c r="BG343" s="153">
        <f>IF(N343="zákl. přenesená",J343,0)</f>
        <v>0</v>
      </c>
      <c r="BH343" s="153">
        <f>IF(N343="sníž. přenesená",J343,0)</f>
        <v>0</v>
      </c>
      <c r="BI343" s="153">
        <f>IF(N343="nulová",J343,0)</f>
        <v>0</v>
      </c>
      <c r="BJ343" s="16" t="s">
        <v>78</v>
      </c>
      <c r="BK343" s="153">
        <f>ROUND(I343*H343,2)</f>
        <v>0</v>
      </c>
      <c r="BL343" s="16" t="s">
        <v>221</v>
      </c>
      <c r="BM343" s="152" t="s">
        <v>574</v>
      </c>
    </row>
    <row r="344" spans="1:65" s="2" customFormat="1" ht="24.15" customHeight="1">
      <c r="A344" s="31"/>
      <c r="B344" s="139"/>
      <c r="C344" s="140" t="s">
        <v>575</v>
      </c>
      <c r="D344" s="140" t="s">
        <v>137</v>
      </c>
      <c r="E344" s="141" t="s">
        <v>576</v>
      </c>
      <c r="F344" s="142" t="s">
        <v>577</v>
      </c>
      <c r="G344" s="143" t="s">
        <v>140</v>
      </c>
      <c r="H344" s="144">
        <v>1.5</v>
      </c>
      <c r="I344" s="145"/>
      <c r="J344" s="146">
        <f>ROUND(I344*H344,2)</f>
        <v>0</v>
      </c>
      <c r="K344" s="147"/>
      <c r="L344" s="32"/>
      <c r="M344" s="148" t="s">
        <v>1</v>
      </c>
      <c r="N344" s="149" t="s">
        <v>35</v>
      </c>
      <c r="O344" s="57"/>
      <c r="P344" s="150">
        <f>O344*H344</f>
        <v>0</v>
      </c>
      <c r="Q344" s="150">
        <v>0</v>
      </c>
      <c r="R344" s="150">
        <f>Q344*H344</f>
        <v>0</v>
      </c>
      <c r="S344" s="150">
        <v>0</v>
      </c>
      <c r="T344" s="151">
        <f>S344*H344</f>
        <v>0</v>
      </c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R344" s="152" t="s">
        <v>221</v>
      </c>
      <c r="AT344" s="152" t="s">
        <v>137</v>
      </c>
      <c r="AU344" s="152" t="s">
        <v>80</v>
      </c>
      <c r="AY344" s="16" t="s">
        <v>134</v>
      </c>
      <c r="BE344" s="153">
        <f>IF(N344="základní",J344,0)</f>
        <v>0</v>
      </c>
      <c r="BF344" s="153">
        <f>IF(N344="snížená",J344,0)</f>
        <v>0</v>
      </c>
      <c r="BG344" s="153">
        <f>IF(N344="zákl. přenesená",J344,0)</f>
        <v>0</v>
      </c>
      <c r="BH344" s="153">
        <f>IF(N344="sníž. přenesená",J344,0)</f>
        <v>0</v>
      </c>
      <c r="BI344" s="153">
        <f>IF(N344="nulová",J344,0)</f>
        <v>0</v>
      </c>
      <c r="BJ344" s="16" t="s">
        <v>78</v>
      </c>
      <c r="BK344" s="153">
        <f>ROUND(I344*H344,2)</f>
        <v>0</v>
      </c>
      <c r="BL344" s="16" t="s">
        <v>221</v>
      </c>
      <c r="BM344" s="152" t="s">
        <v>578</v>
      </c>
    </row>
    <row r="345" spans="1:65" s="13" customFormat="1" ht="10.199999999999999">
      <c r="B345" s="154"/>
      <c r="D345" s="155" t="s">
        <v>143</v>
      </c>
      <c r="E345" s="156" t="s">
        <v>1</v>
      </c>
      <c r="F345" s="157" t="s">
        <v>579</v>
      </c>
      <c r="H345" s="158">
        <v>1.5</v>
      </c>
      <c r="I345" s="159"/>
      <c r="L345" s="154"/>
      <c r="M345" s="160"/>
      <c r="N345" s="161"/>
      <c r="O345" s="161"/>
      <c r="P345" s="161"/>
      <c r="Q345" s="161"/>
      <c r="R345" s="161"/>
      <c r="S345" s="161"/>
      <c r="T345" s="162"/>
      <c r="AT345" s="156" t="s">
        <v>143</v>
      </c>
      <c r="AU345" s="156" t="s">
        <v>80</v>
      </c>
      <c r="AV345" s="13" t="s">
        <v>80</v>
      </c>
      <c r="AW345" s="13" t="s">
        <v>27</v>
      </c>
      <c r="AX345" s="13" t="s">
        <v>70</v>
      </c>
      <c r="AY345" s="156" t="s">
        <v>134</v>
      </c>
    </row>
    <row r="346" spans="1:65" s="14" customFormat="1" ht="10.199999999999999">
      <c r="B346" s="163"/>
      <c r="D346" s="155" t="s">
        <v>143</v>
      </c>
      <c r="E346" s="164" t="s">
        <v>1</v>
      </c>
      <c r="F346" s="165" t="s">
        <v>145</v>
      </c>
      <c r="H346" s="166">
        <v>1.5</v>
      </c>
      <c r="I346" s="167"/>
      <c r="L346" s="163"/>
      <c r="M346" s="168"/>
      <c r="N346" s="169"/>
      <c r="O346" s="169"/>
      <c r="P346" s="169"/>
      <c r="Q346" s="169"/>
      <c r="R346" s="169"/>
      <c r="S346" s="169"/>
      <c r="T346" s="170"/>
      <c r="AT346" s="164" t="s">
        <v>143</v>
      </c>
      <c r="AU346" s="164" t="s">
        <v>80</v>
      </c>
      <c r="AV346" s="14" t="s">
        <v>141</v>
      </c>
      <c r="AW346" s="14" t="s">
        <v>27</v>
      </c>
      <c r="AX346" s="14" t="s">
        <v>78</v>
      </c>
      <c r="AY346" s="164" t="s">
        <v>134</v>
      </c>
    </row>
    <row r="347" spans="1:65" s="2" customFormat="1" ht="16.5" customHeight="1">
      <c r="A347" s="31"/>
      <c r="B347" s="139"/>
      <c r="C347" s="171" t="s">
        <v>580</v>
      </c>
      <c r="D347" s="171" t="s">
        <v>216</v>
      </c>
      <c r="E347" s="172" t="s">
        <v>581</v>
      </c>
      <c r="F347" s="173" t="s">
        <v>582</v>
      </c>
      <c r="G347" s="174" t="s">
        <v>140</v>
      </c>
      <c r="H347" s="175">
        <v>1.8</v>
      </c>
      <c r="I347" s="176"/>
      <c r="J347" s="177">
        <f>ROUND(I347*H347,2)</f>
        <v>0</v>
      </c>
      <c r="K347" s="178"/>
      <c r="L347" s="179"/>
      <c r="M347" s="180" t="s">
        <v>1</v>
      </c>
      <c r="N347" s="181" t="s">
        <v>35</v>
      </c>
      <c r="O347" s="57"/>
      <c r="P347" s="150">
        <f>O347*H347</f>
        <v>0</v>
      </c>
      <c r="Q347" s="150">
        <v>1E-3</v>
      </c>
      <c r="R347" s="150">
        <f>Q347*H347</f>
        <v>1.8000000000000002E-3</v>
      </c>
      <c r="S347" s="150">
        <v>0</v>
      </c>
      <c r="T347" s="151">
        <f>S347*H347</f>
        <v>0</v>
      </c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R347" s="152" t="s">
        <v>304</v>
      </c>
      <c r="AT347" s="152" t="s">
        <v>216</v>
      </c>
      <c r="AU347" s="152" t="s">
        <v>80</v>
      </c>
      <c r="AY347" s="16" t="s">
        <v>134</v>
      </c>
      <c r="BE347" s="153">
        <f>IF(N347="základní",J347,0)</f>
        <v>0</v>
      </c>
      <c r="BF347" s="153">
        <f>IF(N347="snížená",J347,0)</f>
        <v>0</v>
      </c>
      <c r="BG347" s="153">
        <f>IF(N347="zákl. přenesená",J347,0)</f>
        <v>0</v>
      </c>
      <c r="BH347" s="153">
        <f>IF(N347="sníž. přenesená",J347,0)</f>
        <v>0</v>
      </c>
      <c r="BI347" s="153">
        <f>IF(N347="nulová",J347,0)</f>
        <v>0</v>
      </c>
      <c r="BJ347" s="16" t="s">
        <v>78</v>
      </c>
      <c r="BK347" s="153">
        <f>ROUND(I347*H347,2)</f>
        <v>0</v>
      </c>
      <c r="BL347" s="16" t="s">
        <v>221</v>
      </c>
      <c r="BM347" s="152" t="s">
        <v>583</v>
      </c>
    </row>
    <row r="348" spans="1:65" s="13" customFormat="1" ht="10.199999999999999">
      <c r="B348" s="154"/>
      <c r="D348" s="155" t="s">
        <v>143</v>
      </c>
      <c r="E348" s="156" t="s">
        <v>1</v>
      </c>
      <c r="F348" s="157" t="s">
        <v>584</v>
      </c>
      <c r="H348" s="158">
        <v>1.8</v>
      </c>
      <c r="I348" s="159"/>
      <c r="L348" s="154"/>
      <c r="M348" s="160"/>
      <c r="N348" s="161"/>
      <c r="O348" s="161"/>
      <c r="P348" s="161"/>
      <c r="Q348" s="161"/>
      <c r="R348" s="161"/>
      <c r="S348" s="161"/>
      <c r="T348" s="162"/>
      <c r="AT348" s="156" t="s">
        <v>143</v>
      </c>
      <c r="AU348" s="156" t="s">
        <v>80</v>
      </c>
      <c r="AV348" s="13" t="s">
        <v>80</v>
      </c>
      <c r="AW348" s="13" t="s">
        <v>27</v>
      </c>
      <c r="AX348" s="13" t="s">
        <v>70</v>
      </c>
      <c r="AY348" s="156" t="s">
        <v>134</v>
      </c>
    </row>
    <row r="349" spans="1:65" s="14" customFormat="1" ht="10.199999999999999">
      <c r="B349" s="163"/>
      <c r="D349" s="155" t="s">
        <v>143</v>
      </c>
      <c r="E349" s="164" t="s">
        <v>1</v>
      </c>
      <c r="F349" s="165" t="s">
        <v>145</v>
      </c>
      <c r="H349" s="166">
        <v>1.8</v>
      </c>
      <c r="I349" s="167"/>
      <c r="L349" s="163"/>
      <c r="M349" s="168"/>
      <c r="N349" s="169"/>
      <c r="O349" s="169"/>
      <c r="P349" s="169"/>
      <c r="Q349" s="169"/>
      <c r="R349" s="169"/>
      <c r="S349" s="169"/>
      <c r="T349" s="170"/>
      <c r="AT349" s="164" t="s">
        <v>143</v>
      </c>
      <c r="AU349" s="164" t="s">
        <v>80</v>
      </c>
      <c r="AV349" s="14" t="s">
        <v>141</v>
      </c>
      <c r="AW349" s="14" t="s">
        <v>27</v>
      </c>
      <c r="AX349" s="14" t="s">
        <v>78</v>
      </c>
      <c r="AY349" s="164" t="s">
        <v>134</v>
      </c>
    </row>
    <row r="350" spans="1:65" s="2" customFormat="1" ht="21.75" customHeight="1">
      <c r="A350" s="31"/>
      <c r="B350" s="139"/>
      <c r="C350" s="140" t="s">
        <v>229</v>
      </c>
      <c r="D350" s="140" t="s">
        <v>137</v>
      </c>
      <c r="E350" s="141" t="s">
        <v>390</v>
      </c>
      <c r="F350" s="142" t="s">
        <v>391</v>
      </c>
      <c r="G350" s="143" t="s">
        <v>392</v>
      </c>
      <c r="H350" s="144">
        <v>9</v>
      </c>
      <c r="I350" s="145"/>
      <c r="J350" s="146">
        <f>ROUND(I350*H350,2)</f>
        <v>0</v>
      </c>
      <c r="K350" s="147"/>
      <c r="L350" s="32"/>
      <c r="M350" s="148" t="s">
        <v>1</v>
      </c>
      <c r="N350" s="149" t="s">
        <v>35</v>
      </c>
      <c r="O350" s="57"/>
      <c r="P350" s="150">
        <f>O350*H350</f>
        <v>0</v>
      </c>
      <c r="Q350" s="150">
        <v>0</v>
      </c>
      <c r="R350" s="150">
        <f>Q350*H350</f>
        <v>0</v>
      </c>
      <c r="S350" s="150">
        <v>0</v>
      </c>
      <c r="T350" s="151">
        <f>S350*H350</f>
        <v>0</v>
      </c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R350" s="152" t="s">
        <v>221</v>
      </c>
      <c r="AT350" s="152" t="s">
        <v>137</v>
      </c>
      <c r="AU350" s="152" t="s">
        <v>80</v>
      </c>
      <c r="AY350" s="16" t="s">
        <v>134</v>
      </c>
      <c r="BE350" s="153">
        <f>IF(N350="základní",J350,0)</f>
        <v>0</v>
      </c>
      <c r="BF350" s="153">
        <f>IF(N350="snížená",J350,0)</f>
        <v>0</v>
      </c>
      <c r="BG350" s="153">
        <f>IF(N350="zákl. přenesená",J350,0)</f>
        <v>0</v>
      </c>
      <c r="BH350" s="153">
        <f>IF(N350="sníž. přenesená",J350,0)</f>
        <v>0</v>
      </c>
      <c r="BI350" s="153">
        <f>IF(N350="nulová",J350,0)</f>
        <v>0</v>
      </c>
      <c r="BJ350" s="16" t="s">
        <v>78</v>
      </c>
      <c r="BK350" s="153">
        <f>ROUND(I350*H350,2)</f>
        <v>0</v>
      </c>
      <c r="BL350" s="16" t="s">
        <v>221</v>
      </c>
      <c r="BM350" s="152" t="s">
        <v>585</v>
      </c>
    </row>
    <row r="351" spans="1:65" s="13" customFormat="1" ht="10.199999999999999">
      <c r="B351" s="154"/>
      <c r="D351" s="155" t="s">
        <v>143</v>
      </c>
      <c r="E351" s="156" t="s">
        <v>1</v>
      </c>
      <c r="F351" s="157" t="s">
        <v>586</v>
      </c>
      <c r="H351" s="158">
        <v>9</v>
      </c>
      <c r="I351" s="159"/>
      <c r="L351" s="154"/>
      <c r="M351" s="160"/>
      <c r="N351" s="161"/>
      <c r="O351" s="161"/>
      <c r="P351" s="161"/>
      <c r="Q351" s="161"/>
      <c r="R351" s="161"/>
      <c r="S351" s="161"/>
      <c r="T351" s="162"/>
      <c r="AT351" s="156" t="s">
        <v>143</v>
      </c>
      <c r="AU351" s="156" t="s">
        <v>80</v>
      </c>
      <c r="AV351" s="13" t="s">
        <v>80</v>
      </c>
      <c r="AW351" s="13" t="s">
        <v>27</v>
      </c>
      <c r="AX351" s="13" t="s">
        <v>70</v>
      </c>
      <c r="AY351" s="156" t="s">
        <v>134</v>
      </c>
    </row>
    <row r="352" spans="1:65" s="14" customFormat="1" ht="10.199999999999999">
      <c r="B352" s="163"/>
      <c r="D352" s="155" t="s">
        <v>143</v>
      </c>
      <c r="E352" s="164" t="s">
        <v>1</v>
      </c>
      <c r="F352" s="165" t="s">
        <v>145</v>
      </c>
      <c r="H352" s="166">
        <v>9</v>
      </c>
      <c r="I352" s="167"/>
      <c r="L352" s="163"/>
      <c r="M352" s="168"/>
      <c r="N352" s="169"/>
      <c r="O352" s="169"/>
      <c r="P352" s="169"/>
      <c r="Q352" s="169"/>
      <c r="R352" s="169"/>
      <c r="S352" s="169"/>
      <c r="T352" s="170"/>
      <c r="AT352" s="164" t="s">
        <v>143</v>
      </c>
      <c r="AU352" s="164" t="s">
        <v>80</v>
      </c>
      <c r="AV352" s="14" t="s">
        <v>141</v>
      </c>
      <c r="AW352" s="14" t="s">
        <v>27</v>
      </c>
      <c r="AX352" s="14" t="s">
        <v>78</v>
      </c>
      <c r="AY352" s="164" t="s">
        <v>134</v>
      </c>
    </row>
    <row r="353" spans="1:65" s="2" customFormat="1" ht="24.15" customHeight="1">
      <c r="A353" s="31"/>
      <c r="B353" s="139"/>
      <c r="C353" s="140" t="s">
        <v>235</v>
      </c>
      <c r="D353" s="140" t="s">
        <v>137</v>
      </c>
      <c r="E353" s="141" t="s">
        <v>587</v>
      </c>
      <c r="F353" s="142" t="s">
        <v>588</v>
      </c>
      <c r="G353" s="143" t="s">
        <v>392</v>
      </c>
      <c r="H353" s="144">
        <v>6</v>
      </c>
      <c r="I353" s="145"/>
      <c r="J353" s="146">
        <f>ROUND(I353*H353,2)</f>
        <v>0</v>
      </c>
      <c r="K353" s="147"/>
      <c r="L353" s="32"/>
      <c r="M353" s="148" t="s">
        <v>1</v>
      </c>
      <c r="N353" s="149" t="s">
        <v>35</v>
      </c>
      <c r="O353" s="57"/>
      <c r="P353" s="150">
        <f>O353*H353</f>
        <v>0</v>
      </c>
      <c r="Q353" s="150">
        <v>0</v>
      </c>
      <c r="R353" s="150">
        <f>Q353*H353</f>
        <v>0</v>
      </c>
      <c r="S353" s="150">
        <v>0</v>
      </c>
      <c r="T353" s="151">
        <f>S353*H353</f>
        <v>0</v>
      </c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R353" s="152" t="s">
        <v>221</v>
      </c>
      <c r="AT353" s="152" t="s">
        <v>137</v>
      </c>
      <c r="AU353" s="152" t="s">
        <v>80</v>
      </c>
      <c r="AY353" s="16" t="s">
        <v>134</v>
      </c>
      <c r="BE353" s="153">
        <f>IF(N353="základní",J353,0)</f>
        <v>0</v>
      </c>
      <c r="BF353" s="153">
        <f>IF(N353="snížená",J353,0)</f>
        <v>0</v>
      </c>
      <c r="BG353" s="153">
        <f>IF(N353="zákl. přenesená",J353,0)</f>
        <v>0</v>
      </c>
      <c r="BH353" s="153">
        <f>IF(N353="sníž. přenesená",J353,0)</f>
        <v>0</v>
      </c>
      <c r="BI353" s="153">
        <f>IF(N353="nulová",J353,0)</f>
        <v>0</v>
      </c>
      <c r="BJ353" s="16" t="s">
        <v>78</v>
      </c>
      <c r="BK353" s="153">
        <f>ROUND(I353*H353,2)</f>
        <v>0</v>
      </c>
      <c r="BL353" s="16" t="s">
        <v>221</v>
      </c>
      <c r="BM353" s="152" t="s">
        <v>589</v>
      </c>
    </row>
    <row r="354" spans="1:65" s="13" customFormat="1" ht="10.199999999999999">
      <c r="B354" s="154"/>
      <c r="D354" s="155" t="s">
        <v>143</v>
      </c>
      <c r="E354" s="156" t="s">
        <v>1</v>
      </c>
      <c r="F354" s="157" t="s">
        <v>590</v>
      </c>
      <c r="H354" s="158">
        <v>6</v>
      </c>
      <c r="I354" s="159"/>
      <c r="L354" s="154"/>
      <c r="M354" s="160"/>
      <c r="N354" s="161"/>
      <c r="O354" s="161"/>
      <c r="P354" s="161"/>
      <c r="Q354" s="161"/>
      <c r="R354" s="161"/>
      <c r="S354" s="161"/>
      <c r="T354" s="162"/>
      <c r="AT354" s="156" t="s">
        <v>143</v>
      </c>
      <c r="AU354" s="156" t="s">
        <v>80</v>
      </c>
      <c r="AV354" s="13" t="s">
        <v>80</v>
      </c>
      <c r="AW354" s="13" t="s">
        <v>27</v>
      </c>
      <c r="AX354" s="13" t="s">
        <v>70</v>
      </c>
      <c r="AY354" s="156" t="s">
        <v>134</v>
      </c>
    </row>
    <row r="355" spans="1:65" s="14" customFormat="1" ht="10.199999999999999">
      <c r="B355" s="163"/>
      <c r="D355" s="155" t="s">
        <v>143</v>
      </c>
      <c r="E355" s="164" t="s">
        <v>1</v>
      </c>
      <c r="F355" s="165" t="s">
        <v>145</v>
      </c>
      <c r="H355" s="166">
        <v>6</v>
      </c>
      <c r="I355" s="167"/>
      <c r="L355" s="163"/>
      <c r="M355" s="168"/>
      <c r="N355" s="169"/>
      <c r="O355" s="169"/>
      <c r="P355" s="169"/>
      <c r="Q355" s="169"/>
      <c r="R355" s="169"/>
      <c r="S355" s="169"/>
      <c r="T355" s="170"/>
      <c r="AT355" s="164" t="s">
        <v>143</v>
      </c>
      <c r="AU355" s="164" t="s">
        <v>80</v>
      </c>
      <c r="AV355" s="14" t="s">
        <v>141</v>
      </c>
      <c r="AW355" s="14" t="s">
        <v>27</v>
      </c>
      <c r="AX355" s="14" t="s">
        <v>78</v>
      </c>
      <c r="AY355" s="164" t="s">
        <v>134</v>
      </c>
    </row>
    <row r="356" spans="1:65" s="2" customFormat="1" ht="24.15" customHeight="1">
      <c r="A356" s="31"/>
      <c r="B356" s="139"/>
      <c r="C356" s="140" t="s">
        <v>241</v>
      </c>
      <c r="D356" s="140" t="s">
        <v>137</v>
      </c>
      <c r="E356" s="141" t="s">
        <v>591</v>
      </c>
      <c r="F356" s="142" t="s">
        <v>592</v>
      </c>
      <c r="G356" s="143" t="s">
        <v>323</v>
      </c>
      <c r="H356" s="144">
        <v>8.0000000000000002E-3</v>
      </c>
      <c r="I356" s="145"/>
      <c r="J356" s="146">
        <f>ROUND(I356*H356,2)</f>
        <v>0</v>
      </c>
      <c r="K356" s="147"/>
      <c r="L356" s="32"/>
      <c r="M356" s="148" t="s">
        <v>1</v>
      </c>
      <c r="N356" s="149" t="s">
        <v>35</v>
      </c>
      <c r="O356" s="57"/>
      <c r="P356" s="150">
        <f>O356*H356</f>
        <v>0</v>
      </c>
      <c r="Q356" s="150">
        <v>0</v>
      </c>
      <c r="R356" s="150">
        <f>Q356*H356</f>
        <v>0</v>
      </c>
      <c r="S356" s="150">
        <v>0</v>
      </c>
      <c r="T356" s="151">
        <f>S356*H356</f>
        <v>0</v>
      </c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R356" s="152" t="s">
        <v>221</v>
      </c>
      <c r="AT356" s="152" t="s">
        <v>137</v>
      </c>
      <c r="AU356" s="152" t="s">
        <v>80</v>
      </c>
      <c r="AY356" s="16" t="s">
        <v>134</v>
      </c>
      <c r="BE356" s="153">
        <f>IF(N356="základní",J356,0)</f>
        <v>0</v>
      </c>
      <c r="BF356" s="153">
        <f>IF(N356="snížená",J356,0)</f>
        <v>0</v>
      </c>
      <c r="BG356" s="153">
        <f>IF(N356="zákl. přenesená",J356,0)</f>
        <v>0</v>
      </c>
      <c r="BH356" s="153">
        <f>IF(N356="sníž. přenesená",J356,0)</f>
        <v>0</v>
      </c>
      <c r="BI356" s="153">
        <f>IF(N356="nulová",J356,0)</f>
        <v>0</v>
      </c>
      <c r="BJ356" s="16" t="s">
        <v>78</v>
      </c>
      <c r="BK356" s="153">
        <f>ROUND(I356*H356,2)</f>
        <v>0</v>
      </c>
      <c r="BL356" s="16" t="s">
        <v>221</v>
      </c>
      <c r="BM356" s="152" t="s">
        <v>593</v>
      </c>
    </row>
    <row r="357" spans="1:65" s="12" customFormat="1" ht="22.8" customHeight="1">
      <c r="B357" s="126"/>
      <c r="D357" s="127" t="s">
        <v>69</v>
      </c>
      <c r="E357" s="137" t="s">
        <v>594</v>
      </c>
      <c r="F357" s="137" t="s">
        <v>595</v>
      </c>
      <c r="I357" s="129"/>
      <c r="J357" s="138">
        <f>BK357</f>
        <v>0</v>
      </c>
      <c r="L357" s="126"/>
      <c r="M357" s="131"/>
      <c r="N357" s="132"/>
      <c r="O357" s="132"/>
      <c r="P357" s="133">
        <f>SUM(P358:P371)</f>
        <v>0</v>
      </c>
      <c r="Q357" s="132"/>
      <c r="R357" s="133">
        <f>SUM(R358:R371)</f>
        <v>0.28786110000000004</v>
      </c>
      <c r="S357" s="132"/>
      <c r="T357" s="134">
        <f>SUM(T358:T371)</f>
        <v>0</v>
      </c>
      <c r="AR357" s="127" t="s">
        <v>80</v>
      </c>
      <c r="AT357" s="135" t="s">
        <v>69</v>
      </c>
      <c r="AU357" s="135" t="s">
        <v>78</v>
      </c>
      <c r="AY357" s="127" t="s">
        <v>134</v>
      </c>
      <c r="BK357" s="136">
        <f>SUM(BK358:BK371)</f>
        <v>0</v>
      </c>
    </row>
    <row r="358" spans="1:65" s="2" customFormat="1" ht="24.15" customHeight="1">
      <c r="A358" s="31"/>
      <c r="B358" s="139"/>
      <c r="C358" s="140" t="s">
        <v>596</v>
      </c>
      <c r="D358" s="140" t="s">
        <v>137</v>
      </c>
      <c r="E358" s="141" t="s">
        <v>597</v>
      </c>
      <c r="F358" s="142" t="s">
        <v>598</v>
      </c>
      <c r="G358" s="143" t="s">
        <v>148</v>
      </c>
      <c r="H358" s="144">
        <v>17.100000000000001</v>
      </c>
      <c r="I358" s="145"/>
      <c r="J358" s="146">
        <f>ROUND(I358*H358,2)</f>
        <v>0</v>
      </c>
      <c r="K358" s="147"/>
      <c r="L358" s="32"/>
      <c r="M358" s="148" t="s">
        <v>1</v>
      </c>
      <c r="N358" s="149" t="s">
        <v>35</v>
      </c>
      <c r="O358" s="57"/>
      <c r="P358" s="150">
        <f>O358*H358</f>
        <v>0</v>
      </c>
      <c r="Q358" s="150">
        <v>1.6080000000000001E-2</v>
      </c>
      <c r="R358" s="150">
        <f>Q358*H358</f>
        <v>0.27496800000000005</v>
      </c>
      <c r="S358" s="150">
        <v>0</v>
      </c>
      <c r="T358" s="151">
        <f>S358*H358</f>
        <v>0</v>
      </c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R358" s="152" t="s">
        <v>221</v>
      </c>
      <c r="AT358" s="152" t="s">
        <v>137</v>
      </c>
      <c r="AU358" s="152" t="s">
        <v>80</v>
      </c>
      <c r="AY358" s="16" t="s">
        <v>134</v>
      </c>
      <c r="BE358" s="153">
        <f>IF(N358="základní",J358,0)</f>
        <v>0</v>
      </c>
      <c r="BF358" s="153">
        <f>IF(N358="snížená",J358,0)</f>
        <v>0</v>
      </c>
      <c r="BG358" s="153">
        <f>IF(N358="zákl. přenesená",J358,0)</f>
        <v>0</v>
      </c>
      <c r="BH358" s="153">
        <f>IF(N358="sníž. přenesená",J358,0)</f>
        <v>0</v>
      </c>
      <c r="BI358" s="153">
        <f>IF(N358="nulová",J358,0)</f>
        <v>0</v>
      </c>
      <c r="BJ358" s="16" t="s">
        <v>78</v>
      </c>
      <c r="BK358" s="153">
        <f>ROUND(I358*H358,2)</f>
        <v>0</v>
      </c>
      <c r="BL358" s="16" t="s">
        <v>221</v>
      </c>
      <c r="BM358" s="152" t="s">
        <v>599</v>
      </c>
    </row>
    <row r="359" spans="1:65" s="13" customFormat="1" ht="10.199999999999999">
      <c r="B359" s="154"/>
      <c r="D359" s="155" t="s">
        <v>143</v>
      </c>
      <c r="E359" s="156" t="s">
        <v>1</v>
      </c>
      <c r="F359" s="157" t="s">
        <v>165</v>
      </c>
      <c r="H359" s="158">
        <v>17.100000000000001</v>
      </c>
      <c r="I359" s="159"/>
      <c r="L359" s="154"/>
      <c r="M359" s="160"/>
      <c r="N359" s="161"/>
      <c r="O359" s="161"/>
      <c r="P359" s="161"/>
      <c r="Q359" s="161"/>
      <c r="R359" s="161"/>
      <c r="S359" s="161"/>
      <c r="T359" s="162"/>
      <c r="AT359" s="156" t="s">
        <v>143</v>
      </c>
      <c r="AU359" s="156" t="s">
        <v>80</v>
      </c>
      <c r="AV359" s="13" t="s">
        <v>80</v>
      </c>
      <c r="AW359" s="13" t="s">
        <v>27</v>
      </c>
      <c r="AX359" s="13" t="s">
        <v>70</v>
      </c>
      <c r="AY359" s="156" t="s">
        <v>134</v>
      </c>
    </row>
    <row r="360" spans="1:65" s="14" customFormat="1" ht="10.199999999999999">
      <c r="B360" s="163"/>
      <c r="D360" s="155" t="s">
        <v>143</v>
      </c>
      <c r="E360" s="164" t="s">
        <v>1</v>
      </c>
      <c r="F360" s="165" t="s">
        <v>145</v>
      </c>
      <c r="H360" s="166">
        <v>17.100000000000001</v>
      </c>
      <c r="I360" s="167"/>
      <c r="L360" s="163"/>
      <c r="M360" s="168"/>
      <c r="N360" s="169"/>
      <c r="O360" s="169"/>
      <c r="P360" s="169"/>
      <c r="Q360" s="169"/>
      <c r="R360" s="169"/>
      <c r="S360" s="169"/>
      <c r="T360" s="170"/>
      <c r="AT360" s="164" t="s">
        <v>143</v>
      </c>
      <c r="AU360" s="164" t="s">
        <v>80</v>
      </c>
      <c r="AV360" s="14" t="s">
        <v>141</v>
      </c>
      <c r="AW360" s="14" t="s">
        <v>27</v>
      </c>
      <c r="AX360" s="14" t="s">
        <v>78</v>
      </c>
      <c r="AY360" s="164" t="s">
        <v>134</v>
      </c>
    </row>
    <row r="361" spans="1:65" s="2" customFormat="1" ht="16.5" customHeight="1">
      <c r="A361" s="31"/>
      <c r="B361" s="139"/>
      <c r="C361" s="140" t="s">
        <v>600</v>
      </c>
      <c r="D361" s="140" t="s">
        <v>137</v>
      </c>
      <c r="E361" s="141" t="s">
        <v>601</v>
      </c>
      <c r="F361" s="142" t="s">
        <v>602</v>
      </c>
      <c r="G361" s="143" t="s">
        <v>148</v>
      </c>
      <c r="H361" s="144">
        <v>17.100000000000001</v>
      </c>
      <c r="I361" s="145"/>
      <c r="J361" s="146">
        <f>ROUND(I361*H361,2)</f>
        <v>0</v>
      </c>
      <c r="K361" s="147"/>
      <c r="L361" s="32"/>
      <c r="M361" s="148" t="s">
        <v>1</v>
      </c>
      <c r="N361" s="149" t="s">
        <v>35</v>
      </c>
      <c r="O361" s="57"/>
      <c r="P361" s="150">
        <f>O361*H361</f>
        <v>0</v>
      </c>
      <c r="Q361" s="150">
        <v>0</v>
      </c>
      <c r="R361" s="150">
        <f>Q361*H361</f>
        <v>0</v>
      </c>
      <c r="S361" s="150">
        <v>0</v>
      </c>
      <c r="T361" s="151">
        <f>S361*H361</f>
        <v>0</v>
      </c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R361" s="152" t="s">
        <v>221</v>
      </c>
      <c r="AT361" s="152" t="s">
        <v>137</v>
      </c>
      <c r="AU361" s="152" t="s">
        <v>80</v>
      </c>
      <c r="AY361" s="16" t="s">
        <v>134</v>
      </c>
      <c r="BE361" s="153">
        <f>IF(N361="základní",J361,0)</f>
        <v>0</v>
      </c>
      <c r="BF361" s="153">
        <f>IF(N361="snížená",J361,0)</f>
        <v>0</v>
      </c>
      <c r="BG361" s="153">
        <f>IF(N361="zákl. přenesená",J361,0)</f>
        <v>0</v>
      </c>
      <c r="BH361" s="153">
        <f>IF(N361="sníž. přenesená",J361,0)</f>
        <v>0</v>
      </c>
      <c r="BI361" s="153">
        <f>IF(N361="nulová",J361,0)</f>
        <v>0</v>
      </c>
      <c r="BJ361" s="16" t="s">
        <v>78</v>
      </c>
      <c r="BK361" s="153">
        <f>ROUND(I361*H361,2)</f>
        <v>0</v>
      </c>
      <c r="BL361" s="16" t="s">
        <v>221</v>
      </c>
      <c r="BM361" s="152" t="s">
        <v>603</v>
      </c>
    </row>
    <row r="362" spans="1:65" s="2" customFormat="1" ht="24.15" customHeight="1">
      <c r="A362" s="31"/>
      <c r="B362" s="139"/>
      <c r="C362" s="171" t="s">
        <v>604</v>
      </c>
      <c r="D362" s="171" t="s">
        <v>216</v>
      </c>
      <c r="E362" s="172" t="s">
        <v>605</v>
      </c>
      <c r="F362" s="173" t="s">
        <v>606</v>
      </c>
      <c r="G362" s="174" t="s">
        <v>148</v>
      </c>
      <c r="H362" s="175">
        <v>18.809999999999999</v>
      </c>
      <c r="I362" s="176"/>
      <c r="J362" s="177">
        <f>ROUND(I362*H362,2)</f>
        <v>0</v>
      </c>
      <c r="K362" s="178"/>
      <c r="L362" s="179"/>
      <c r="M362" s="180" t="s">
        <v>1</v>
      </c>
      <c r="N362" s="181" t="s">
        <v>35</v>
      </c>
      <c r="O362" s="57"/>
      <c r="P362" s="150">
        <f>O362*H362</f>
        <v>0</v>
      </c>
      <c r="Q362" s="150">
        <v>1.1E-4</v>
      </c>
      <c r="R362" s="150">
        <f>Q362*H362</f>
        <v>2.0690999999999999E-3</v>
      </c>
      <c r="S362" s="150">
        <v>0</v>
      </c>
      <c r="T362" s="151">
        <f>S362*H362</f>
        <v>0</v>
      </c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R362" s="152" t="s">
        <v>304</v>
      </c>
      <c r="AT362" s="152" t="s">
        <v>216</v>
      </c>
      <c r="AU362" s="152" t="s">
        <v>80</v>
      </c>
      <c r="AY362" s="16" t="s">
        <v>134</v>
      </c>
      <c r="BE362" s="153">
        <f>IF(N362="základní",J362,0)</f>
        <v>0</v>
      </c>
      <c r="BF362" s="153">
        <f>IF(N362="snížená",J362,0)</f>
        <v>0</v>
      </c>
      <c r="BG362" s="153">
        <f>IF(N362="zákl. přenesená",J362,0)</f>
        <v>0</v>
      </c>
      <c r="BH362" s="153">
        <f>IF(N362="sníž. přenesená",J362,0)</f>
        <v>0</v>
      </c>
      <c r="BI362" s="153">
        <f>IF(N362="nulová",J362,0)</f>
        <v>0</v>
      </c>
      <c r="BJ362" s="16" t="s">
        <v>78</v>
      </c>
      <c r="BK362" s="153">
        <f>ROUND(I362*H362,2)</f>
        <v>0</v>
      </c>
      <c r="BL362" s="16" t="s">
        <v>221</v>
      </c>
      <c r="BM362" s="152" t="s">
        <v>607</v>
      </c>
    </row>
    <row r="363" spans="1:65" s="13" customFormat="1" ht="10.199999999999999">
      <c r="B363" s="154"/>
      <c r="D363" s="155" t="s">
        <v>143</v>
      </c>
      <c r="E363" s="156" t="s">
        <v>1</v>
      </c>
      <c r="F363" s="157" t="s">
        <v>608</v>
      </c>
      <c r="H363" s="158">
        <v>18.809999999999999</v>
      </c>
      <c r="I363" s="159"/>
      <c r="L363" s="154"/>
      <c r="M363" s="160"/>
      <c r="N363" s="161"/>
      <c r="O363" s="161"/>
      <c r="P363" s="161"/>
      <c r="Q363" s="161"/>
      <c r="R363" s="161"/>
      <c r="S363" s="161"/>
      <c r="T363" s="162"/>
      <c r="AT363" s="156" t="s">
        <v>143</v>
      </c>
      <c r="AU363" s="156" t="s">
        <v>80</v>
      </c>
      <c r="AV363" s="13" t="s">
        <v>80</v>
      </c>
      <c r="AW363" s="13" t="s">
        <v>27</v>
      </c>
      <c r="AX363" s="13" t="s">
        <v>70</v>
      </c>
      <c r="AY363" s="156" t="s">
        <v>134</v>
      </c>
    </row>
    <row r="364" spans="1:65" s="14" customFormat="1" ht="10.199999999999999">
      <c r="B364" s="163"/>
      <c r="D364" s="155" t="s">
        <v>143</v>
      </c>
      <c r="E364" s="164" t="s">
        <v>1</v>
      </c>
      <c r="F364" s="165" t="s">
        <v>145</v>
      </c>
      <c r="H364" s="166">
        <v>18.809999999999999</v>
      </c>
      <c r="I364" s="167"/>
      <c r="L364" s="163"/>
      <c r="M364" s="168"/>
      <c r="N364" s="169"/>
      <c r="O364" s="169"/>
      <c r="P364" s="169"/>
      <c r="Q364" s="169"/>
      <c r="R364" s="169"/>
      <c r="S364" s="169"/>
      <c r="T364" s="170"/>
      <c r="AT364" s="164" t="s">
        <v>143</v>
      </c>
      <c r="AU364" s="164" t="s">
        <v>80</v>
      </c>
      <c r="AV364" s="14" t="s">
        <v>141</v>
      </c>
      <c r="AW364" s="14" t="s">
        <v>27</v>
      </c>
      <c r="AX364" s="14" t="s">
        <v>78</v>
      </c>
      <c r="AY364" s="164" t="s">
        <v>134</v>
      </c>
    </row>
    <row r="365" spans="1:65" s="2" customFormat="1" ht="24.15" customHeight="1">
      <c r="A365" s="31"/>
      <c r="B365" s="139"/>
      <c r="C365" s="140" t="s">
        <v>609</v>
      </c>
      <c r="D365" s="140" t="s">
        <v>137</v>
      </c>
      <c r="E365" s="141" t="s">
        <v>610</v>
      </c>
      <c r="F365" s="142" t="s">
        <v>611</v>
      </c>
      <c r="G365" s="143" t="s">
        <v>140</v>
      </c>
      <c r="H365" s="144">
        <v>45.1</v>
      </c>
      <c r="I365" s="145"/>
      <c r="J365" s="146">
        <f>ROUND(I365*H365,2)</f>
        <v>0</v>
      </c>
      <c r="K365" s="147"/>
      <c r="L365" s="32"/>
      <c r="M365" s="148" t="s">
        <v>1</v>
      </c>
      <c r="N365" s="149" t="s">
        <v>35</v>
      </c>
      <c r="O365" s="57"/>
      <c r="P365" s="150">
        <f>O365*H365</f>
        <v>0</v>
      </c>
      <c r="Q365" s="150">
        <v>2.4000000000000001E-4</v>
      </c>
      <c r="R365" s="150">
        <f>Q365*H365</f>
        <v>1.0824E-2</v>
      </c>
      <c r="S365" s="150">
        <v>0</v>
      </c>
      <c r="T365" s="151">
        <f>S365*H365</f>
        <v>0</v>
      </c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R365" s="152" t="s">
        <v>221</v>
      </c>
      <c r="AT365" s="152" t="s">
        <v>137</v>
      </c>
      <c r="AU365" s="152" t="s">
        <v>80</v>
      </c>
      <c r="AY365" s="16" t="s">
        <v>134</v>
      </c>
      <c r="BE365" s="153">
        <f>IF(N365="základní",J365,0)</f>
        <v>0</v>
      </c>
      <c r="BF365" s="153">
        <f>IF(N365="snížená",J365,0)</f>
        <v>0</v>
      </c>
      <c r="BG365" s="153">
        <f>IF(N365="zákl. přenesená",J365,0)</f>
        <v>0</v>
      </c>
      <c r="BH365" s="153">
        <f>IF(N365="sníž. přenesená",J365,0)</f>
        <v>0</v>
      </c>
      <c r="BI365" s="153">
        <f>IF(N365="nulová",J365,0)</f>
        <v>0</v>
      </c>
      <c r="BJ365" s="16" t="s">
        <v>78</v>
      </c>
      <c r="BK365" s="153">
        <f>ROUND(I365*H365,2)</f>
        <v>0</v>
      </c>
      <c r="BL365" s="16" t="s">
        <v>221</v>
      </c>
      <c r="BM365" s="152" t="s">
        <v>612</v>
      </c>
    </row>
    <row r="366" spans="1:65" s="13" customFormat="1" ht="10.199999999999999">
      <c r="B366" s="154"/>
      <c r="D366" s="155" t="s">
        <v>143</v>
      </c>
      <c r="E366" s="156" t="s">
        <v>1</v>
      </c>
      <c r="F366" s="157" t="s">
        <v>613</v>
      </c>
      <c r="H366" s="158">
        <v>45.1</v>
      </c>
      <c r="I366" s="159"/>
      <c r="L366" s="154"/>
      <c r="M366" s="160"/>
      <c r="N366" s="161"/>
      <c r="O366" s="161"/>
      <c r="P366" s="161"/>
      <c r="Q366" s="161"/>
      <c r="R366" s="161"/>
      <c r="S366" s="161"/>
      <c r="T366" s="162"/>
      <c r="AT366" s="156" t="s">
        <v>143</v>
      </c>
      <c r="AU366" s="156" t="s">
        <v>80</v>
      </c>
      <c r="AV366" s="13" t="s">
        <v>80</v>
      </c>
      <c r="AW366" s="13" t="s">
        <v>27</v>
      </c>
      <c r="AX366" s="13" t="s">
        <v>70</v>
      </c>
      <c r="AY366" s="156" t="s">
        <v>134</v>
      </c>
    </row>
    <row r="367" spans="1:65" s="14" customFormat="1" ht="10.199999999999999">
      <c r="B367" s="163"/>
      <c r="D367" s="155" t="s">
        <v>143</v>
      </c>
      <c r="E367" s="164" t="s">
        <v>1</v>
      </c>
      <c r="F367" s="165" t="s">
        <v>145</v>
      </c>
      <c r="H367" s="166">
        <v>45.1</v>
      </c>
      <c r="I367" s="167"/>
      <c r="L367" s="163"/>
      <c r="M367" s="168"/>
      <c r="N367" s="169"/>
      <c r="O367" s="169"/>
      <c r="P367" s="169"/>
      <c r="Q367" s="169"/>
      <c r="R367" s="169"/>
      <c r="S367" s="169"/>
      <c r="T367" s="170"/>
      <c r="AT367" s="164" t="s">
        <v>143</v>
      </c>
      <c r="AU367" s="164" t="s">
        <v>80</v>
      </c>
      <c r="AV367" s="14" t="s">
        <v>141</v>
      </c>
      <c r="AW367" s="14" t="s">
        <v>27</v>
      </c>
      <c r="AX367" s="14" t="s">
        <v>78</v>
      </c>
      <c r="AY367" s="164" t="s">
        <v>134</v>
      </c>
    </row>
    <row r="368" spans="1:65" s="2" customFormat="1" ht="21.75" customHeight="1">
      <c r="A368" s="31"/>
      <c r="B368" s="139"/>
      <c r="C368" s="140" t="s">
        <v>614</v>
      </c>
      <c r="D368" s="140" t="s">
        <v>137</v>
      </c>
      <c r="E368" s="141" t="s">
        <v>615</v>
      </c>
      <c r="F368" s="142" t="s">
        <v>616</v>
      </c>
      <c r="G368" s="143" t="s">
        <v>140</v>
      </c>
      <c r="H368" s="144">
        <v>10.44</v>
      </c>
      <c r="I368" s="145"/>
      <c r="J368" s="146">
        <f>ROUND(I368*H368,2)</f>
        <v>0</v>
      </c>
      <c r="K368" s="147"/>
      <c r="L368" s="32"/>
      <c r="M368" s="148" t="s">
        <v>1</v>
      </c>
      <c r="N368" s="149" t="s">
        <v>35</v>
      </c>
      <c r="O368" s="57"/>
      <c r="P368" s="150">
        <f>O368*H368</f>
        <v>0</v>
      </c>
      <c r="Q368" s="150">
        <v>0</v>
      </c>
      <c r="R368" s="150">
        <f>Q368*H368</f>
        <v>0</v>
      </c>
      <c r="S368" s="150">
        <v>0</v>
      </c>
      <c r="T368" s="151">
        <f>S368*H368</f>
        <v>0</v>
      </c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R368" s="152" t="s">
        <v>221</v>
      </c>
      <c r="AT368" s="152" t="s">
        <v>137</v>
      </c>
      <c r="AU368" s="152" t="s">
        <v>80</v>
      </c>
      <c r="AY368" s="16" t="s">
        <v>134</v>
      </c>
      <c r="BE368" s="153">
        <f>IF(N368="základní",J368,0)</f>
        <v>0</v>
      </c>
      <c r="BF368" s="153">
        <f>IF(N368="snížená",J368,0)</f>
        <v>0</v>
      </c>
      <c r="BG368" s="153">
        <f>IF(N368="zákl. přenesená",J368,0)</f>
        <v>0</v>
      </c>
      <c r="BH368" s="153">
        <f>IF(N368="sníž. přenesená",J368,0)</f>
        <v>0</v>
      </c>
      <c r="BI368" s="153">
        <f>IF(N368="nulová",J368,0)</f>
        <v>0</v>
      </c>
      <c r="BJ368" s="16" t="s">
        <v>78</v>
      </c>
      <c r="BK368" s="153">
        <f>ROUND(I368*H368,2)</f>
        <v>0</v>
      </c>
      <c r="BL368" s="16" t="s">
        <v>221</v>
      </c>
      <c r="BM368" s="152" t="s">
        <v>617</v>
      </c>
    </row>
    <row r="369" spans="1:65" s="13" customFormat="1" ht="10.199999999999999">
      <c r="B369" s="154"/>
      <c r="D369" s="155" t="s">
        <v>143</v>
      </c>
      <c r="E369" s="156" t="s">
        <v>1</v>
      </c>
      <c r="F369" s="157" t="s">
        <v>618</v>
      </c>
      <c r="H369" s="158">
        <v>10.44</v>
      </c>
      <c r="I369" s="159"/>
      <c r="L369" s="154"/>
      <c r="M369" s="160"/>
      <c r="N369" s="161"/>
      <c r="O369" s="161"/>
      <c r="P369" s="161"/>
      <c r="Q369" s="161"/>
      <c r="R369" s="161"/>
      <c r="S369" s="161"/>
      <c r="T369" s="162"/>
      <c r="AT369" s="156" t="s">
        <v>143</v>
      </c>
      <c r="AU369" s="156" t="s">
        <v>80</v>
      </c>
      <c r="AV369" s="13" t="s">
        <v>80</v>
      </c>
      <c r="AW369" s="13" t="s">
        <v>27</v>
      </c>
      <c r="AX369" s="13" t="s">
        <v>70</v>
      </c>
      <c r="AY369" s="156" t="s">
        <v>134</v>
      </c>
    </row>
    <row r="370" spans="1:65" s="14" customFormat="1" ht="10.199999999999999">
      <c r="B370" s="163"/>
      <c r="D370" s="155" t="s">
        <v>143</v>
      </c>
      <c r="E370" s="164" t="s">
        <v>1</v>
      </c>
      <c r="F370" s="165" t="s">
        <v>145</v>
      </c>
      <c r="H370" s="166">
        <v>10.44</v>
      </c>
      <c r="I370" s="167"/>
      <c r="L370" s="163"/>
      <c r="M370" s="168"/>
      <c r="N370" s="169"/>
      <c r="O370" s="169"/>
      <c r="P370" s="169"/>
      <c r="Q370" s="169"/>
      <c r="R370" s="169"/>
      <c r="S370" s="169"/>
      <c r="T370" s="170"/>
      <c r="AT370" s="164" t="s">
        <v>143</v>
      </c>
      <c r="AU370" s="164" t="s">
        <v>80</v>
      </c>
      <c r="AV370" s="14" t="s">
        <v>141</v>
      </c>
      <c r="AW370" s="14" t="s">
        <v>27</v>
      </c>
      <c r="AX370" s="14" t="s">
        <v>78</v>
      </c>
      <c r="AY370" s="164" t="s">
        <v>134</v>
      </c>
    </row>
    <row r="371" spans="1:65" s="2" customFormat="1" ht="24.15" customHeight="1">
      <c r="A371" s="31"/>
      <c r="B371" s="139"/>
      <c r="C371" s="140" t="s">
        <v>619</v>
      </c>
      <c r="D371" s="140" t="s">
        <v>137</v>
      </c>
      <c r="E371" s="141" t="s">
        <v>620</v>
      </c>
      <c r="F371" s="142" t="s">
        <v>621</v>
      </c>
      <c r="G371" s="143" t="s">
        <v>323</v>
      </c>
      <c r="H371" s="144">
        <v>0.27700000000000002</v>
      </c>
      <c r="I371" s="145"/>
      <c r="J371" s="146">
        <f>ROUND(I371*H371,2)</f>
        <v>0</v>
      </c>
      <c r="K371" s="147"/>
      <c r="L371" s="32"/>
      <c r="M371" s="148" t="s">
        <v>1</v>
      </c>
      <c r="N371" s="149" t="s">
        <v>35</v>
      </c>
      <c r="O371" s="57"/>
      <c r="P371" s="150">
        <f>O371*H371</f>
        <v>0</v>
      </c>
      <c r="Q371" s="150">
        <v>0</v>
      </c>
      <c r="R371" s="150">
        <f>Q371*H371</f>
        <v>0</v>
      </c>
      <c r="S371" s="150">
        <v>0</v>
      </c>
      <c r="T371" s="151">
        <f>S371*H371</f>
        <v>0</v>
      </c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R371" s="152" t="s">
        <v>221</v>
      </c>
      <c r="AT371" s="152" t="s">
        <v>137</v>
      </c>
      <c r="AU371" s="152" t="s">
        <v>80</v>
      </c>
      <c r="AY371" s="16" t="s">
        <v>134</v>
      </c>
      <c r="BE371" s="153">
        <f>IF(N371="základní",J371,0)</f>
        <v>0</v>
      </c>
      <c r="BF371" s="153">
        <f>IF(N371="snížená",J371,0)</f>
        <v>0</v>
      </c>
      <c r="BG371" s="153">
        <f>IF(N371="zákl. přenesená",J371,0)</f>
        <v>0</v>
      </c>
      <c r="BH371" s="153">
        <f>IF(N371="sníž. přenesená",J371,0)</f>
        <v>0</v>
      </c>
      <c r="BI371" s="153">
        <f>IF(N371="nulová",J371,0)</f>
        <v>0</v>
      </c>
      <c r="BJ371" s="16" t="s">
        <v>78</v>
      </c>
      <c r="BK371" s="153">
        <f>ROUND(I371*H371,2)</f>
        <v>0</v>
      </c>
      <c r="BL371" s="16" t="s">
        <v>221</v>
      </c>
      <c r="BM371" s="152" t="s">
        <v>622</v>
      </c>
    </row>
    <row r="372" spans="1:65" s="12" customFormat="1" ht="22.8" customHeight="1">
      <c r="B372" s="126"/>
      <c r="D372" s="127" t="s">
        <v>69</v>
      </c>
      <c r="E372" s="137" t="s">
        <v>623</v>
      </c>
      <c r="F372" s="137" t="s">
        <v>624</v>
      </c>
      <c r="I372" s="129"/>
      <c r="J372" s="138">
        <f>BK372</f>
        <v>0</v>
      </c>
      <c r="L372" s="126"/>
      <c r="M372" s="131"/>
      <c r="N372" s="132"/>
      <c r="O372" s="132"/>
      <c r="P372" s="133">
        <f>SUM(P373:P384)</f>
        <v>0</v>
      </c>
      <c r="Q372" s="132"/>
      <c r="R372" s="133">
        <f>SUM(R373:R384)</f>
        <v>0.12560000000000002</v>
      </c>
      <c r="S372" s="132"/>
      <c r="T372" s="134">
        <f>SUM(T373:T384)</f>
        <v>0</v>
      </c>
      <c r="AR372" s="127" t="s">
        <v>80</v>
      </c>
      <c r="AT372" s="135" t="s">
        <v>69</v>
      </c>
      <c r="AU372" s="135" t="s">
        <v>78</v>
      </c>
      <c r="AY372" s="127" t="s">
        <v>134</v>
      </c>
      <c r="BK372" s="136">
        <f>SUM(BK373:BK384)</f>
        <v>0</v>
      </c>
    </row>
    <row r="373" spans="1:65" s="2" customFormat="1" ht="24.15" customHeight="1">
      <c r="A373" s="31"/>
      <c r="B373" s="139"/>
      <c r="C373" s="140" t="s">
        <v>625</v>
      </c>
      <c r="D373" s="140" t="s">
        <v>137</v>
      </c>
      <c r="E373" s="141" t="s">
        <v>626</v>
      </c>
      <c r="F373" s="142" t="s">
        <v>627</v>
      </c>
      <c r="G373" s="143" t="s">
        <v>153</v>
      </c>
      <c r="H373" s="144">
        <v>8</v>
      </c>
      <c r="I373" s="145"/>
      <c r="J373" s="146">
        <f>ROUND(I373*H373,2)</f>
        <v>0</v>
      </c>
      <c r="K373" s="147"/>
      <c r="L373" s="32"/>
      <c r="M373" s="148" t="s">
        <v>1</v>
      </c>
      <c r="N373" s="149" t="s">
        <v>35</v>
      </c>
      <c r="O373" s="57"/>
      <c r="P373" s="150">
        <f>O373*H373</f>
        <v>0</v>
      </c>
      <c r="Q373" s="150">
        <v>0</v>
      </c>
      <c r="R373" s="150">
        <f>Q373*H373</f>
        <v>0</v>
      </c>
      <c r="S373" s="150">
        <v>0</v>
      </c>
      <c r="T373" s="151">
        <f>S373*H373</f>
        <v>0</v>
      </c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R373" s="152" t="s">
        <v>221</v>
      </c>
      <c r="AT373" s="152" t="s">
        <v>137</v>
      </c>
      <c r="AU373" s="152" t="s">
        <v>80</v>
      </c>
      <c r="AY373" s="16" t="s">
        <v>134</v>
      </c>
      <c r="BE373" s="153">
        <f>IF(N373="základní",J373,0)</f>
        <v>0</v>
      </c>
      <c r="BF373" s="153">
        <f>IF(N373="snížená",J373,0)</f>
        <v>0</v>
      </c>
      <c r="BG373" s="153">
        <f>IF(N373="zákl. přenesená",J373,0)</f>
        <v>0</v>
      </c>
      <c r="BH373" s="153">
        <f>IF(N373="sníž. přenesená",J373,0)</f>
        <v>0</v>
      </c>
      <c r="BI373" s="153">
        <f>IF(N373="nulová",J373,0)</f>
        <v>0</v>
      </c>
      <c r="BJ373" s="16" t="s">
        <v>78</v>
      </c>
      <c r="BK373" s="153">
        <f>ROUND(I373*H373,2)</f>
        <v>0</v>
      </c>
      <c r="BL373" s="16" t="s">
        <v>221</v>
      </c>
      <c r="BM373" s="152" t="s">
        <v>628</v>
      </c>
    </row>
    <row r="374" spans="1:65" s="13" customFormat="1" ht="10.199999999999999">
      <c r="B374" s="154"/>
      <c r="D374" s="155" t="s">
        <v>143</v>
      </c>
      <c r="E374" s="156" t="s">
        <v>1</v>
      </c>
      <c r="F374" s="157" t="s">
        <v>629</v>
      </c>
      <c r="H374" s="158">
        <v>8</v>
      </c>
      <c r="I374" s="159"/>
      <c r="L374" s="154"/>
      <c r="M374" s="160"/>
      <c r="N374" s="161"/>
      <c r="O374" s="161"/>
      <c r="P374" s="161"/>
      <c r="Q374" s="161"/>
      <c r="R374" s="161"/>
      <c r="S374" s="161"/>
      <c r="T374" s="162"/>
      <c r="AT374" s="156" t="s">
        <v>143</v>
      </c>
      <c r="AU374" s="156" t="s">
        <v>80</v>
      </c>
      <c r="AV374" s="13" t="s">
        <v>80</v>
      </c>
      <c r="AW374" s="13" t="s">
        <v>27</v>
      </c>
      <c r="AX374" s="13" t="s">
        <v>70</v>
      </c>
      <c r="AY374" s="156" t="s">
        <v>134</v>
      </c>
    </row>
    <row r="375" spans="1:65" s="14" customFormat="1" ht="10.199999999999999">
      <c r="B375" s="163"/>
      <c r="D375" s="155" t="s">
        <v>143</v>
      </c>
      <c r="E375" s="164" t="s">
        <v>1</v>
      </c>
      <c r="F375" s="165" t="s">
        <v>145</v>
      </c>
      <c r="H375" s="166">
        <v>8</v>
      </c>
      <c r="I375" s="167"/>
      <c r="L375" s="163"/>
      <c r="M375" s="168"/>
      <c r="N375" s="169"/>
      <c r="O375" s="169"/>
      <c r="P375" s="169"/>
      <c r="Q375" s="169"/>
      <c r="R375" s="169"/>
      <c r="S375" s="169"/>
      <c r="T375" s="170"/>
      <c r="AT375" s="164" t="s">
        <v>143</v>
      </c>
      <c r="AU375" s="164" t="s">
        <v>80</v>
      </c>
      <c r="AV375" s="14" t="s">
        <v>141</v>
      </c>
      <c r="AW375" s="14" t="s">
        <v>27</v>
      </c>
      <c r="AX375" s="14" t="s">
        <v>78</v>
      </c>
      <c r="AY375" s="164" t="s">
        <v>134</v>
      </c>
    </row>
    <row r="376" spans="1:65" s="2" customFormat="1" ht="24.15" customHeight="1">
      <c r="A376" s="31"/>
      <c r="B376" s="139"/>
      <c r="C376" s="171" t="s">
        <v>630</v>
      </c>
      <c r="D376" s="171" t="s">
        <v>216</v>
      </c>
      <c r="E376" s="172" t="s">
        <v>631</v>
      </c>
      <c r="F376" s="173" t="s">
        <v>632</v>
      </c>
      <c r="G376" s="174" t="s">
        <v>153</v>
      </c>
      <c r="H376" s="175">
        <v>8</v>
      </c>
      <c r="I376" s="176"/>
      <c r="J376" s="177">
        <f t="shared" ref="J376:J384" si="20">ROUND(I376*H376,2)</f>
        <v>0</v>
      </c>
      <c r="K376" s="178"/>
      <c r="L376" s="179"/>
      <c r="M376" s="180" t="s">
        <v>1</v>
      </c>
      <c r="N376" s="181" t="s">
        <v>35</v>
      </c>
      <c r="O376" s="57"/>
      <c r="P376" s="150">
        <f t="shared" ref="P376:P384" si="21">O376*H376</f>
        <v>0</v>
      </c>
      <c r="Q376" s="150">
        <v>1.4500000000000001E-2</v>
      </c>
      <c r="R376" s="150">
        <f t="shared" ref="R376:R384" si="22">Q376*H376</f>
        <v>0.11600000000000001</v>
      </c>
      <c r="S376" s="150">
        <v>0</v>
      </c>
      <c r="T376" s="151">
        <f t="shared" ref="T376:T384" si="23">S376*H376</f>
        <v>0</v>
      </c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R376" s="152" t="s">
        <v>304</v>
      </c>
      <c r="AT376" s="152" t="s">
        <v>216</v>
      </c>
      <c r="AU376" s="152" t="s">
        <v>80</v>
      </c>
      <c r="AY376" s="16" t="s">
        <v>134</v>
      </c>
      <c r="BE376" s="153">
        <f t="shared" ref="BE376:BE384" si="24">IF(N376="základní",J376,0)</f>
        <v>0</v>
      </c>
      <c r="BF376" s="153">
        <f t="shared" ref="BF376:BF384" si="25">IF(N376="snížená",J376,0)</f>
        <v>0</v>
      </c>
      <c r="BG376" s="153">
        <f t="shared" ref="BG376:BG384" si="26">IF(N376="zákl. přenesená",J376,0)</f>
        <v>0</v>
      </c>
      <c r="BH376" s="153">
        <f t="shared" ref="BH376:BH384" si="27">IF(N376="sníž. přenesená",J376,0)</f>
        <v>0</v>
      </c>
      <c r="BI376" s="153">
        <f t="shared" ref="BI376:BI384" si="28">IF(N376="nulová",J376,0)</f>
        <v>0</v>
      </c>
      <c r="BJ376" s="16" t="s">
        <v>78</v>
      </c>
      <c r="BK376" s="153">
        <f t="shared" ref="BK376:BK384" si="29">ROUND(I376*H376,2)</f>
        <v>0</v>
      </c>
      <c r="BL376" s="16" t="s">
        <v>221</v>
      </c>
      <c r="BM376" s="152" t="s">
        <v>633</v>
      </c>
    </row>
    <row r="377" spans="1:65" s="2" customFormat="1" ht="24.15" customHeight="1">
      <c r="A377" s="31"/>
      <c r="B377" s="139"/>
      <c r="C377" s="140" t="s">
        <v>634</v>
      </c>
      <c r="D377" s="140" t="s">
        <v>137</v>
      </c>
      <c r="E377" s="141" t="s">
        <v>635</v>
      </c>
      <c r="F377" s="142" t="s">
        <v>636</v>
      </c>
      <c r="G377" s="143" t="s">
        <v>153</v>
      </c>
      <c r="H377" s="144">
        <v>4</v>
      </c>
      <c r="I377" s="145"/>
      <c r="J377" s="146">
        <f t="shared" si="20"/>
        <v>0</v>
      </c>
      <c r="K377" s="147"/>
      <c r="L377" s="32"/>
      <c r="M377" s="148" t="s">
        <v>1</v>
      </c>
      <c r="N377" s="149" t="s">
        <v>35</v>
      </c>
      <c r="O377" s="57"/>
      <c r="P377" s="150">
        <f t="shared" si="21"/>
        <v>0</v>
      </c>
      <c r="Q377" s="150">
        <v>0</v>
      </c>
      <c r="R377" s="150">
        <f t="shared" si="22"/>
        <v>0</v>
      </c>
      <c r="S377" s="150">
        <v>0</v>
      </c>
      <c r="T377" s="151">
        <f t="shared" si="23"/>
        <v>0</v>
      </c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R377" s="152" t="s">
        <v>221</v>
      </c>
      <c r="AT377" s="152" t="s">
        <v>137</v>
      </c>
      <c r="AU377" s="152" t="s">
        <v>80</v>
      </c>
      <c r="AY377" s="16" t="s">
        <v>134</v>
      </c>
      <c r="BE377" s="153">
        <f t="shared" si="24"/>
        <v>0</v>
      </c>
      <c r="BF377" s="153">
        <f t="shared" si="25"/>
        <v>0</v>
      </c>
      <c r="BG377" s="153">
        <f t="shared" si="26"/>
        <v>0</v>
      </c>
      <c r="BH377" s="153">
        <f t="shared" si="27"/>
        <v>0</v>
      </c>
      <c r="BI377" s="153">
        <f t="shared" si="28"/>
        <v>0</v>
      </c>
      <c r="BJ377" s="16" t="s">
        <v>78</v>
      </c>
      <c r="BK377" s="153">
        <f t="shared" si="29"/>
        <v>0</v>
      </c>
      <c r="BL377" s="16" t="s">
        <v>221</v>
      </c>
      <c r="BM377" s="152" t="s">
        <v>637</v>
      </c>
    </row>
    <row r="378" spans="1:65" s="2" customFormat="1" ht="16.5" customHeight="1">
      <c r="A378" s="31"/>
      <c r="B378" s="139"/>
      <c r="C378" s="171" t="s">
        <v>638</v>
      </c>
      <c r="D378" s="171" t="s">
        <v>216</v>
      </c>
      <c r="E378" s="172" t="s">
        <v>639</v>
      </c>
      <c r="F378" s="173" t="s">
        <v>640</v>
      </c>
      <c r="G378" s="174" t="s">
        <v>153</v>
      </c>
      <c r="H378" s="175">
        <v>4</v>
      </c>
      <c r="I378" s="176"/>
      <c r="J378" s="177">
        <f t="shared" si="20"/>
        <v>0</v>
      </c>
      <c r="K378" s="178"/>
      <c r="L378" s="179"/>
      <c r="M378" s="180" t="s">
        <v>1</v>
      </c>
      <c r="N378" s="181" t="s">
        <v>35</v>
      </c>
      <c r="O378" s="57"/>
      <c r="P378" s="150">
        <f t="shared" si="21"/>
        <v>0</v>
      </c>
      <c r="Q378" s="150">
        <v>2.3999999999999998E-3</v>
      </c>
      <c r="R378" s="150">
        <f t="shared" si="22"/>
        <v>9.5999999999999992E-3</v>
      </c>
      <c r="S378" s="150">
        <v>0</v>
      </c>
      <c r="T378" s="151">
        <f t="shared" si="23"/>
        <v>0</v>
      </c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R378" s="152" t="s">
        <v>304</v>
      </c>
      <c r="AT378" s="152" t="s">
        <v>216</v>
      </c>
      <c r="AU378" s="152" t="s">
        <v>80</v>
      </c>
      <c r="AY378" s="16" t="s">
        <v>134</v>
      </c>
      <c r="BE378" s="153">
        <f t="shared" si="24"/>
        <v>0</v>
      </c>
      <c r="BF378" s="153">
        <f t="shared" si="25"/>
        <v>0</v>
      </c>
      <c r="BG378" s="153">
        <f t="shared" si="26"/>
        <v>0</v>
      </c>
      <c r="BH378" s="153">
        <f t="shared" si="27"/>
        <v>0</v>
      </c>
      <c r="BI378" s="153">
        <f t="shared" si="28"/>
        <v>0</v>
      </c>
      <c r="BJ378" s="16" t="s">
        <v>78</v>
      </c>
      <c r="BK378" s="153">
        <f t="shared" si="29"/>
        <v>0</v>
      </c>
      <c r="BL378" s="16" t="s">
        <v>221</v>
      </c>
      <c r="BM378" s="152" t="s">
        <v>641</v>
      </c>
    </row>
    <row r="379" spans="1:65" s="2" customFormat="1" ht="16.5" customHeight="1">
      <c r="A379" s="31"/>
      <c r="B379" s="139"/>
      <c r="C379" s="140" t="s">
        <v>642</v>
      </c>
      <c r="D379" s="140" t="s">
        <v>137</v>
      </c>
      <c r="E379" s="141" t="s">
        <v>643</v>
      </c>
      <c r="F379" s="142" t="s">
        <v>644</v>
      </c>
      <c r="G379" s="143" t="s">
        <v>153</v>
      </c>
      <c r="H379" s="144">
        <v>8</v>
      </c>
      <c r="I379" s="145"/>
      <c r="J379" s="146">
        <f t="shared" si="20"/>
        <v>0</v>
      </c>
      <c r="K379" s="147"/>
      <c r="L379" s="32"/>
      <c r="M379" s="148" t="s">
        <v>1</v>
      </c>
      <c r="N379" s="149" t="s">
        <v>35</v>
      </c>
      <c r="O379" s="57"/>
      <c r="P379" s="150">
        <f t="shared" si="21"/>
        <v>0</v>
      </c>
      <c r="Q379" s="150">
        <v>0</v>
      </c>
      <c r="R379" s="150">
        <f t="shared" si="22"/>
        <v>0</v>
      </c>
      <c r="S379" s="150">
        <v>0</v>
      </c>
      <c r="T379" s="151">
        <f t="shared" si="23"/>
        <v>0</v>
      </c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R379" s="152" t="s">
        <v>221</v>
      </c>
      <c r="AT379" s="152" t="s">
        <v>137</v>
      </c>
      <c r="AU379" s="152" t="s">
        <v>80</v>
      </c>
      <c r="AY379" s="16" t="s">
        <v>134</v>
      </c>
      <c r="BE379" s="153">
        <f t="shared" si="24"/>
        <v>0</v>
      </c>
      <c r="BF379" s="153">
        <f t="shared" si="25"/>
        <v>0</v>
      </c>
      <c r="BG379" s="153">
        <f t="shared" si="26"/>
        <v>0</v>
      </c>
      <c r="BH379" s="153">
        <f t="shared" si="27"/>
        <v>0</v>
      </c>
      <c r="BI379" s="153">
        <f t="shared" si="28"/>
        <v>0</v>
      </c>
      <c r="BJ379" s="16" t="s">
        <v>78</v>
      </c>
      <c r="BK379" s="153">
        <f t="shared" si="29"/>
        <v>0</v>
      </c>
      <c r="BL379" s="16" t="s">
        <v>221</v>
      </c>
      <c r="BM379" s="152" t="s">
        <v>645</v>
      </c>
    </row>
    <row r="380" spans="1:65" s="2" customFormat="1" ht="24.15" customHeight="1">
      <c r="A380" s="31"/>
      <c r="B380" s="139"/>
      <c r="C380" s="171" t="s">
        <v>646</v>
      </c>
      <c r="D380" s="171" t="s">
        <v>216</v>
      </c>
      <c r="E380" s="172" t="s">
        <v>647</v>
      </c>
      <c r="F380" s="173" t="s">
        <v>648</v>
      </c>
      <c r="G380" s="174" t="s">
        <v>153</v>
      </c>
      <c r="H380" s="175">
        <v>8</v>
      </c>
      <c r="I380" s="176"/>
      <c r="J380" s="177">
        <f t="shared" si="20"/>
        <v>0</v>
      </c>
      <c r="K380" s="178"/>
      <c r="L380" s="179"/>
      <c r="M380" s="180" t="s">
        <v>1</v>
      </c>
      <c r="N380" s="181" t="s">
        <v>35</v>
      </c>
      <c r="O380" s="57"/>
      <c r="P380" s="150">
        <f t="shared" si="21"/>
        <v>0</v>
      </c>
      <c r="Q380" s="150">
        <v>0</v>
      </c>
      <c r="R380" s="150">
        <f t="shared" si="22"/>
        <v>0</v>
      </c>
      <c r="S380" s="150">
        <v>0</v>
      </c>
      <c r="T380" s="151">
        <f t="shared" si="23"/>
        <v>0</v>
      </c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R380" s="152" t="s">
        <v>304</v>
      </c>
      <c r="AT380" s="152" t="s">
        <v>216</v>
      </c>
      <c r="AU380" s="152" t="s">
        <v>80</v>
      </c>
      <c r="AY380" s="16" t="s">
        <v>134</v>
      </c>
      <c r="BE380" s="153">
        <f t="shared" si="24"/>
        <v>0</v>
      </c>
      <c r="BF380" s="153">
        <f t="shared" si="25"/>
        <v>0</v>
      </c>
      <c r="BG380" s="153">
        <f t="shared" si="26"/>
        <v>0</v>
      </c>
      <c r="BH380" s="153">
        <f t="shared" si="27"/>
        <v>0</v>
      </c>
      <c r="BI380" s="153">
        <f t="shared" si="28"/>
        <v>0</v>
      </c>
      <c r="BJ380" s="16" t="s">
        <v>78</v>
      </c>
      <c r="BK380" s="153">
        <f t="shared" si="29"/>
        <v>0</v>
      </c>
      <c r="BL380" s="16" t="s">
        <v>221</v>
      </c>
      <c r="BM380" s="152" t="s">
        <v>649</v>
      </c>
    </row>
    <row r="381" spans="1:65" s="2" customFormat="1" ht="21.75" customHeight="1">
      <c r="A381" s="31"/>
      <c r="B381" s="139"/>
      <c r="C381" s="140" t="s">
        <v>650</v>
      </c>
      <c r="D381" s="140" t="s">
        <v>137</v>
      </c>
      <c r="E381" s="141" t="s">
        <v>651</v>
      </c>
      <c r="F381" s="142" t="s">
        <v>652</v>
      </c>
      <c r="G381" s="143" t="s">
        <v>153</v>
      </c>
      <c r="H381" s="144">
        <v>8</v>
      </c>
      <c r="I381" s="145"/>
      <c r="J381" s="146">
        <f t="shared" si="20"/>
        <v>0</v>
      </c>
      <c r="K381" s="147"/>
      <c r="L381" s="32"/>
      <c r="M381" s="148" t="s">
        <v>1</v>
      </c>
      <c r="N381" s="149" t="s">
        <v>35</v>
      </c>
      <c r="O381" s="57"/>
      <c r="P381" s="150">
        <f t="shared" si="21"/>
        <v>0</v>
      </c>
      <c r="Q381" s="150">
        <v>0</v>
      </c>
      <c r="R381" s="150">
        <f t="shared" si="22"/>
        <v>0</v>
      </c>
      <c r="S381" s="150">
        <v>0</v>
      </c>
      <c r="T381" s="151">
        <f t="shared" si="23"/>
        <v>0</v>
      </c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R381" s="152" t="s">
        <v>221</v>
      </c>
      <c r="AT381" s="152" t="s">
        <v>137</v>
      </c>
      <c r="AU381" s="152" t="s">
        <v>80</v>
      </c>
      <c r="AY381" s="16" t="s">
        <v>134</v>
      </c>
      <c r="BE381" s="153">
        <f t="shared" si="24"/>
        <v>0</v>
      </c>
      <c r="BF381" s="153">
        <f t="shared" si="25"/>
        <v>0</v>
      </c>
      <c r="BG381" s="153">
        <f t="shared" si="26"/>
        <v>0</v>
      </c>
      <c r="BH381" s="153">
        <f t="shared" si="27"/>
        <v>0</v>
      </c>
      <c r="BI381" s="153">
        <f t="shared" si="28"/>
        <v>0</v>
      </c>
      <c r="BJ381" s="16" t="s">
        <v>78</v>
      </c>
      <c r="BK381" s="153">
        <f t="shared" si="29"/>
        <v>0</v>
      </c>
      <c r="BL381" s="16" t="s">
        <v>221</v>
      </c>
      <c r="BM381" s="152" t="s">
        <v>653</v>
      </c>
    </row>
    <row r="382" spans="1:65" s="2" customFormat="1" ht="16.5" customHeight="1">
      <c r="A382" s="31"/>
      <c r="B382" s="139"/>
      <c r="C382" s="171" t="s">
        <v>654</v>
      </c>
      <c r="D382" s="171" t="s">
        <v>216</v>
      </c>
      <c r="E382" s="172" t="s">
        <v>655</v>
      </c>
      <c r="F382" s="173" t="s">
        <v>656</v>
      </c>
      <c r="G382" s="174" t="s">
        <v>153</v>
      </c>
      <c r="H382" s="175">
        <v>8</v>
      </c>
      <c r="I382" s="176"/>
      <c r="J382" s="177">
        <f t="shared" si="20"/>
        <v>0</v>
      </c>
      <c r="K382" s="178"/>
      <c r="L382" s="179"/>
      <c r="M382" s="180" t="s">
        <v>1</v>
      </c>
      <c r="N382" s="181" t="s">
        <v>35</v>
      </c>
      <c r="O382" s="57"/>
      <c r="P382" s="150">
        <f t="shared" si="21"/>
        <v>0</v>
      </c>
      <c r="Q382" s="150">
        <v>0</v>
      </c>
      <c r="R382" s="150">
        <f t="shared" si="22"/>
        <v>0</v>
      </c>
      <c r="S382" s="150">
        <v>0</v>
      </c>
      <c r="T382" s="151">
        <f t="shared" si="23"/>
        <v>0</v>
      </c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R382" s="152" t="s">
        <v>304</v>
      </c>
      <c r="AT382" s="152" t="s">
        <v>216</v>
      </c>
      <c r="AU382" s="152" t="s">
        <v>80</v>
      </c>
      <c r="AY382" s="16" t="s">
        <v>134</v>
      </c>
      <c r="BE382" s="153">
        <f t="shared" si="24"/>
        <v>0</v>
      </c>
      <c r="BF382" s="153">
        <f t="shared" si="25"/>
        <v>0</v>
      </c>
      <c r="BG382" s="153">
        <f t="shared" si="26"/>
        <v>0</v>
      </c>
      <c r="BH382" s="153">
        <f t="shared" si="27"/>
        <v>0</v>
      </c>
      <c r="BI382" s="153">
        <f t="shared" si="28"/>
        <v>0</v>
      </c>
      <c r="BJ382" s="16" t="s">
        <v>78</v>
      </c>
      <c r="BK382" s="153">
        <f t="shared" si="29"/>
        <v>0</v>
      </c>
      <c r="BL382" s="16" t="s">
        <v>221</v>
      </c>
      <c r="BM382" s="152" t="s">
        <v>657</v>
      </c>
    </row>
    <row r="383" spans="1:65" s="2" customFormat="1" ht="16.5" customHeight="1">
      <c r="A383" s="31"/>
      <c r="B383" s="139"/>
      <c r="C383" s="140" t="s">
        <v>658</v>
      </c>
      <c r="D383" s="140" t="s">
        <v>137</v>
      </c>
      <c r="E383" s="141" t="s">
        <v>659</v>
      </c>
      <c r="F383" s="142" t="s">
        <v>660</v>
      </c>
      <c r="G383" s="143" t="s">
        <v>550</v>
      </c>
      <c r="H383" s="144">
        <v>1</v>
      </c>
      <c r="I383" s="145"/>
      <c r="J383" s="146">
        <f t="shared" si="20"/>
        <v>0</v>
      </c>
      <c r="K383" s="147"/>
      <c r="L383" s="32"/>
      <c r="M383" s="148" t="s">
        <v>1</v>
      </c>
      <c r="N383" s="149" t="s">
        <v>35</v>
      </c>
      <c r="O383" s="57"/>
      <c r="P383" s="150">
        <f t="shared" si="21"/>
        <v>0</v>
      </c>
      <c r="Q383" s="150">
        <v>0</v>
      </c>
      <c r="R383" s="150">
        <f t="shared" si="22"/>
        <v>0</v>
      </c>
      <c r="S383" s="150">
        <v>0</v>
      </c>
      <c r="T383" s="151">
        <f t="shared" si="23"/>
        <v>0</v>
      </c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R383" s="152" t="s">
        <v>221</v>
      </c>
      <c r="AT383" s="152" t="s">
        <v>137</v>
      </c>
      <c r="AU383" s="152" t="s">
        <v>80</v>
      </c>
      <c r="AY383" s="16" t="s">
        <v>134</v>
      </c>
      <c r="BE383" s="153">
        <f t="shared" si="24"/>
        <v>0</v>
      </c>
      <c r="BF383" s="153">
        <f t="shared" si="25"/>
        <v>0</v>
      </c>
      <c r="BG383" s="153">
        <f t="shared" si="26"/>
        <v>0</v>
      </c>
      <c r="BH383" s="153">
        <f t="shared" si="27"/>
        <v>0</v>
      </c>
      <c r="BI383" s="153">
        <f t="shared" si="28"/>
        <v>0</v>
      </c>
      <c r="BJ383" s="16" t="s">
        <v>78</v>
      </c>
      <c r="BK383" s="153">
        <f t="shared" si="29"/>
        <v>0</v>
      </c>
      <c r="BL383" s="16" t="s">
        <v>221</v>
      </c>
      <c r="BM383" s="152" t="s">
        <v>661</v>
      </c>
    </row>
    <row r="384" spans="1:65" s="2" customFormat="1" ht="24.15" customHeight="1">
      <c r="A384" s="31"/>
      <c r="B384" s="139"/>
      <c r="C384" s="140" t="s">
        <v>662</v>
      </c>
      <c r="D384" s="140" t="s">
        <v>137</v>
      </c>
      <c r="E384" s="141" t="s">
        <v>663</v>
      </c>
      <c r="F384" s="142" t="s">
        <v>664</v>
      </c>
      <c r="G384" s="143" t="s">
        <v>323</v>
      </c>
      <c r="H384" s="144">
        <v>0.126</v>
      </c>
      <c r="I384" s="145"/>
      <c r="J384" s="146">
        <f t="shared" si="20"/>
        <v>0</v>
      </c>
      <c r="K384" s="147"/>
      <c r="L384" s="32"/>
      <c r="M384" s="148" t="s">
        <v>1</v>
      </c>
      <c r="N384" s="149" t="s">
        <v>35</v>
      </c>
      <c r="O384" s="57"/>
      <c r="P384" s="150">
        <f t="shared" si="21"/>
        <v>0</v>
      </c>
      <c r="Q384" s="150">
        <v>0</v>
      </c>
      <c r="R384" s="150">
        <f t="shared" si="22"/>
        <v>0</v>
      </c>
      <c r="S384" s="150">
        <v>0</v>
      </c>
      <c r="T384" s="151">
        <f t="shared" si="23"/>
        <v>0</v>
      </c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R384" s="152" t="s">
        <v>221</v>
      </c>
      <c r="AT384" s="152" t="s">
        <v>137</v>
      </c>
      <c r="AU384" s="152" t="s">
        <v>80</v>
      </c>
      <c r="AY384" s="16" t="s">
        <v>134</v>
      </c>
      <c r="BE384" s="153">
        <f t="shared" si="24"/>
        <v>0</v>
      </c>
      <c r="BF384" s="153">
        <f t="shared" si="25"/>
        <v>0</v>
      </c>
      <c r="BG384" s="153">
        <f t="shared" si="26"/>
        <v>0</v>
      </c>
      <c r="BH384" s="153">
        <f t="shared" si="27"/>
        <v>0</v>
      </c>
      <c r="BI384" s="153">
        <f t="shared" si="28"/>
        <v>0</v>
      </c>
      <c r="BJ384" s="16" t="s">
        <v>78</v>
      </c>
      <c r="BK384" s="153">
        <f t="shared" si="29"/>
        <v>0</v>
      </c>
      <c r="BL384" s="16" t="s">
        <v>221</v>
      </c>
      <c r="BM384" s="152" t="s">
        <v>665</v>
      </c>
    </row>
    <row r="385" spans="1:65" s="12" customFormat="1" ht="22.8" customHeight="1">
      <c r="B385" s="126"/>
      <c r="D385" s="127" t="s">
        <v>69</v>
      </c>
      <c r="E385" s="137" t="s">
        <v>666</v>
      </c>
      <c r="F385" s="137" t="s">
        <v>667</v>
      </c>
      <c r="I385" s="129"/>
      <c r="J385" s="138">
        <f>BK385</f>
        <v>0</v>
      </c>
      <c r="L385" s="126"/>
      <c r="M385" s="131"/>
      <c r="N385" s="132"/>
      <c r="O385" s="132"/>
      <c r="P385" s="133">
        <f>SUM(P386:P403)</f>
        <v>0</v>
      </c>
      <c r="Q385" s="132"/>
      <c r="R385" s="133">
        <f>SUM(R386:R403)</f>
        <v>0</v>
      </c>
      <c r="S385" s="132"/>
      <c r="T385" s="134">
        <f>SUM(T386:T403)</f>
        <v>0</v>
      </c>
      <c r="AR385" s="127" t="s">
        <v>80</v>
      </c>
      <c r="AT385" s="135" t="s">
        <v>69</v>
      </c>
      <c r="AU385" s="135" t="s">
        <v>78</v>
      </c>
      <c r="AY385" s="127" t="s">
        <v>134</v>
      </c>
      <c r="BK385" s="136">
        <f>SUM(BK386:BK403)</f>
        <v>0</v>
      </c>
    </row>
    <row r="386" spans="1:65" s="2" customFormat="1" ht="16.5" customHeight="1">
      <c r="A386" s="31"/>
      <c r="B386" s="139"/>
      <c r="C386" s="140" t="s">
        <v>668</v>
      </c>
      <c r="D386" s="140" t="s">
        <v>137</v>
      </c>
      <c r="E386" s="141" t="s">
        <v>669</v>
      </c>
      <c r="F386" s="142" t="s">
        <v>670</v>
      </c>
      <c r="G386" s="143" t="s">
        <v>148</v>
      </c>
      <c r="H386" s="144">
        <v>17.100000000000001</v>
      </c>
      <c r="I386" s="145"/>
      <c r="J386" s="146">
        <f>ROUND(I386*H386,2)</f>
        <v>0</v>
      </c>
      <c r="K386" s="147"/>
      <c r="L386" s="32"/>
      <c r="M386" s="148" t="s">
        <v>1</v>
      </c>
      <c r="N386" s="149" t="s">
        <v>35</v>
      </c>
      <c r="O386" s="57"/>
      <c r="P386" s="150">
        <f>O386*H386</f>
        <v>0</v>
      </c>
      <c r="Q386" s="150">
        <v>0</v>
      </c>
      <c r="R386" s="150">
        <f>Q386*H386</f>
        <v>0</v>
      </c>
      <c r="S386" s="150">
        <v>0</v>
      </c>
      <c r="T386" s="151">
        <f>S386*H386</f>
        <v>0</v>
      </c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R386" s="152" t="s">
        <v>221</v>
      </c>
      <c r="AT386" s="152" t="s">
        <v>137</v>
      </c>
      <c r="AU386" s="152" t="s">
        <v>80</v>
      </c>
      <c r="AY386" s="16" t="s">
        <v>134</v>
      </c>
      <c r="BE386" s="153">
        <f>IF(N386="základní",J386,0)</f>
        <v>0</v>
      </c>
      <c r="BF386" s="153">
        <f>IF(N386="snížená",J386,0)</f>
        <v>0</v>
      </c>
      <c r="BG386" s="153">
        <f>IF(N386="zákl. přenesená",J386,0)</f>
        <v>0</v>
      </c>
      <c r="BH386" s="153">
        <f>IF(N386="sníž. přenesená",J386,0)</f>
        <v>0</v>
      </c>
      <c r="BI386" s="153">
        <f>IF(N386="nulová",J386,0)</f>
        <v>0</v>
      </c>
      <c r="BJ386" s="16" t="s">
        <v>78</v>
      </c>
      <c r="BK386" s="153">
        <f>ROUND(I386*H386,2)</f>
        <v>0</v>
      </c>
      <c r="BL386" s="16" t="s">
        <v>221</v>
      </c>
      <c r="BM386" s="152" t="s">
        <v>671</v>
      </c>
    </row>
    <row r="387" spans="1:65" s="13" customFormat="1" ht="10.199999999999999">
      <c r="B387" s="154"/>
      <c r="D387" s="155" t="s">
        <v>143</v>
      </c>
      <c r="E387" s="156" t="s">
        <v>1</v>
      </c>
      <c r="F387" s="157" t="s">
        <v>165</v>
      </c>
      <c r="H387" s="158">
        <v>17.100000000000001</v>
      </c>
      <c r="I387" s="159"/>
      <c r="L387" s="154"/>
      <c r="M387" s="160"/>
      <c r="N387" s="161"/>
      <c r="O387" s="161"/>
      <c r="P387" s="161"/>
      <c r="Q387" s="161"/>
      <c r="R387" s="161"/>
      <c r="S387" s="161"/>
      <c r="T387" s="162"/>
      <c r="AT387" s="156" t="s">
        <v>143</v>
      </c>
      <c r="AU387" s="156" t="s">
        <v>80</v>
      </c>
      <c r="AV387" s="13" t="s">
        <v>80</v>
      </c>
      <c r="AW387" s="13" t="s">
        <v>27</v>
      </c>
      <c r="AX387" s="13" t="s">
        <v>70</v>
      </c>
      <c r="AY387" s="156" t="s">
        <v>134</v>
      </c>
    </row>
    <row r="388" spans="1:65" s="14" customFormat="1" ht="10.199999999999999">
      <c r="B388" s="163"/>
      <c r="D388" s="155" t="s">
        <v>143</v>
      </c>
      <c r="E388" s="164" t="s">
        <v>1</v>
      </c>
      <c r="F388" s="165" t="s">
        <v>145</v>
      </c>
      <c r="H388" s="166">
        <v>17.100000000000001</v>
      </c>
      <c r="I388" s="167"/>
      <c r="L388" s="163"/>
      <c r="M388" s="168"/>
      <c r="N388" s="169"/>
      <c r="O388" s="169"/>
      <c r="P388" s="169"/>
      <c r="Q388" s="169"/>
      <c r="R388" s="169"/>
      <c r="S388" s="169"/>
      <c r="T388" s="170"/>
      <c r="AT388" s="164" t="s">
        <v>143</v>
      </c>
      <c r="AU388" s="164" t="s">
        <v>80</v>
      </c>
      <c r="AV388" s="14" t="s">
        <v>141</v>
      </c>
      <c r="AW388" s="14" t="s">
        <v>27</v>
      </c>
      <c r="AX388" s="14" t="s">
        <v>78</v>
      </c>
      <c r="AY388" s="164" t="s">
        <v>134</v>
      </c>
    </row>
    <row r="389" spans="1:65" s="2" customFormat="1" ht="16.5" customHeight="1">
      <c r="A389" s="31"/>
      <c r="B389" s="139"/>
      <c r="C389" s="140" t="s">
        <v>672</v>
      </c>
      <c r="D389" s="140" t="s">
        <v>137</v>
      </c>
      <c r="E389" s="141" t="s">
        <v>201</v>
      </c>
      <c r="F389" s="142" t="s">
        <v>202</v>
      </c>
      <c r="G389" s="143" t="s">
        <v>148</v>
      </c>
      <c r="H389" s="144">
        <v>17.100000000000001</v>
      </c>
      <c r="I389" s="145"/>
      <c r="J389" s="146">
        <f>ROUND(I389*H389,2)</f>
        <v>0</v>
      </c>
      <c r="K389" s="147"/>
      <c r="L389" s="32"/>
      <c r="M389" s="148" t="s">
        <v>1</v>
      </c>
      <c r="N389" s="149" t="s">
        <v>35</v>
      </c>
      <c r="O389" s="57"/>
      <c r="P389" s="150">
        <f>O389*H389</f>
        <v>0</v>
      </c>
      <c r="Q389" s="150">
        <v>0</v>
      </c>
      <c r="R389" s="150">
        <f>Q389*H389</f>
        <v>0</v>
      </c>
      <c r="S389" s="150">
        <v>0</v>
      </c>
      <c r="T389" s="151">
        <f>S389*H389</f>
        <v>0</v>
      </c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R389" s="152" t="s">
        <v>221</v>
      </c>
      <c r="AT389" s="152" t="s">
        <v>137</v>
      </c>
      <c r="AU389" s="152" t="s">
        <v>80</v>
      </c>
      <c r="AY389" s="16" t="s">
        <v>134</v>
      </c>
      <c r="BE389" s="153">
        <f>IF(N389="základní",J389,0)</f>
        <v>0</v>
      </c>
      <c r="BF389" s="153">
        <f>IF(N389="snížená",J389,0)</f>
        <v>0</v>
      </c>
      <c r="BG389" s="153">
        <f>IF(N389="zákl. přenesená",J389,0)</f>
        <v>0</v>
      </c>
      <c r="BH389" s="153">
        <f>IF(N389="sníž. přenesená",J389,0)</f>
        <v>0</v>
      </c>
      <c r="BI389" s="153">
        <f>IF(N389="nulová",J389,0)</f>
        <v>0</v>
      </c>
      <c r="BJ389" s="16" t="s">
        <v>78</v>
      </c>
      <c r="BK389" s="153">
        <f>ROUND(I389*H389,2)</f>
        <v>0</v>
      </c>
      <c r="BL389" s="16" t="s">
        <v>221</v>
      </c>
      <c r="BM389" s="152" t="s">
        <v>673</v>
      </c>
    </row>
    <row r="390" spans="1:65" s="2" customFormat="1" ht="16.5" customHeight="1">
      <c r="A390" s="31"/>
      <c r="B390" s="139"/>
      <c r="C390" s="140" t="s">
        <v>674</v>
      </c>
      <c r="D390" s="140" t="s">
        <v>137</v>
      </c>
      <c r="E390" s="141" t="s">
        <v>675</v>
      </c>
      <c r="F390" s="142" t="s">
        <v>676</v>
      </c>
      <c r="G390" s="143" t="s">
        <v>140</v>
      </c>
      <c r="H390" s="144">
        <v>2.8</v>
      </c>
      <c r="I390" s="145"/>
      <c r="J390" s="146">
        <f>ROUND(I390*H390,2)</f>
        <v>0</v>
      </c>
      <c r="K390" s="147"/>
      <c r="L390" s="32"/>
      <c r="M390" s="148" t="s">
        <v>1</v>
      </c>
      <c r="N390" s="149" t="s">
        <v>35</v>
      </c>
      <c r="O390" s="57"/>
      <c r="P390" s="150">
        <f>O390*H390</f>
        <v>0</v>
      </c>
      <c r="Q390" s="150">
        <v>0</v>
      </c>
      <c r="R390" s="150">
        <f>Q390*H390</f>
        <v>0</v>
      </c>
      <c r="S390" s="150">
        <v>0</v>
      </c>
      <c r="T390" s="151">
        <f>S390*H390</f>
        <v>0</v>
      </c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R390" s="152" t="s">
        <v>221</v>
      </c>
      <c r="AT390" s="152" t="s">
        <v>137</v>
      </c>
      <c r="AU390" s="152" t="s">
        <v>80</v>
      </c>
      <c r="AY390" s="16" t="s">
        <v>134</v>
      </c>
      <c r="BE390" s="153">
        <f>IF(N390="základní",J390,0)</f>
        <v>0</v>
      </c>
      <c r="BF390" s="153">
        <f>IF(N390="snížená",J390,0)</f>
        <v>0</v>
      </c>
      <c r="BG390" s="153">
        <f>IF(N390="zákl. přenesená",J390,0)</f>
        <v>0</v>
      </c>
      <c r="BH390" s="153">
        <f>IF(N390="sníž. přenesená",J390,0)</f>
        <v>0</v>
      </c>
      <c r="BI390" s="153">
        <f>IF(N390="nulová",J390,0)</f>
        <v>0</v>
      </c>
      <c r="BJ390" s="16" t="s">
        <v>78</v>
      </c>
      <c r="BK390" s="153">
        <f>ROUND(I390*H390,2)</f>
        <v>0</v>
      </c>
      <c r="BL390" s="16" t="s">
        <v>221</v>
      </c>
      <c r="BM390" s="152" t="s">
        <v>677</v>
      </c>
    </row>
    <row r="391" spans="1:65" s="13" customFormat="1" ht="10.199999999999999">
      <c r="B391" s="154"/>
      <c r="D391" s="155" t="s">
        <v>143</v>
      </c>
      <c r="E391" s="156" t="s">
        <v>1</v>
      </c>
      <c r="F391" s="157" t="s">
        <v>678</v>
      </c>
      <c r="H391" s="158">
        <v>2.8</v>
      </c>
      <c r="I391" s="159"/>
      <c r="L391" s="154"/>
      <c r="M391" s="160"/>
      <c r="N391" s="161"/>
      <c r="O391" s="161"/>
      <c r="P391" s="161"/>
      <c r="Q391" s="161"/>
      <c r="R391" s="161"/>
      <c r="S391" s="161"/>
      <c r="T391" s="162"/>
      <c r="AT391" s="156" t="s">
        <v>143</v>
      </c>
      <c r="AU391" s="156" t="s">
        <v>80</v>
      </c>
      <c r="AV391" s="13" t="s">
        <v>80</v>
      </c>
      <c r="AW391" s="13" t="s">
        <v>27</v>
      </c>
      <c r="AX391" s="13" t="s">
        <v>70</v>
      </c>
      <c r="AY391" s="156" t="s">
        <v>134</v>
      </c>
    </row>
    <row r="392" spans="1:65" s="14" customFormat="1" ht="10.199999999999999">
      <c r="B392" s="163"/>
      <c r="D392" s="155" t="s">
        <v>143</v>
      </c>
      <c r="E392" s="164" t="s">
        <v>1</v>
      </c>
      <c r="F392" s="165" t="s">
        <v>145</v>
      </c>
      <c r="H392" s="166">
        <v>2.8</v>
      </c>
      <c r="I392" s="167"/>
      <c r="L392" s="163"/>
      <c r="M392" s="168"/>
      <c r="N392" s="169"/>
      <c r="O392" s="169"/>
      <c r="P392" s="169"/>
      <c r="Q392" s="169"/>
      <c r="R392" s="169"/>
      <c r="S392" s="169"/>
      <c r="T392" s="170"/>
      <c r="AT392" s="164" t="s">
        <v>143</v>
      </c>
      <c r="AU392" s="164" t="s">
        <v>80</v>
      </c>
      <c r="AV392" s="14" t="s">
        <v>141</v>
      </c>
      <c r="AW392" s="14" t="s">
        <v>27</v>
      </c>
      <c r="AX392" s="14" t="s">
        <v>78</v>
      </c>
      <c r="AY392" s="164" t="s">
        <v>134</v>
      </c>
    </row>
    <row r="393" spans="1:65" s="2" customFormat="1" ht="21.75" customHeight="1">
      <c r="A393" s="31"/>
      <c r="B393" s="139"/>
      <c r="C393" s="171" t="s">
        <v>679</v>
      </c>
      <c r="D393" s="171" t="s">
        <v>216</v>
      </c>
      <c r="E393" s="172" t="s">
        <v>680</v>
      </c>
      <c r="F393" s="173" t="s">
        <v>681</v>
      </c>
      <c r="G393" s="174" t="s">
        <v>140</v>
      </c>
      <c r="H393" s="175">
        <v>2.8</v>
      </c>
      <c r="I393" s="176"/>
      <c r="J393" s="177">
        <f>ROUND(I393*H393,2)</f>
        <v>0</v>
      </c>
      <c r="K393" s="178"/>
      <c r="L393" s="179"/>
      <c r="M393" s="180" t="s">
        <v>1</v>
      </c>
      <c r="N393" s="181" t="s">
        <v>35</v>
      </c>
      <c r="O393" s="57"/>
      <c r="P393" s="150">
        <f>O393*H393</f>
        <v>0</v>
      </c>
      <c r="Q393" s="150">
        <v>0</v>
      </c>
      <c r="R393" s="150">
        <f>Q393*H393</f>
        <v>0</v>
      </c>
      <c r="S393" s="150">
        <v>0</v>
      </c>
      <c r="T393" s="151">
        <f>S393*H393</f>
        <v>0</v>
      </c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R393" s="152" t="s">
        <v>304</v>
      </c>
      <c r="AT393" s="152" t="s">
        <v>216</v>
      </c>
      <c r="AU393" s="152" t="s">
        <v>80</v>
      </c>
      <c r="AY393" s="16" t="s">
        <v>134</v>
      </c>
      <c r="BE393" s="153">
        <f>IF(N393="základní",J393,0)</f>
        <v>0</v>
      </c>
      <c r="BF393" s="153">
        <f>IF(N393="snížená",J393,0)</f>
        <v>0</v>
      </c>
      <c r="BG393" s="153">
        <f>IF(N393="zákl. přenesená",J393,0)</f>
        <v>0</v>
      </c>
      <c r="BH393" s="153">
        <f>IF(N393="sníž. přenesená",J393,0)</f>
        <v>0</v>
      </c>
      <c r="BI393" s="153">
        <f>IF(N393="nulová",J393,0)</f>
        <v>0</v>
      </c>
      <c r="BJ393" s="16" t="s">
        <v>78</v>
      </c>
      <c r="BK393" s="153">
        <f>ROUND(I393*H393,2)</f>
        <v>0</v>
      </c>
      <c r="BL393" s="16" t="s">
        <v>221</v>
      </c>
      <c r="BM393" s="152" t="s">
        <v>682</v>
      </c>
    </row>
    <row r="394" spans="1:65" s="2" customFormat="1" ht="21.75" customHeight="1">
      <c r="A394" s="31"/>
      <c r="B394" s="139"/>
      <c r="C394" s="140" t="s">
        <v>683</v>
      </c>
      <c r="D394" s="140" t="s">
        <v>137</v>
      </c>
      <c r="E394" s="141" t="s">
        <v>684</v>
      </c>
      <c r="F394" s="142" t="s">
        <v>685</v>
      </c>
      <c r="G394" s="143" t="s">
        <v>148</v>
      </c>
      <c r="H394" s="144">
        <v>17.100000000000001</v>
      </c>
      <c r="I394" s="145"/>
      <c r="J394" s="146">
        <f>ROUND(I394*H394,2)</f>
        <v>0</v>
      </c>
      <c r="K394" s="147"/>
      <c r="L394" s="32"/>
      <c r="M394" s="148" t="s">
        <v>1</v>
      </c>
      <c r="N394" s="149" t="s">
        <v>35</v>
      </c>
      <c r="O394" s="57"/>
      <c r="P394" s="150">
        <f>O394*H394</f>
        <v>0</v>
      </c>
      <c r="Q394" s="150">
        <v>0</v>
      </c>
      <c r="R394" s="150">
        <f>Q394*H394</f>
        <v>0</v>
      </c>
      <c r="S394" s="150">
        <v>0</v>
      </c>
      <c r="T394" s="151">
        <f>S394*H394</f>
        <v>0</v>
      </c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R394" s="152" t="s">
        <v>221</v>
      </c>
      <c r="AT394" s="152" t="s">
        <v>137</v>
      </c>
      <c r="AU394" s="152" t="s">
        <v>80</v>
      </c>
      <c r="AY394" s="16" t="s">
        <v>134</v>
      </c>
      <c r="BE394" s="153">
        <f>IF(N394="základní",J394,0)</f>
        <v>0</v>
      </c>
      <c r="BF394" s="153">
        <f>IF(N394="snížená",J394,0)</f>
        <v>0</v>
      </c>
      <c r="BG394" s="153">
        <f>IF(N394="zákl. přenesená",J394,0)</f>
        <v>0</v>
      </c>
      <c r="BH394" s="153">
        <f>IF(N394="sníž. přenesená",J394,0)</f>
        <v>0</v>
      </c>
      <c r="BI394" s="153">
        <f>IF(N394="nulová",J394,0)</f>
        <v>0</v>
      </c>
      <c r="BJ394" s="16" t="s">
        <v>78</v>
      </c>
      <c r="BK394" s="153">
        <f>ROUND(I394*H394,2)</f>
        <v>0</v>
      </c>
      <c r="BL394" s="16" t="s">
        <v>221</v>
      </c>
      <c r="BM394" s="152" t="s">
        <v>686</v>
      </c>
    </row>
    <row r="395" spans="1:65" s="2" customFormat="1" ht="33" customHeight="1">
      <c r="A395" s="31"/>
      <c r="B395" s="139"/>
      <c r="C395" s="140" t="s">
        <v>687</v>
      </c>
      <c r="D395" s="140" t="s">
        <v>137</v>
      </c>
      <c r="E395" s="141" t="s">
        <v>688</v>
      </c>
      <c r="F395" s="142" t="s">
        <v>689</v>
      </c>
      <c r="G395" s="143" t="s">
        <v>148</v>
      </c>
      <c r="H395" s="144">
        <v>17.100000000000001</v>
      </c>
      <c r="I395" s="145"/>
      <c r="J395" s="146">
        <f>ROUND(I395*H395,2)</f>
        <v>0</v>
      </c>
      <c r="K395" s="147"/>
      <c r="L395" s="32"/>
      <c r="M395" s="148" t="s">
        <v>1</v>
      </c>
      <c r="N395" s="149" t="s">
        <v>35</v>
      </c>
      <c r="O395" s="57"/>
      <c r="P395" s="150">
        <f>O395*H395</f>
        <v>0</v>
      </c>
      <c r="Q395" s="150">
        <v>0</v>
      </c>
      <c r="R395" s="150">
        <f>Q395*H395</f>
        <v>0</v>
      </c>
      <c r="S395" s="150">
        <v>0</v>
      </c>
      <c r="T395" s="151">
        <f>S395*H395</f>
        <v>0</v>
      </c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R395" s="152" t="s">
        <v>221</v>
      </c>
      <c r="AT395" s="152" t="s">
        <v>137</v>
      </c>
      <c r="AU395" s="152" t="s">
        <v>80</v>
      </c>
      <c r="AY395" s="16" t="s">
        <v>134</v>
      </c>
      <c r="BE395" s="153">
        <f>IF(N395="základní",J395,0)</f>
        <v>0</v>
      </c>
      <c r="BF395" s="153">
        <f>IF(N395="snížená",J395,0)</f>
        <v>0</v>
      </c>
      <c r="BG395" s="153">
        <f>IF(N395="zákl. přenesená",J395,0)</f>
        <v>0</v>
      </c>
      <c r="BH395" s="153">
        <f>IF(N395="sníž. přenesená",J395,0)</f>
        <v>0</v>
      </c>
      <c r="BI395" s="153">
        <f>IF(N395="nulová",J395,0)</f>
        <v>0</v>
      </c>
      <c r="BJ395" s="16" t="s">
        <v>78</v>
      </c>
      <c r="BK395" s="153">
        <f>ROUND(I395*H395,2)</f>
        <v>0</v>
      </c>
      <c r="BL395" s="16" t="s">
        <v>221</v>
      </c>
      <c r="BM395" s="152" t="s">
        <v>690</v>
      </c>
    </row>
    <row r="396" spans="1:65" s="2" customFormat="1" ht="37.799999999999997" customHeight="1">
      <c r="A396" s="31"/>
      <c r="B396" s="139"/>
      <c r="C396" s="171" t="s">
        <v>691</v>
      </c>
      <c r="D396" s="171" t="s">
        <v>216</v>
      </c>
      <c r="E396" s="172" t="s">
        <v>692</v>
      </c>
      <c r="F396" s="173" t="s">
        <v>693</v>
      </c>
      <c r="G396" s="174" t="s">
        <v>148</v>
      </c>
      <c r="H396" s="175">
        <v>18.809999999999999</v>
      </c>
      <c r="I396" s="176"/>
      <c r="J396" s="177">
        <f>ROUND(I396*H396,2)</f>
        <v>0</v>
      </c>
      <c r="K396" s="178"/>
      <c r="L396" s="179"/>
      <c r="M396" s="180" t="s">
        <v>1</v>
      </c>
      <c r="N396" s="181" t="s">
        <v>35</v>
      </c>
      <c r="O396" s="57"/>
      <c r="P396" s="150">
        <f>O396*H396</f>
        <v>0</v>
      </c>
      <c r="Q396" s="150">
        <v>0</v>
      </c>
      <c r="R396" s="150">
        <f>Q396*H396</f>
        <v>0</v>
      </c>
      <c r="S396" s="150">
        <v>0</v>
      </c>
      <c r="T396" s="151">
        <f>S396*H396</f>
        <v>0</v>
      </c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R396" s="152" t="s">
        <v>304</v>
      </c>
      <c r="AT396" s="152" t="s">
        <v>216</v>
      </c>
      <c r="AU396" s="152" t="s">
        <v>80</v>
      </c>
      <c r="AY396" s="16" t="s">
        <v>134</v>
      </c>
      <c r="BE396" s="153">
        <f>IF(N396="základní",J396,0)</f>
        <v>0</v>
      </c>
      <c r="BF396" s="153">
        <f>IF(N396="snížená",J396,0)</f>
        <v>0</v>
      </c>
      <c r="BG396" s="153">
        <f>IF(N396="zákl. přenesená",J396,0)</f>
        <v>0</v>
      </c>
      <c r="BH396" s="153">
        <f>IF(N396="sníž. přenesená",J396,0)</f>
        <v>0</v>
      </c>
      <c r="BI396" s="153">
        <f>IF(N396="nulová",J396,0)</f>
        <v>0</v>
      </c>
      <c r="BJ396" s="16" t="s">
        <v>78</v>
      </c>
      <c r="BK396" s="153">
        <f>ROUND(I396*H396,2)</f>
        <v>0</v>
      </c>
      <c r="BL396" s="16" t="s">
        <v>221</v>
      </c>
      <c r="BM396" s="152" t="s">
        <v>694</v>
      </c>
    </row>
    <row r="397" spans="1:65" s="13" customFormat="1" ht="10.199999999999999">
      <c r="B397" s="154"/>
      <c r="D397" s="155" t="s">
        <v>143</v>
      </c>
      <c r="E397" s="156" t="s">
        <v>1</v>
      </c>
      <c r="F397" s="157" t="s">
        <v>695</v>
      </c>
      <c r="H397" s="158">
        <v>18.809999999999999</v>
      </c>
      <c r="I397" s="159"/>
      <c r="L397" s="154"/>
      <c r="M397" s="160"/>
      <c r="N397" s="161"/>
      <c r="O397" s="161"/>
      <c r="P397" s="161"/>
      <c r="Q397" s="161"/>
      <c r="R397" s="161"/>
      <c r="S397" s="161"/>
      <c r="T397" s="162"/>
      <c r="AT397" s="156" t="s">
        <v>143</v>
      </c>
      <c r="AU397" s="156" t="s">
        <v>80</v>
      </c>
      <c r="AV397" s="13" t="s">
        <v>80</v>
      </c>
      <c r="AW397" s="13" t="s">
        <v>27</v>
      </c>
      <c r="AX397" s="13" t="s">
        <v>70</v>
      </c>
      <c r="AY397" s="156" t="s">
        <v>134</v>
      </c>
    </row>
    <row r="398" spans="1:65" s="14" customFormat="1" ht="10.199999999999999">
      <c r="B398" s="163"/>
      <c r="D398" s="155" t="s">
        <v>143</v>
      </c>
      <c r="E398" s="164" t="s">
        <v>1</v>
      </c>
      <c r="F398" s="165" t="s">
        <v>145</v>
      </c>
      <c r="H398" s="166">
        <v>18.809999999999999</v>
      </c>
      <c r="I398" s="167"/>
      <c r="L398" s="163"/>
      <c r="M398" s="168"/>
      <c r="N398" s="169"/>
      <c r="O398" s="169"/>
      <c r="P398" s="169"/>
      <c r="Q398" s="169"/>
      <c r="R398" s="169"/>
      <c r="S398" s="169"/>
      <c r="T398" s="170"/>
      <c r="AT398" s="164" t="s">
        <v>143</v>
      </c>
      <c r="AU398" s="164" t="s">
        <v>80</v>
      </c>
      <c r="AV398" s="14" t="s">
        <v>141</v>
      </c>
      <c r="AW398" s="14" t="s">
        <v>27</v>
      </c>
      <c r="AX398" s="14" t="s">
        <v>78</v>
      </c>
      <c r="AY398" s="164" t="s">
        <v>134</v>
      </c>
    </row>
    <row r="399" spans="1:65" s="2" customFormat="1" ht="16.5" customHeight="1">
      <c r="A399" s="31"/>
      <c r="B399" s="139"/>
      <c r="C399" s="140" t="s">
        <v>696</v>
      </c>
      <c r="D399" s="140" t="s">
        <v>137</v>
      </c>
      <c r="E399" s="141" t="s">
        <v>697</v>
      </c>
      <c r="F399" s="142" t="s">
        <v>698</v>
      </c>
      <c r="G399" s="143" t="s">
        <v>140</v>
      </c>
      <c r="H399" s="144">
        <v>45.1</v>
      </c>
      <c r="I399" s="145"/>
      <c r="J399" s="146">
        <f>ROUND(I399*H399,2)</f>
        <v>0</v>
      </c>
      <c r="K399" s="147"/>
      <c r="L399" s="32"/>
      <c r="M399" s="148" t="s">
        <v>1</v>
      </c>
      <c r="N399" s="149" t="s">
        <v>35</v>
      </c>
      <c r="O399" s="57"/>
      <c r="P399" s="150">
        <f>O399*H399</f>
        <v>0</v>
      </c>
      <c r="Q399" s="150">
        <v>0</v>
      </c>
      <c r="R399" s="150">
        <f>Q399*H399</f>
        <v>0</v>
      </c>
      <c r="S399" s="150">
        <v>0</v>
      </c>
      <c r="T399" s="151">
        <f>S399*H399</f>
        <v>0</v>
      </c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R399" s="152" t="s">
        <v>221</v>
      </c>
      <c r="AT399" s="152" t="s">
        <v>137</v>
      </c>
      <c r="AU399" s="152" t="s">
        <v>80</v>
      </c>
      <c r="AY399" s="16" t="s">
        <v>134</v>
      </c>
      <c r="BE399" s="153">
        <f>IF(N399="základní",J399,0)</f>
        <v>0</v>
      </c>
      <c r="BF399" s="153">
        <f>IF(N399="snížená",J399,0)</f>
        <v>0</v>
      </c>
      <c r="BG399" s="153">
        <f>IF(N399="zákl. přenesená",J399,0)</f>
        <v>0</v>
      </c>
      <c r="BH399" s="153">
        <f>IF(N399="sníž. přenesená",J399,0)</f>
        <v>0</v>
      </c>
      <c r="BI399" s="153">
        <f>IF(N399="nulová",J399,0)</f>
        <v>0</v>
      </c>
      <c r="BJ399" s="16" t="s">
        <v>78</v>
      </c>
      <c r="BK399" s="153">
        <f>ROUND(I399*H399,2)</f>
        <v>0</v>
      </c>
      <c r="BL399" s="16" t="s">
        <v>221</v>
      </c>
      <c r="BM399" s="152" t="s">
        <v>699</v>
      </c>
    </row>
    <row r="400" spans="1:65" s="13" customFormat="1" ht="10.199999999999999">
      <c r="B400" s="154"/>
      <c r="D400" s="155" t="s">
        <v>143</v>
      </c>
      <c r="E400" s="156" t="s">
        <v>1</v>
      </c>
      <c r="F400" s="157" t="s">
        <v>613</v>
      </c>
      <c r="H400" s="158">
        <v>45.1</v>
      </c>
      <c r="I400" s="159"/>
      <c r="L400" s="154"/>
      <c r="M400" s="160"/>
      <c r="N400" s="161"/>
      <c r="O400" s="161"/>
      <c r="P400" s="161"/>
      <c r="Q400" s="161"/>
      <c r="R400" s="161"/>
      <c r="S400" s="161"/>
      <c r="T400" s="162"/>
      <c r="AT400" s="156" t="s">
        <v>143</v>
      </c>
      <c r="AU400" s="156" t="s">
        <v>80</v>
      </c>
      <c r="AV400" s="13" t="s">
        <v>80</v>
      </c>
      <c r="AW400" s="13" t="s">
        <v>27</v>
      </c>
      <c r="AX400" s="13" t="s">
        <v>70</v>
      </c>
      <c r="AY400" s="156" t="s">
        <v>134</v>
      </c>
    </row>
    <row r="401" spans="1:65" s="14" customFormat="1" ht="10.199999999999999">
      <c r="B401" s="163"/>
      <c r="D401" s="155" t="s">
        <v>143</v>
      </c>
      <c r="E401" s="164" t="s">
        <v>1</v>
      </c>
      <c r="F401" s="165" t="s">
        <v>145</v>
      </c>
      <c r="H401" s="166">
        <v>45.1</v>
      </c>
      <c r="I401" s="167"/>
      <c r="L401" s="163"/>
      <c r="M401" s="168"/>
      <c r="N401" s="169"/>
      <c r="O401" s="169"/>
      <c r="P401" s="169"/>
      <c r="Q401" s="169"/>
      <c r="R401" s="169"/>
      <c r="S401" s="169"/>
      <c r="T401" s="170"/>
      <c r="AT401" s="164" t="s">
        <v>143</v>
      </c>
      <c r="AU401" s="164" t="s">
        <v>80</v>
      </c>
      <c r="AV401" s="14" t="s">
        <v>141</v>
      </c>
      <c r="AW401" s="14" t="s">
        <v>27</v>
      </c>
      <c r="AX401" s="14" t="s">
        <v>78</v>
      </c>
      <c r="AY401" s="164" t="s">
        <v>134</v>
      </c>
    </row>
    <row r="402" spans="1:65" s="2" customFormat="1" ht="21.75" customHeight="1">
      <c r="A402" s="31"/>
      <c r="B402" s="139"/>
      <c r="C402" s="140" t="s">
        <v>700</v>
      </c>
      <c r="D402" s="140" t="s">
        <v>137</v>
      </c>
      <c r="E402" s="141" t="s">
        <v>701</v>
      </c>
      <c r="F402" s="142" t="s">
        <v>702</v>
      </c>
      <c r="G402" s="143" t="s">
        <v>140</v>
      </c>
      <c r="H402" s="144">
        <v>10</v>
      </c>
      <c r="I402" s="145"/>
      <c r="J402" s="146">
        <f>ROUND(I402*H402,2)</f>
        <v>0</v>
      </c>
      <c r="K402" s="147"/>
      <c r="L402" s="32"/>
      <c r="M402" s="148" t="s">
        <v>1</v>
      </c>
      <c r="N402" s="149" t="s">
        <v>35</v>
      </c>
      <c r="O402" s="57"/>
      <c r="P402" s="150">
        <f>O402*H402</f>
        <v>0</v>
      </c>
      <c r="Q402" s="150">
        <v>0</v>
      </c>
      <c r="R402" s="150">
        <f>Q402*H402</f>
        <v>0</v>
      </c>
      <c r="S402" s="150">
        <v>0</v>
      </c>
      <c r="T402" s="151">
        <f>S402*H402</f>
        <v>0</v>
      </c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R402" s="152" t="s">
        <v>221</v>
      </c>
      <c r="AT402" s="152" t="s">
        <v>137</v>
      </c>
      <c r="AU402" s="152" t="s">
        <v>80</v>
      </c>
      <c r="AY402" s="16" t="s">
        <v>134</v>
      </c>
      <c r="BE402" s="153">
        <f>IF(N402="základní",J402,0)</f>
        <v>0</v>
      </c>
      <c r="BF402" s="153">
        <f>IF(N402="snížená",J402,0)</f>
        <v>0</v>
      </c>
      <c r="BG402" s="153">
        <f>IF(N402="zákl. přenesená",J402,0)</f>
        <v>0</v>
      </c>
      <c r="BH402" s="153">
        <f>IF(N402="sníž. přenesená",J402,0)</f>
        <v>0</v>
      </c>
      <c r="BI402" s="153">
        <f>IF(N402="nulová",J402,0)</f>
        <v>0</v>
      </c>
      <c r="BJ402" s="16" t="s">
        <v>78</v>
      </c>
      <c r="BK402" s="153">
        <f>ROUND(I402*H402,2)</f>
        <v>0</v>
      </c>
      <c r="BL402" s="16" t="s">
        <v>221</v>
      </c>
      <c r="BM402" s="152" t="s">
        <v>703</v>
      </c>
    </row>
    <row r="403" spans="1:65" s="2" customFormat="1" ht="24.15" customHeight="1">
      <c r="A403" s="31"/>
      <c r="B403" s="139"/>
      <c r="C403" s="140" t="s">
        <v>704</v>
      </c>
      <c r="D403" s="140" t="s">
        <v>137</v>
      </c>
      <c r="E403" s="141" t="s">
        <v>705</v>
      </c>
      <c r="F403" s="142" t="s">
        <v>706</v>
      </c>
      <c r="G403" s="143" t="s">
        <v>323</v>
      </c>
      <c r="H403" s="144">
        <v>0.78800000000000003</v>
      </c>
      <c r="I403" s="145"/>
      <c r="J403" s="146">
        <f>ROUND(I403*H403,2)</f>
        <v>0</v>
      </c>
      <c r="K403" s="147"/>
      <c r="L403" s="32"/>
      <c r="M403" s="148" t="s">
        <v>1</v>
      </c>
      <c r="N403" s="149" t="s">
        <v>35</v>
      </c>
      <c r="O403" s="57"/>
      <c r="P403" s="150">
        <f>O403*H403</f>
        <v>0</v>
      </c>
      <c r="Q403" s="150">
        <v>0</v>
      </c>
      <c r="R403" s="150">
        <f>Q403*H403</f>
        <v>0</v>
      </c>
      <c r="S403" s="150">
        <v>0</v>
      </c>
      <c r="T403" s="151">
        <f>S403*H403</f>
        <v>0</v>
      </c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R403" s="152" t="s">
        <v>221</v>
      </c>
      <c r="AT403" s="152" t="s">
        <v>137</v>
      </c>
      <c r="AU403" s="152" t="s">
        <v>80</v>
      </c>
      <c r="AY403" s="16" t="s">
        <v>134</v>
      </c>
      <c r="BE403" s="153">
        <f>IF(N403="základní",J403,0)</f>
        <v>0</v>
      </c>
      <c r="BF403" s="153">
        <f>IF(N403="snížená",J403,0)</f>
        <v>0</v>
      </c>
      <c r="BG403" s="153">
        <f>IF(N403="zákl. přenesená",J403,0)</f>
        <v>0</v>
      </c>
      <c r="BH403" s="153">
        <f>IF(N403="sníž. přenesená",J403,0)</f>
        <v>0</v>
      </c>
      <c r="BI403" s="153">
        <f>IF(N403="nulová",J403,0)</f>
        <v>0</v>
      </c>
      <c r="BJ403" s="16" t="s">
        <v>78</v>
      </c>
      <c r="BK403" s="153">
        <f>ROUND(I403*H403,2)</f>
        <v>0</v>
      </c>
      <c r="BL403" s="16" t="s">
        <v>221</v>
      </c>
      <c r="BM403" s="152" t="s">
        <v>707</v>
      </c>
    </row>
    <row r="404" spans="1:65" s="12" customFormat="1" ht="22.8" customHeight="1">
      <c r="B404" s="126"/>
      <c r="D404" s="127" t="s">
        <v>69</v>
      </c>
      <c r="E404" s="137" t="s">
        <v>708</v>
      </c>
      <c r="F404" s="137" t="s">
        <v>709</v>
      </c>
      <c r="I404" s="129"/>
      <c r="J404" s="138">
        <f>BK404</f>
        <v>0</v>
      </c>
      <c r="L404" s="126"/>
      <c r="M404" s="131"/>
      <c r="N404" s="132"/>
      <c r="O404" s="132"/>
      <c r="P404" s="133">
        <f>SUM(P405:P427)</f>
        <v>0</v>
      </c>
      <c r="Q404" s="132"/>
      <c r="R404" s="133">
        <f>SUM(R405:R427)</f>
        <v>1.8517508</v>
      </c>
      <c r="S404" s="132"/>
      <c r="T404" s="134">
        <f>SUM(T405:T427)</f>
        <v>0</v>
      </c>
      <c r="AR404" s="127" t="s">
        <v>80</v>
      </c>
      <c r="AT404" s="135" t="s">
        <v>69</v>
      </c>
      <c r="AU404" s="135" t="s">
        <v>78</v>
      </c>
      <c r="AY404" s="127" t="s">
        <v>134</v>
      </c>
      <c r="BK404" s="136">
        <f>SUM(BK405:BK427)</f>
        <v>0</v>
      </c>
    </row>
    <row r="405" spans="1:65" s="2" customFormat="1" ht="16.5" customHeight="1">
      <c r="A405" s="31"/>
      <c r="B405" s="139"/>
      <c r="C405" s="140" t="s">
        <v>710</v>
      </c>
      <c r="D405" s="140" t="s">
        <v>137</v>
      </c>
      <c r="E405" s="141" t="s">
        <v>711</v>
      </c>
      <c r="F405" s="142" t="s">
        <v>712</v>
      </c>
      <c r="G405" s="143" t="s">
        <v>148</v>
      </c>
      <c r="H405" s="144">
        <v>242.15</v>
      </c>
      <c r="I405" s="145"/>
      <c r="J405" s="146">
        <f>ROUND(I405*H405,2)</f>
        <v>0</v>
      </c>
      <c r="K405" s="147"/>
      <c r="L405" s="32"/>
      <c r="M405" s="148" t="s">
        <v>1</v>
      </c>
      <c r="N405" s="149" t="s">
        <v>35</v>
      </c>
      <c r="O405" s="57"/>
      <c r="P405" s="150">
        <f>O405*H405</f>
        <v>0</v>
      </c>
      <c r="Q405" s="150">
        <v>0</v>
      </c>
      <c r="R405" s="150">
        <f>Q405*H405</f>
        <v>0</v>
      </c>
      <c r="S405" s="150">
        <v>0</v>
      </c>
      <c r="T405" s="151">
        <f>S405*H405</f>
        <v>0</v>
      </c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R405" s="152" t="s">
        <v>221</v>
      </c>
      <c r="AT405" s="152" t="s">
        <v>137</v>
      </c>
      <c r="AU405" s="152" t="s">
        <v>80</v>
      </c>
      <c r="AY405" s="16" t="s">
        <v>134</v>
      </c>
      <c r="BE405" s="153">
        <f>IF(N405="základní",J405,0)</f>
        <v>0</v>
      </c>
      <c r="BF405" s="153">
        <f>IF(N405="snížená",J405,0)</f>
        <v>0</v>
      </c>
      <c r="BG405" s="153">
        <f>IF(N405="zákl. přenesená",J405,0)</f>
        <v>0</v>
      </c>
      <c r="BH405" s="153">
        <f>IF(N405="sníž. přenesená",J405,0)</f>
        <v>0</v>
      </c>
      <c r="BI405" s="153">
        <f>IF(N405="nulová",J405,0)</f>
        <v>0</v>
      </c>
      <c r="BJ405" s="16" t="s">
        <v>78</v>
      </c>
      <c r="BK405" s="153">
        <f>ROUND(I405*H405,2)</f>
        <v>0</v>
      </c>
      <c r="BL405" s="16" t="s">
        <v>221</v>
      </c>
      <c r="BM405" s="152" t="s">
        <v>713</v>
      </c>
    </row>
    <row r="406" spans="1:65" s="13" customFormat="1" ht="10.199999999999999">
      <c r="B406" s="154"/>
      <c r="D406" s="155" t="s">
        <v>143</v>
      </c>
      <c r="E406" s="156" t="s">
        <v>1</v>
      </c>
      <c r="F406" s="157" t="s">
        <v>312</v>
      </c>
      <c r="H406" s="158">
        <v>242.15</v>
      </c>
      <c r="I406" s="159"/>
      <c r="L406" s="154"/>
      <c r="M406" s="160"/>
      <c r="N406" s="161"/>
      <c r="O406" s="161"/>
      <c r="P406" s="161"/>
      <c r="Q406" s="161"/>
      <c r="R406" s="161"/>
      <c r="S406" s="161"/>
      <c r="T406" s="162"/>
      <c r="AT406" s="156" t="s">
        <v>143</v>
      </c>
      <c r="AU406" s="156" t="s">
        <v>80</v>
      </c>
      <c r="AV406" s="13" t="s">
        <v>80</v>
      </c>
      <c r="AW406" s="13" t="s">
        <v>27</v>
      </c>
      <c r="AX406" s="13" t="s">
        <v>70</v>
      </c>
      <c r="AY406" s="156" t="s">
        <v>134</v>
      </c>
    </row>
    <row r="407" spans="1:65" s="14" customFormat="1" ht="10.199999999999999">
      <c r="B407" s="163"/>
      <c r="D407" s="155" t="s">
        <v>143</v>
      </c>
      <c r="E407" s="164" t="s">
        <v>1</v>
      </c>
      <c r="F407" s="165" t="s">
        <v>145</v>
      </c>
      <c r="H407" s="166">
        <v>242.15</v>
      </c>
      <c r="I407" s="167"/>
      <c r="L407" s="163"/>
      <c r="M407" s="168"/>
      <c r="N407" s="169"/>
      <c r="O407" s="169"/>
      <c r="P407" s="169"/>
      <c r="Q407" s="169"/>
      <c r="R407" s="169"/>
      <c r="S407" s="169"/>
      <c r="T407" s="170"/>
      <c r="AT407" s="164" t="s">
        <v>143</v>
      </c>
      <c r="AU407" s="164" t="s">
        <v>80</v>
      </c>
      <c r="AV407" s="14" t="s">
        <v>141</v>
      </c>
      <c r="AW407" s="14" t="s">
        <v>27</v>
      </c>
      <c r="AX407" s="14" t="s">
        <v>78</v>
      </c>
      <c r="AY407" s="164" t="s">
        <v>134</v>
      </c>
    </row>
    <row r="408" spans="1:65" s="2" customFormat="1" ht="16.5" customHeight="1">
      <c r="A408" s="31"/>
      <c r="B408" s="139"/>
      <c r="C408" s="140" t="s">
        <v>714</v>
      </c>
      <c r="D408" s="140" t="s">
        <v>137</v>
      </c>
      <c r="E408" s="141" t="s">
        <v>715</v>
      </c>
      <c r="F408" s="142" t="s">
        <v>716</v>
      </c>
      <c r="G408" s="143" t="s">
        <v>148</v>
      </c>
      <c r="H408" s="144">
        <v>242.15</v>
      </c>
      <c r="I408" s="145"/>
      <c r="J408" s="146">
        <f>ROUND(I408*H408,2)</f>
        <v>0</v>
      </c>
      <c r="K408" s="147"/>
      <c r="L408" s="32"/>
      <c r="M408" s="148" t="s">
        <v>1</v>
      </c>
      <c r="N408" s="149" t="s">
        <v>35</v>
      </c>
      <c r="O408" s="57"/>
      <c r="P408" s="150">
        <f>O408*H408</f>
        <v>0</v>
      </c>
      <c r="Q408" s="150">
        <v>0</v>
      </c>
      <c r="R408" s="150">
        <f>Q408*H408</f>
        <v>0</v>
      </c>
      <c r="S408" s="150">
        <v>0</v>
      </c>
      <c r="T408" s="151">
        <f>S408*H408</f>
        <v>0</v>
      </c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R408" s="152" t="s">
        <v>221</v>
      </c>
      <c r="AT408" s="152" t="s">
        <v>137</v>
      </c>
      <c r="AU408" s="152" t="s">
        <v>80</v>
      </c>
      <c r="AY408" s="16" t="s">
        <v>134</v>
      </c>
      <c r="BE408" s="153">
        <f>IF(N408="základní",J408,0)</f>
        <v>0</v>
      </c>
      <c r="BF408" s="153">
        <f>IF(N408="snížená",J408,0)</f>
        <v>0</v>
      </c>
      <c r="BG408" s="153">
        <f>IF(N408="zákl. přenesená",J408,0)</f>
        <v>0</v>
      </c>
      <c r="BH408" s="153">
        <f>IF(N408="sníž. přenesená",J408,0)</f>
        <v>0</v>
      </c>
      <c r="BI408" s="153">
        <f>IF(N408="nulová",J408,0)</f>
        <v>0</v>
      </c>
      <c r="BJ408" s="16" t="s">
        <v>78</v>
      </c>
      <c r="BK408" s="153">
        <f>ROUND(I408*H408,2)</f>
        <v>0</v>
      </c>
      <c r="BL408" s="16" t="s">
        <v>221</v>
      </c>
      <c r="BM408" s="152" t="s">
        <v>717</v>
      </c>
    </row>
    <row r="409" spans="1:65" s="13" customFormat="1" ht="10.199999999999999">
      <c r="B409" s="154"/>
      <c r="D409" s="155" t="s">
        <v>143</v>
      </c>
      <c r="E409" s="156" t="s">
        <v>1</v>
      </c>
      <c r="F409" s="157" t="s">
        <v>312</v>
      </c>
      <c r="H409" s="158">
        <v>242.15</v>
      </c>
      <c r="I409" s="159"/>
      <c r="L409" s="154"/>
      <c r="M409" s="160"/>
      <c r="N409" s="161"/>
      <c r="O409" s="161"/>
      <c r="P409" s="161"/>
      <c r="Q409" s="161"/>
      <c r="R409" s="161"/>
      <c r="S409" s="161"/>
      <c r="T409" s="162"/>
      <c r="AT409" s="156" t="s">
        <v>143</v>
      </c>
      <c r="AU409" s="156" t="s">
        <v>80</v>
      </c>
      <c r="AV409" s="13" t="s">
        <v>80</v>
      </c>
      <c r="AW409" s="13" t="s">
        <v>27</v>
      </c>
      <c r="AX409" s="13" t="s">
        <v>70</v>
      </c>
      <c r="AY409" s="156" t="s">
        <v>134</v>
      </c>
    </row>
    <row r="410" spans="1:65" s="14" customFormat="1" ht="10.199999999999999">
      <c r="B410" s="163"/>
      <c r="D410" s="155" t="s">
        <v>143</v>
      </c>
      <c r="E410" s="164" t="s">
        <v>1</v>
      </c>
      <c r="F410" s="165" t="s">
        <v>145</v>
      </c>
      <c r="H410" s="166">
        <v>242.15</v>
      </c>
      <c r="I410" s="167"/>
      <c r="L410" s="163"/>
      <c r="M410" s="168"/>
      <c r="N410" s="169"/>
      <c r="O410" s="169"/>
      <c r="P410" s="169"/>
      <c r="Q410" s="169"/>
      <c r="R410" s="169"/>
      <c r="S410" s="169"/>
      <c r="T410" s="170"/>
      <c r="AT410" s="164" t="s">
        <v>143</v>
      </c>
      <c r="AU410" s="164" t="s">
        <v>80</v>
      </c>
      <c r="AV410" s="14" t="s">
        <v>141</v>
      </c>
      <c r="AW410" s="14" t="s">
        <v>27</v>
      </c>
      <c r="AX410" s="14" t="s">
        <v>78</v>
      </c>
      <c r="AY410" s="164" t="s">
        <v>134</v>
      </c>
    </row>
    <row r="411" spans="1:65" s="2" customFormat="1" ht="24.15" customHeight="1">
      <c r="A411" s="31"/>
      <c r="B411" s="139"/>
      <c r="C411" s="140" t="s">
        <v>718</v>
      </c>
      <c r="D411" s="140" t="s">
        <v>137</v>
      </c>
      <c r="E411" s="141" t="s">
        <v>719</v>
      </c>
      <c r="F411" s="142" t="s">
        <v>720</v>
      </c>
      <c r="G411" s="143" t="s">
        <v>148</v>
      </c>
      <c r="H411" s="144">
        <v>242.15</v>
      </c>
      <c r="I411" s="145"/>
      <c r="J411" s="146">
        <f>ROUND(I411*H411,2)</f>
        <v>0</v>
      </c>
      <c r="K411" s="147"/>
      <c r="L411" s="32"/>
      <c r="M411" s="148" t="s">
        <v>1</v>
      </c>
      <c r="N411" s="149" t="s">
        <v>35</v>
      </c>
      <c r="O411" s="57"/>
      <c r="P411" s="150">
        <f>O411*H411</f>
        <v>0</v>
      </c>
      <c r="Q411" s="150">
        <v>3.0000000000000001E-5</v>
      </c>
      <c r="R411" s="150">
        <f>Q411*H411</f>
        <v>7.2645000000000001E-3</v>
      </c>
      <c r="S411" s="150">
        <v>0</v>
      </c>
      <c r="T411" s="151">
        <f>S411*H411</f>
        <v>0</v>
      </c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R411" s="152" t="s">
        <v>221</v>
      </c>
      <c r="AT411" s="152" t="s">
        <v>137</v>
      </c>
      <c r="AU411" s="152" t="s">
        <v>80</v>
      </c>
      <c r="AY411" s="16" t="s">
        <v>134</v>
      </c>
      <c r="BE411" s="153">
        <f>IF(N411="základní",J411,0)</f>
        <v>0</v>
      </c>
      <c r="BF411" s="153">
        <f>IF(N411="snížená",J411,0)</f>
        <v>0</v>
      </c>
      <c r="BG411" s="153">
        <f>IF(N411="zákl. přenesená",J411,0)</f>
        <v>0</v>
      </c>
      <c r="BH411" s="153">
        <f>IF(N411="sníž. přenesená",J411,0)</f>
        <v>0</v>
      </c>
      <c r="BI411" s="153">
        <f>IF(N411="nulová",J411,0)</f>
        <v>0</v>
      </c>
      <c r="BJ411" s="16" t="s">
        <v>78</v>
      </c>
      <c r="BK411" s="153">
        <f>ROUND(I411*H411,2)</f>
        <v>0</v>
      </c>
      <c r="BL411" s="16" t="s">
        <v>221</v>
      </c>
      <c r="BM411" s="152" t="s">
        <v>721</v>
      </c>
    </row>
    <row r="412" spans="1:65" s="13" customFormat="1" ht="10.199999999999999">
      <c r="B412" s="154"/>
      <c r="D412" s="155" t="s">
        <v>143</v>
      </c>
      <c r="E412" s="156" t="s">
        <v>1</v>
      </c>
      <c r="F412" s="157" t="s">
        <v>312</v>
      </c>
      <c r="H412" s="158">
        <v>242.15</v>
      </c>
      <c r="I412" s="159"/>
      <c r="L412" s="154"/>
      <c r="M412" s="160"/>
      <c r="N412" s="161"/>
      <c r="O412" s="161"/>
      <c r="P412" s="161"/>
      <c r="Q412" s="161"/>
      <c r="R412" s="161"/>
      <c r="S412" s="161"/>
      <c r="T412" s="162"/>
      <c r="AT412" s="156" t="s">
        <v>143</v>
      </c>
      <c r="AU412" s="156" t="s">
        <v>80</v>
      </c>
      <c r="AV412" s="13" t="s">
        <v>80</v>
      </c>
      <c r="AW412" s="13" t="s">
        <v>27</v>
      </c>
      <c r="AX412" s="13" t="s">
        <v>70</v>
      </c>
      <c r="AY412" s="156" t="s">
        <v>134</v>
      </c>
    </row>
    <row r="413" spans="1:65" s="14" customFormat="1" ht="10.199999999999999">
      <c r="B413" s="163"/>
      <c r="D413" s="155" t="s">
        <v>143</v>
      </c>
      <c r="E413" s="164" t="s">
        <v>1</v>
      </c>
      <c r="F413" s="165" t="s">
        <v>145</v>
      </c>
      <c r="H413" s="166">
        <v>242.15</v>
      </c>
      <c r="I413" s="167"/>
      <c r="L413" s="163"/>
      <c r="M413" s="168"/>
      <c r="N413" s="169"/>
      <c r="O413" s="169"/>
      <c r="P413" s="169"/>
      <c r="Q413" s="169"/>
      <c r="R413" s="169"/>
      <c r="S413" s="169"/>
      <c r="T413" s="170"/>
      <c r="AT413" s="164" t="s">
        <v>143</v>
      </c>
      <c r="AU413" s="164" t="s">
        <v>80</v>
      </c>
      <c r="AV413" s="14" t="s">
        <v>141</v>
      </c>
      <c r="AW413" s="14" t="s">
        <v>27</v>
      </c>
      <c r="AX413" s="14" t="s">
        <v>78</v>
      </c>
      <c r="AY413" s="164" t="s">
        <v>134</v>
      </c>
    </row>
    <row r="414" spans="1:65" s="2" customFormat="1" ht="33" customHeight="1">
      <c r="A414" s="31"/>
      <c r="B414" s="139"/>
      <c r="C414" s="140" t="s">
        <v>722</v>
      </c>
      <c r="D414" s="140" t="s">
        <v>137</v>
      </c>
      <c r="E414" s="141" t="s">
        <v>723</v>
      </c>
      <c r="F414" s="142" t="s">
        <v>724</v>
      </c>
      <c r="G414" s="143" t="s">
        <v>148</v>
      </c>
      <c r="H414" s="144">
        <v>242.15</v>
      </c>
      <c r="I414" s="145"/>
      <c r="J414" s="146">
        <f>ROUND(I414*H414,2)</f>
        <v>0</v>
      </c>
      <c r="K414" s="147"/>
      <c r="L414" s="32"/>
      <c r="M414" s="148" t="s">
        <v>1</v>
      </c>
      <c r="N414" s="149" t="s">
        <v>35</v>
      </c>
      <c r="O414" s="57"/>
      <c r="P414" s="150">
        <f>O414*H414</f>
        <v>0</v>
      </c>
      <c r="Q414" s="150">
        <v>4.4999999999999997E-3</v>
      </c>
      <c r="R414" s="150">
        <f>Q414*H414</f>
        <v>1.0896749999999999</v>
      </c>
      <c r="S414" s="150">
        <v>0</v>
      </c>
      <c r="T414" s="151">
        <f>S414*H414</f>
        <v>0</v>
      </c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R414" s="152" t="s">
        <v>221</v>
      </c>
      <c r="AT414" s="152" t="s">
        <v>137</v>
      </c>
      <c r="AU414" s="152" t="s">
        <v>80</v>
      </c>
      <c r="AY414" s="16" t="s">
        <v>134</v>
      </c>
      <c r="BE414" s="153">
        <f>IF(N414="základní",J414,0)</f>
        <v>0</v>
      </c>
      <c r="BF414" s="153">
        <f>IF(N414="snížená",J414,0)</f>
        <v>0</v>
      </c>
      <c r="BG414" s="153">
        <f>IF(N414="zákl. přenesená",J414,0)</f>
        <v>0</v>
      </c>
      <c r="BH414" s="153">
        <f>IF(N414="sníž. přenesená",J414,0)</f>
        <v>0</v>
      </c>
      <c r="BI414" s="153">
        <f>IF(N414="nulová",J414,0)</f>
        <v>0</v>
      </c>
      <c r="BJ414" s="16" t="s">
        <v>78</v>
      </c>
      <c r="BK414" s="153">
        <f>ROUND(I414*H414,2)</f>
        <v>0</v>
      </c>
      <c r="BL414" s="16" t="s">
        <v>221</v>
      </c>
      <c r="BM414" s="152" t="s">
        <v>725</v>
      </c>
    </row>
    <row r="415" spans="1:65" s="13" customFormat="1" ht="10.199999999999999">
      <c r="B415" s="154"/>
      <c r="D415" s="155" t="s">
        <v>143</v>
      </c>
      <c r="E415" s="156" t="s">
        <v>1</v>
      </c>
      <c r="F415" s="157" t="s">
        <v>312</v>
      </c>
      <c r="H415" s="158">
        <v>242.15</v>
      </c>
      <c r="I415" s="159"/>
      <c r="L415" s="154"/>
      <c r="M415" s="160"/>
      <c r="N415" s="161"/>
      <c r="O415" s="161"/>
      <c r="P415" s="161"/>
      <c r="Q415" s="161"/>
      <c r="R415" s="161"/>
      <c r="S415" s="161"/>
      <c r="T415" s="162"/>
      <c r="AT415" s="156" t="s">
        <v>143</v>
      </c>
      <c r="AU415" s="156" t="s">
        <v>80</v>
      </c>
      <c r="AV415" s="13" t="s">
        <v>80</v>
      </c>
      <c r="AW415" s="13" t="s">
        <v>27</v>
      </c>
      <c r="AX415" s="13" t="s">
        <v>70</v>
      </c>
      <c r="AY415" s="156" t="s">
        <v>134</v>
      </c>
    </row>
    <row r="416" spans="1:65" s="14" customFormat="1" ht="10.199999999999999">
      <c r="B416" s="163"/>
      <c r="D416" s="155" t="s">
        <v>143</v>
      </c>
      <c r="E416" s="164" t="s">
        <v>1</v>
      </c>
      <c r="F416" s="165" t="s">
        <v>145</v>
      </c>
      <c r="H416" s="166">
        <v>242.15</v>
      </c>
      <c r="I416" s="167"/>
      <c r="L416" s="163"/>
      <c r="M416" s="168"/>
      <c r="N416" s="169"/>
      <c r="O416" s="169"/>
      <c r="P416" s="169"/>
      <c r="Q416" s="169"/>
      <c r="R416" s="169"/>
      <c r="S416" s="169"/>
      <c r="T416" s="170"/>
      <c r="AT416" s="164" t="s">
        <v>143</v>
      </c>
      <c r="AU416" s="164" t="s">
        <v>80</v>
      </c>
      <c r="AV416" s="14" t="s">
        <v>141</v>
      </c>
      <c r="AW416" s="14" t="s">
        <v>27</v>
      </c>
      <c r="AX416" s="14" t="s">
        <v>78</v>
      </c>
      <c r="AY416" s="164" t="s">
        <v>134</v>
      </c>
    </row>
    <row r="417" spans="1:65" s="2" customFormat="1" ht="16.5" customHeight="1">
      <c r="A417" s="31"/>
      <c r="B417" s="139"/>
      <c r="C417" s="140" t="s">
        <v>726</v>
      </c>
      <c r="D417" s="140" t="s">
        <v>137</v>
      </c>
      <c r="E417" s="141" t="s">
        <v>727</v>
      </c>
      <c r="F417" s="142" t="s">
        <v>728</v>
      </c>
      <c r="G417" s="143" t="s">
        <v>148</v>
      </c>
      <c r="H417" s="144">
        <v>242.15</v>
      </c>
      <c r="I417" s="145"/>
      <c r="J417" s="146">
        <f>ROUND(I417*H417,2)</f>
        <v>0</v>
      </c>
      <c r="K417" s="147"/>
      <c r="L417" s="32"/>
      <c r="M417" s="148" t="s">
        <v>1</v>
      </c>
      <c r="N417" s="149" t="s">
        <v>35</v>
      </c>
      <c r="O417" s="57"/>
      <c r="P417" s="150">
        <f>O417*H417</f>
        <v>0</v>
      </c>
      <c r="Q417" s="150">
        <v>2.9999999999999997E-4</v>
      </c>
      <c r="R417" s="150">
        <f>Q417*H417</f>
        <v>7.2645000000000001E-2</v>
      </c>
      <c r="S417" s="150">
        <v>0</v>
      </c>
      <c r="T417" s="151">
        <f>S417*H417</f>
        <v>0</v>
      </c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R417" s="152" t="s">
        <v>221</v>
      </c>
      <c r="AT417" s="152" t="s">
        <v>137</v>
      </c>
      <c r="AU417" s="152" t="s">
        <v>80</v>
      </c>
      <c r="AY417" s="16" t="s">
        <v>134</v>
      </c>
      <c r="BE417" s="153">
        <f>IF(N417="základní",J417,0)</f>
        <v>0</v>
      </c>
      <c r="BF417" s="153">
        <f>IF(N417="snížená",J417,0)</f>
        <v>0</v>
      </c>
      <c r="BG417" s="153">
        <f>IF(N417="zákl. přenesená",J417,0)</f>
        <v>0</v>
      </c>
      <c r="BH417" s="153">
        <f>IF(N417="sníž. přenesená",J417,0)</f>
        <v>0</v>
      </c>
      <c r="BI417" s="153">
        <f>IF(N417="nulová",J417,0)</f>
        <v>0</v>
      </c>
      <c r="BJ417" s="16" t="s">
        <v>78</v>
      </c>
      <c r="BK417" s="153">
        <f>ROUND(I417*H417,2)</f>
        <v>0</v>
      </c>
      <c r="BL417" s="16" t="s">
        <v>221</v>
      </c>
      <c r="BM417" s="152" t="s">
        <v>729</v>
      </c>
    </row>
    <row r="418" spans="1:65" s="13" customFormat="1" ht="10.199999999999999">
      <c r="B418" s="154"/>
      <c r="D418" s="155" t="s">
        <v>143</v>
      </c>
      <c r="E418" s="156" t="s">
        <v>1</v>
      </c>
      <c r="F418" s="157" t="s">
        <v>312</v>
      </c>
      <c r="H418" s="158">
        <v>242.15</v>
      </c>
      <c r="I418" s="159"/>
      <c r="L418" s="154"/>
      <c r="M418" s="160"/>
      <c r="N418" s="161"/>
      <c r="O418" s="161"/>
      <c r="P418" s="161"/>
      <c r="Q418" s="161"/>
      <c r="R418" s="161"/>
      <c r="S418" s="161"/>
      <c r="T418" s="162"/>
      <c r="AT418" s="156" t="s">
        <v>143</v>
      </c>
      <c r="AU418" s="156" t="s">
        <v>80</v>
      </c>
      <c r="AV418" s="13" t="s">
        <v>80</v>
      </c>
      <c r="AW418" s="13" t="s">
        <v>27</v>
      </c>
      <c r="AX418" s="13" t="s">
        <v>70</v>
      </c>
      <c r="AY418" s="156" t="s">
        <v>134</v>
      </c>
    </row>
    <row r="419" spans="1:65" s="14" customFormat="1" ht="10.199999999999999">
      <c r="B419" s="163"/>
      <c r="D419" s="155" t="s">
        <v>143</v>
      </c>
      <c r="E419" s="164" t="s">
        <v>1</v>
      </c>
      <c r="F419" s="165" t="s">
        <v>145</v>
      </c>
      <c r="H419" s="166">
        <v>242.15</v>
      </c>
      <c r="I419" s="167"/>
      <c r="L419" s="163"/>
      <c r="M419" s="168"/>
      <c r="N419" s="169"/>
      <c r="O419" s="169"/>
      <c r="P419" s="169"/>
      <c r="Q419" s="169"/>
      <c r="R419" s="169"/>
      <c r="S419" s="169"/>
      <c r="T419" s="170"/>
      <c r="AT419" s="164" t="s">
        <v>143</v>
      </c>
      <c r="AU419" s="164" t="s">
        <v>80</v>
      </c>
      <c r="AV419" s="14" t="s">
        <v>141</v>
      </c>
      <c r="AW419" s="14" t="s">
        <v>27</v>
      </c>
      <c r="AX419" s="14" t="s">
        <v>78</v>
      </c>
      <c r="AY419" s="164" t="s">
        <v>134</v>
      </c>
    </row>
    <row r="420" spans="1:65" s="2" customFormat="1" ht="24.15" customHeight="1">
      <c r="A420" s="31"/>
      <c r="B420" s="139"/>
      <c r="C420" s="171" t="s">
        <v>730</v>
      </c>
      <c r="D420" s="171" t="s">
        <v>216</v>
      </c>
      <c r="E420" s="172" t="s">
        <v>731</v>
      </c>
      <c r="F420" s="173" t="s">
        <v>732</v>
      </c>
      <c r="G420" s="174" t="s">
        <v>148</v>
      </c>
      <c r="H420" s="175">
        <v>266.36500000000001</v>
      </c>
      <c r="I420" s="176"/>
      <c r="J420" s="177">
        <f>ROUND(I420*H420,2)</f>
        <v>0</v>
      </c>
      <c r="K420" s="178"/>
      <c r="L420" s="179"/>
      <c r="M420" s="180" t="s">
        <v>1</v>
      </c>
      <c r="N420" s="181" t="s">
        <v>35</v>
      </c>
      <c r="O420" s="57"/>
      <c r="P420" s="150">
        <f>O420*H420</f>
        <v>0</v>
      </c>
      <c r="Q420" s="150">
        <v>2.3E-3</v>
      </c>
      <c r="R420" s="150">
        <f>Q420*H420</f>
        <v>0.6126395</v>
      </c>
      <c r="S420" s="150">
        <v>0</v>
      </c>
      <c r="T420" s="151">
        <f>S420*H420</f>
        <v>0</v>
      </c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R420" s="152" t="s">
        <v>304</v>
      </c>
      <c r="AT420" s="152" t="s">
        <v>216</v>
      </c>
      <c r="AU420" s="152" t="s">
        <v>80</v>
      </c>
      <c r="AY420" s="16" t="s">
        <v>134</v>
      </c>
      <c r="BE420" s="153">
        <f>IF(N420="základní",J420,0)</f>
        <v>0</v>
      </c>
      <c r="BF420" s="153">
        <f>IF(N420="snížená",J420,0)</f>
        <v>0</v>
      </c>
      <c r="BG420" s="153">
        <f>IF(N420="zákl. přenesená",J420,0)</f>
        <v>0</v>
      </c>
      <c r="BH420" s="153">
        <f>IF(N420="sníž. přenesená",J420,0)</f>
        <v>0</v>
      </c>
      <c r="BI420" s="153">
        <f>IF(N420="nulová",J420,0)</f>
        <v>0</v>
      </c>
      <c r="BJ420" s="16" t="s">
        <v>78</v>
      </c>
      <c r="BK420" s="153">
        <f>ROUND(I420*H420,2)</f>
        <v>0</v>
      </c>
      <c r="BL420" s="16" t="s">
        <v>221</v>
      </c>
      <c r="BM420" s="152" t="s">
        <v>733</v>
      </c>
    </row>
    <row r="421" spans="1:65" s="13" customFormat="1" ht="10.199999999999999">
      <c r="B421" s="154"/>
      <c r="D421" s="155" t="s">
        <v>143</v>
      </c>
      <c r="E421" s="156" t="s">
        <v>1</v>
      </c>
      <c r="F421" s="157" t="s">
        <v>734</v>
      </c>
      <c r="H421" s="158">
        <v>266.36500000000001</v>
      </c>
      <c r="I421" s="159"/>
      <c r="L421" s="154"/>
      <c r="M421" s="160"/>
      <c r="N421" s="161"/>
      <c r="O421" s="161"/>
      <c r="P421" s="161"/>
      <c r="Q421" s="161"/>
      <c r="R421" s="161"/>
      <c r="S421" s="161"/>
      <c r="T421" s="162"/>
      <c r="AT421" s="156" t="s">
        <v>143</v>
      </c>
      <c r="AU421" s="156" t="s">
        <v>80</v>
      </c>
      <c r="AV421" s="13" t="s">
        <v>80</v>
      </c>
      <c r="AW421" s="13" t="s">
        <v>27</v>
      </c>
      <c r="AX421" s="13" t="s">
        <v>70</v>
      </c>
      <c r="AY421" s="156" t="s">
        <v>134</v>
      </c>
    </row>
    <row r="422" spans="1:65" s="14" customFormat="1" ht="10.199999999999999">
      <c r="B422" s="163"/>
      <c r="D422" s="155" t="s">
        <v>143</v>
      </c>
      <c r="E422" s="164" t="s">
        <v>1</v>
      </c>
      <c r="F422" s="165" t="s">
        <v>145</v>
      </c>
      <c r="H422" s="166">
        <v>266.36500000000001</v>
      </c>
      <c r="I422" s="167"/>
      <c r="L422" s="163"/>
      <c r="M422" s="168"/>
      <c r="N422" s="169"/>
      <c r="O422" s="169"/>
      <c r="P422" s="169"/>
      <c r="Q422" s="169"/>
      <c r="R422" s="169"/>
      <c r="S422" s="169"/>
      <c r="T422" s="170"/>
      <c r="AT422" s="164" t="s">
        <v>143</v>
      </c>
      <c r="AU422" s="164" t="s">
        <v>80</v>
      </c>
      <c r="AV422" s="14" t="s">
        <v>141</v>
      </c>
      <c r="AW422" s="14" t="s">
        <v>27</v>
      </c>
      <c r="AX422" s="14" t="s">
        <v>78</v>
      </c>
      <c r="AY422" s="164" t="s">
        <v>134</v>
      </c>
    </row>
    <row r="423" spans="1:65" s="2" customFormat="1" ht="16.5" customHeight="1">
      <c r="A423" s="31"/>
      <c r="B423" s="139"/>
      <c r="C423" s="140" t="s">
        <v>735</v>
      </c>
      <c r="D423" s="140" t="s">
        <v>137</v>
      </c>
      <c r="E423" s="141" t="s">
        <v>736</v>
      </c>
      <c r="F423" s="142" t="s">
        <v>737</v>
      </c>
      <c r="G423" s="143" t="s">
        <v>140</v>
      </c>
      <c r="H423" s="144">
        <v>224.28</v>
      </c>
      <c r="I423" s="145"/>
      <c r="J423" s="146">
        <f>ROUND(I423*H423,2)</f>
        <v>0</v>
      </c>
      <c r="K423" s="147"/>
      <c r="L423" s="32"/>
      <c r="M423" s="148" t="s">
        <v>1</v>
      </c>
      <c r="N423" s="149" t="s">
        <v>35</v>
      </c>
      <c r="O423" s="57"/>
      <c r="P423" s="150">
        <f>O423*H423</f>
        <v>0</v>
      </c>
      <c r="Q423" s="150">
        <v>1.0000000000000001E-5</v>
      </c>
      <c r="R423" s="150">
        <f>Q423*H423</f>
        <v>2.2428000000000001E-3</v>
      </c>
      <c r="S423" s="150">
        <v>0</v>
      </c>
      <c r="T423" s="151">
        <f>S423*H423</f>
        <v>0</v>
      </c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R423" s="152" t="s">
        <v>221</v>
      </c>
      <c r="AT423" s="152" t="s">
        <v>137</v>
      </c>
      <c r="AU423" s="152" t="s">
        <v>80</v>
      </c>
      <c r="AY423" s="16" t="s">
        <v>134</v>
      </c>
      <c r="BE423" s="153">
        <f>IF(N423="základní",J423,0)</f>
        <v>0</v>
      </c>
      <c r="BF423" s="153">
        <f>IF(N423="snížená",J423,0)</f>
        <v>0</v>
      </c>
      <c r="BG423" s="153">
        <f>IF(N423="zákl. přenesená",J423,0)</f>
        <v>0</v>
      </c>
      <c r="BH423" s="153">
        <f>IF(N423="sníž. přenesená",J423,0)</f>
        <v>0</v>
      </c>
      <c r="BI423" s="153">
        <f>IF(N423="nulová",J423,0)</f>
        <v>0</v>
      </c>
      <c r="BJ423" s="16" t="s">
        <v>78</v>
      </c>
      <c r="BK423" s="153">
        <f>ROUND(I423*H423,2)</f>
        <v>0</v>
      </c>
      <c r="BL423" s="16" t="s">
        <v>221</v>
      </c>
      <c r="BM423" s="152" t="s">
        <v>738</v>
      </c>
    </row>
    <row r="424" spans="1:65" s="2" customFormat="1" ht="16.5" customHeight="1">
      <c r="A424" s="31"/>
      <c r="B424" s="139"/>
      <c r="C424" s="171" t="s">
        <v>739</v>
      </c>
      <c r="D424" s="171" t="s">
        <v>216</v>
      </c>
      <c r="E424" s="172" t="s">
        <v>740</v>
      </c>
      <c r="F424" s="173" t="s">
        <v>741</v>
      </c>
      <c r="G424" s="174" t="s">
        <v>140</v>
      </c>
      <c r="H424" s="175">
        <v>224.28</v>
      </c>
      <c r="I424" s="176"/>
      <c r="J424" s="177">
        <f>ROUND(I424*H424,2)</f>
        <v>0</v>
      </c>
      <c r="K424" s="178"/>
      <c r="L424" s="179"/>
      <c r="M424" s="180" t="s">
        <v>1</v>
      </c>
      <c r="N424" s="181" t="s">
        <v>35</v>
      </c>
      <c r="O424" s="57"/>
      <c r="P424" s="150">
        <f>O424*H424</f>
        <v>0</v>
      </c>
      <c r="Q424" s="150">
        <v>2.9999999999999997E-4</v>
      </c>
      <c r="R424" s="150">
        <f>Q424*H424</f>
        <v>6.7283999999999997E-2</v>
      </c>
      <c r="S424" s="150">
        <v>0</v>
      </c>
      <c r="T424" s="151">
        <f>S424*H424</f>
        <v>0</v>
      </c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R424" s="152" t="s">
        <v>304</v>
      </c>
      <c r="AT424" s="152" t="s">
        <v>216</v>
      </c>
      <c r="AU424" s="152" t="s">
        <v>80</v>
      </c>
      <c r="AY424" s="16" t="s">
        <v>134</v>
      </c>
      <c r="BE424" s="153">
        <f>IF(N424="základní",J424,0)</f>
        <v>0</v>
      </c>
      <c r="BF424" s="153">
        <f>IF(N424="snížená",J424,0)</f>
        <v>0</v>
      </c>
      <c r="BG424" s="153">
        <f>IF(N424="zákl. přenesená",J424,0)</f>
        <v>0</v>
      </c>
      <c r="BH424" s="153">
        <f>IF(N424="sníž. přenesená",J424,0)</f>
        <v>0</v>
      </c>
      <c r="BI424" s="153">
        <f>IF(N424="nulová",J424,0)</f>
        <v>0</v>
      </c>
      <c r="BJ424" s="16" t="s">
        <v>78</v>
      </c>
      <c r="BK424" s="153">
        <f>ROUND(I424*H424,2)</f>
        <v>0</v>
      </c>
      <c r="BL424" s="16" t="s">
        <v>221</v>
      </c>
      <c r="BM424" s="152" t="s">
        <v>742</v>
      </c>
    </row>
    <row r="425" spans="1:65" s="13" customFormat="1" ht="10.199999999999999">
      <c r="B425" s="154"/>
      <c r="D425" s="155" t="s">
        <v>143</v>
      </c>
      <c r="E425" s="156" t="s">
        <v>1</v>
      </c>
      <c r="F425" s="157" t="s">
        <v>743</v>
      </c>
      <c r="H425" s="158">
        <v>224.28</v>
      </c>
      <c r="I425" s="159"/>
      <c r="L425" s="154"/>
      <c r="M425" s="160"/>
      <c r="N425" s="161"/>
      <c r="O425" s="161"/>
      <c r="P425" s="161"/>
      <c r="Q425" s="161"/>
      <c r="R425" s="161"/>
      <c r="S425" s="161"/>
      <c r="T425" s="162"/>
      <c r="AT425" s="156" t="s">
        <v>143</v>
      </c>
      <c r="AU425" s="156" t="s">
        <v>80</v>
      </c>
      <c r="AV425" s="13" t="s">
        <v>80</v>
      </c>
      <c r="AW425" s="13" t="s">
        <v>27</v>
      </c>
      <c r="AX425" s="13" t="s">
        <v>70</v>
      </c>
      <c r="AY425" s="156" t="s">
        <v>134</v>
      </c>
    </row>
    <row r="426" spans="1:65" s="14" customFormat="1" ht="10.199999999999999">
      <c r="B426" s="163"/>
      <c r="D426" s="155" t="s">
        <v>143</v>
      </c>
      <c r="E426" s="164" t="s">
        <v>1</v>
      </c>
      <c r="F426" s="165" t="s">
        <v>145</v>
      </c>
      <c r="H426" s="166">
        <v>224.28</v>
      </c>
      <c r="I426" s="167"/>
      <c r="L426" s="163"/>
      <c r="M426" s="168"/>
      <c r="N426" s="169"/>
      <c r="O426" s="169"/>
      <c r="P426" s="169"/>
      <c r="Q426" s="169"/>
      <c r="R426" s="169"/>
      <c r="S426" s="169"/>
      <c r="T426" s="170"/>
      <c r="AT426" s="164" t="s">
        <v>143</v>
      </c>
      <c r="AU426" s="164" t="s">
        <v>80</v>
      </c>
      <c r="AV426" s="14" t="s">
        <v>141</v>
      </c>
      <c r="AW426" s="14" t="s">
        <v>27</v>
      </c>
      <c r="AX426" s="14" t="s">
        <v>78</v>
      </c>
      <c r="AY426" s="164" t="s">
        <v>134</v>
      </c>
    </row>
    <row r="427" spans="1:65" s="2" customFormat="1" ht="24.15" customHeight="1">
      <c r="A427" s="31"/>
      <c r="B427" s="139"/>
      <c r="C427" s="140" t="s">
        <v>744</v>
      </c>
      <c r="D427" s="140" t="s">
        <v>137</v>
      </c>
      <c r="E427" s="141" t="s">
        <v>745</v>
      </c>
      <c r="F427" s="142" t="s">
        <v>746</v>
      </c>
      <c r="G427" s="143" t="s">
        <v>323</v>
      </c>
      <c r="H427" s="144">
        <v>1.8520000000000001</v>
      </c>
      <c r="I427" s="145"/>
      <c r="J427" s="146">
        <f>ROUND(I427*H427,2)</f>
        <v>0</v>
      </c>
      <c r="K427" s="147"/>
      <c r="L427" s="32"/>
      <c r="M427" s="148" t="s">
        <v>1</v>
      </c>
      <c r="N427" s="149" t="s">
        <v>35</v>
      </c>
      <c r="O427" s="57"/>
      <c r="P427" s="150">
        <f>O427*H427</f>
        <v>0</v>
      </c>
      <c r="Q427" s="150">
        <v>0</v>
      </c>
      <c r="R427" s="150">
        <f>Q427*H427</f>
        <v>0</v>
      </c>
      <c r="S427" s="150">
        <v>0</v>
      </c>
      <c r="T427" s="151">
        <f>S427*H427</f>
        <v>0</v>
      </c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R427" s="152" t="s">
        <v>221</v>
      </c>
      <c r="AT427" s="152" t="s">
        <v>137</v>
      </c>
      <c r="AU427" s="152" t="s">
        <v>80</v>
      </c>
      <c r="AY427" s="16" t="s">
        <v>134</v>
      </c>
      <c r="BE427" s="153">
        <f>IF(N427="základní",J427,0)</f>
        <v>0</v>
      </c>
      <c r="BF427" s="153">
        <f>IF(N427="snížená",J427,0)</f>
        <v>0</v>
      </c>
      <c r="BG427" s="153">
        <f>IF(N427="zákl. přenesená",J427,0)</f>
        <v>0</v>
      </c>
      <c r="BH427" s="153">
        <f>IF(N427="sníž. přenesená",J427,0)</f>
        <v>0</v>
      </c>
      <c r="BI427" s="153">
        <f>IF(N427="nulová",J427,0)</f>
        <v>0</v>
      </c>
      <c r="BJ427" s="16" t="s">
        <v>78</v>
      </c>
      <c r="BK427" s="153">
        <f>ROUND(I427*H427,2)</f>
        <v>0</v>
      </c>
      <c r="BL427" s="16" t="s">
        <v>221</v>
      </c>
      <c r="BM427" s="152" t="s">
        <v>747</v>
      </c>
    </row>
    <row r="428" spans="1:65" s="12" customFormat="1" ht="22.8" customHeight="1">
      <c r="B428" s="126"/>
      <c r="D428" s="127" t="s">
        <v>69</v>
      </c>
      <c r="E428" s="137" t="s">
        <v>748</v>
      </c>
      <c r="F428" s="137" t="s">
        <v>749</v>
      </c>
      <c r="I428" s="129"/>
      <c r="J428" s="138">
        <f>BK428</f>
        <v>0</v>
      </c>
      <c r="L428" s="126"/>
      <c r="M428" s="131"/>
      <c r="N428" s="132"/>
      <c r="O428" s="132"/>
      <c r="P428" s="133">
        <f>SUM(P429:P455)</f>
        <v>0</v>
      </c>
      <c r="Q428" s="132"/>
      <c r="R428" s="133">
        <f>SUM(R429:R455)</f>
        <v>1.0976E-2</v>
      </c>
      <c r="S428" s="132"/>
      <c r="T428" s="134">
        <f>SUM(T429:T455)</f>
        <v>0</v>
      </c>
      <c r="AR428" s="127" t="s">
        <v>80</v>
      </c>
      <c r="AT428" s="135" t="s">
        <v>69</v>
      </c>
      <c r="AU428" s="135" t="s">
        <v>78</v>
      </c>
      <c r="AY428" s="127" t="s">
        <v>134</v>
      </c>
      <c r="BK428" s="136">
        <f>SUM(BK429:BK455)</f>
        <v>0</v>
      </c>
    </row>
    <row r="429" spans="1:65" s="2" customFormat="1" ht="16.5" customHeight="1">
      <c r="A429" s="31"/>
      <c r="B429" s="139"/>
      <c r="C429" s="140" t="s">
        <v>750</v>
      </c>
      <c r="D429" s="140" t="s">
        <v>137</v>
      </c>
      <c r="E429" s="141" t="s">
        <v>751</v>
      </c>
      <c r="F429" s="142" t="s">
        <v>752</v>
      </c>
      <c r="G429" s="143" t="s">
        <v>148</v>
      </c>
      <c r="H429" s="144">
        <v>96.47</v>
      </c>
      <c r="I429" s="145"/>
      <c r="J429" s="146">
        <f>ROUND(I429*H429,2)</f>
        <v>0</v>
      </c>
      <c r="K429" s="147"/>
      <c r="L429" s="32"/>
      <c r="M429" s="148" t="s">
        <v>1</v>
      </c>
      <c r="N429" s="149" t="s">
        <v>35</v>
      </c>
      <c r="O429" s="57"/>
      <c r="P429" s="150">
        <f>O429*H429</f>
        <v>0</v>
      </c>
      <c r="Q429" s="150">
        <v>0</v>
      </c>
      <c r="R429" s="150">
        <f>Q429*H429</f>
        <v>0</v>
      </c>
      <c r="S429" s="150">
        <v>0</v>
      </c>
      <c r="T429" s="151">
        <f>S429*H429</f>
        <v>0</v>
      </c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R429" s="152" t="s">
        <v>221</v>
      </c>
      <c r="AT429" s="152" t="s">
        <v>137</v>
      </c>
      <c r="AU429" s="152" t="s">
        <v>80</v>
      </c>
      <c r="AY429" s="16" t="s">
        <v>134</v>
      </c>
      <c r="BE429" s="153">
        <f>IF(N429="základní",J429,0)</f>
        <v>0</v>
      </c>
      <c r="BF429" s="153">
        <f>IF(N429="snížená",J429,0)</f>
        <v>0</v>
      </c>
      <c r="BG429" s="153">
        <f>IF(N429="zákl. přenesená",J429,0)</f>
        <v>0</v>
      </c>
      <c r="BH429" s="153">
        <f>IF(N429="sníž. přenesená",J429,0)</f>
        <v>0</v>
      </c>
      <c r="BI429" s="153">
        <f>IF(N429="nulová",J429,0)</f>
        <v>0</v>
      </c>
      <c r="BJ429" s="16" t="s">
        <v>78</v>
      </c>
      <c r="BK429" s="153">
        <f>ROUND(I429*H429,2)</f>
        <v>0</v>
      </c>
      <c r="BL429" s="16" t="s">
        <v>221</v>
      </c>
      <c r="BM429" s="152" t="s">
        <v>753</v>
      </c>
    </row>
    <row r="430" spans="1:65" s="13" customFormat="1" ht="10.199999999999999">
      <c r="B430" s="154"/>
      <c r="D430" s="155" t="s">
        <v>143</v>
      </c>
      <c r="E430" s="156" t="s">
        <v>1</v>
      </c>
      <c r="F430" s="157" t="s">
        <v>754</v>
      </c>
      <c r="H430" s="158">
        <v>90.2</v>
      </c>
      <c r="I430" s="159"/>
      <c r="L430" s="154"/>
      <c r="M430" s="160"/>
      <c r="N430" s="161"/>
      <c r="O430" s="161"/>
      <c r="P430" s="161"/>
      <c r="Q430" s="161"/>
      <c r="R430" s="161"/>
      <c r="S430" s="161"/>
      <c r="T430" s="162"/>
      <c r="AT430" s="156" t="s">
        <v>143</v>
      </c>
      <c r="AU430" s="156" t="s">
        <v>80</v>
      </c>
      <c r="AV430" s="13" t="s">
        <v>80</v>
      </c>
      <c r="AW430" s="13" t="s">
        <v>27</v>
      </c>
      <c r="AX430" s="13" t="s">
        <v>70</v>
      </c>
      <c r="AY430" s="156" t="s">
        <v>134</v>
      </c>
    </row>
    <row r="431" spans="1:65" s="13" customFormat="1" ht="10.199999999999999">
      <c r="B431" s="154"/>
      <c r="D431" s="155" t="s">
        <v>143</v>
      </c>
      <c r="E431" s="156" t="s">
        <v>1</v>
      </c>
      <c r="F431" s="157" t="s">
        <v>755</v>
      </c>
      <c r="H431" s="158">
        <v>29.75</v>
      </c>
      <c r="I431" s="159"/>
      <c r="L431" s="154"/>
      <c r="M431" s="160"/>
      <c r="N431" s="161"/>
      <c r="O431" s="161"/>
      <c r="P431" s="161"/>
      <c r="Q431" s="161"/>
      <c r="R431" s="161"/>
      <c r="S431" s="161"/>
      <c r="T431" s="162"/>
      <c r="AT431" s="156" t="s">
        <v>143</v>
      </c>
      <c r="AU431" s="156" t="s">
        <v>80</v>
      </c>
      <c r="AV431" s="13" t="s">
        <v>80</v>
      </c>
      <c r="AW431" s="13" t="s">
        <v>27</v>
      </c>
      <c r="AX431" s="13" t="s">
        <v>70</v>
      </c>
      <c r="AY431" s="156" t="s">
        <v>134</v>
      </c>
    </row>
    <row r="432" spans="1:65" s="13" customFormat="1" ht="10.199999999999999">
      <c r="B432" s="154"/>
      <c r="D432" s="155" t="s">
        <v>143</v>
      </c>
      <c r="E432" s="156" t="s">
        <v>1</v>
      </c>
      <c r="F432" s="157" t="s">
        <v>756</v>
      </c>
      <c r="H432" s="158">
        <v>-23.48</v>
      </c>
      <c r="I432" s="159"/>
      <c r="L432" s="154"/>
      <c r="M432" s="160"/>
      <c r="N432" s="161"/>
      <c r="O432" s="161"/>
      <c r="P432" s="161"/>
      <c r="Q432" s="161"/>
      <c r="R432" s="161"/>
      <c r="S432" s="161"/>
      <c r="T432" s="162"/>
      <c r="AT432" s="156" t="s">
        <v>143</v>
      </c>
      <c r="AU432" s="156" t="s">
        <v>80</v>
      </c>
      <c r="AV432" s="13" t="s">
        <v>80</v>
      </c>
      <c r="AW432" s="13" t="s">
        <v>27</v>
      </c>
      <c r="AX432" s="13" t="s">
        <v>70</v>
      </c>
      <c r="AY432" s="156" t="s">
        <v>134</v>
      </c>
    </row>
    <row r="433" spans="1:65" s="14" customFormat="1" ht="10.199999999999999">
      <c r="B433" s="163"/>
      <c r="D433" s="155" t="s">
        <v>143</v>
      </c>
      <c r="E433" s="164" t="s">
        <v>1</v>
      </c>
      <c r="F433" s="165" t="s">
        <v>145</v>
      </c>
      <c r="H433" s="166">
        <v>96.47</v>
      </c>
      <c r="I433" s="167"/>
      <c r="L433" s="163"/>
      <c r="M433" s="168"/>
      <c r="N433" s="169"/>
      <c r="O433" s="169"/>
      <c r="P433" s="169"/>
      <c r="Q433" s="169"/>
      <c r="R433" s="169"/>
      <c r="S433" s="169"/>
      <c r="T433" s="170"/>
      <c r="AT433" s="164" t="s">
        <v>143</v>
      </c>
      <c r="AU433" s="164" t="s">
        <v>80</v>
      </c>
      <c r="AV433" s="14" t="s">
        <v>141</v>
      </c>
      <c r="AW433" s="14" t="s">
        <v>27</v>
      </c>
      <c r="AX433" s="14" t="s">
        <v>78</v>
      </c>
      <c r="AY433" s="164" t="s">
        <v>134</v>
      </c>
    </row>
    <row r="434" spans="1:65" s="2" customFormat="1" ht="33" customHeight="1">
      <c r="A434" s="31"/>
      <c r="B434" s="139"/>
      <c r="C434" s="140" t="s">
        <v>757</v>
      </c>
      <c r="D434" s="140" t="s">
        <v>137</v>
      </c>
      <c r="E434" s="141" t="s">
        <v>758</v>
      </c>
      <c r="F434" s="142" t="s">
        <v>759</v>
      </c>
      <c r="G434" s="143" t="s">
        <v>148</v>
      </c>
      <c r="H434" s="144">
        <v>96.47</v>
      </c>
      <c r="I434" s="145"/>
      <c r="J434" s="146">
        <f>ROUND(I434*H434,2)</f>
        <v>0</v>
      </c>
      <c r="K434" s="147"/>
      <c r="L434" s="32"/>
      <c r="M434" s="148" t="s">
        <v>1</v>
      </c>
      <c r="N434" s="149" t="s">
        <v>35</v>
      </c>
      <c r="O434" s="57"/>
      <c r="P434" s="150">
        <f>O434*H434</f>
        <v>0</v>
      </c>
      <c r="Q434" s="150">
        <v>0</v>
      </c>
      <c r="R434" s="150">
        <f>Q434*H434</f>
        <v>0</v>
      </c>
      <c r="S434" s="150">
        <v>0</v>
      </c>
      <c r="T434" s="151">
        <f>S434*H434</f>
        <v>0</v>
      </c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R434" s="152" t="s">
        <v>221</v>
      </c>
      <c r="AT434" s="152" t="s">
        <v>137</v>
      </c>
      <c r="AU434" s="152" t="s">
        <v>80</v>
      </c>
      <c r="AY434" s="16" t="s">
        <v>134</v>
      </c>
      <c r="BE434" s="153">
        <f>IF(N434="základní",J434,0)</f>
        <v>0</v>
      </c>
      <c r="BF434" s="153">
        <f>IF(N434="snížená",J434,0)</f>
        <v>0</v>
      </c>
      <c r="BG434" s="153">
        <f>IF(N434="zákl. přenesená",J434,0)</f>
        <v>0</v>
      </c>
      <c r="BH434" s="153">
        <f>IF(N434="sníž. přenesená",J434,0)</f>
        <v>0</v>
      </c>
      <c r="BI434" s="153">
        <f>IF(N434="nulová",J434,0)</f>
        <v>0</v>
      </c>
      <c r="BJ434" s="16" t="s">
        <v>78</v>
      </c>
      <c r="BK434" s="153">
        <f>ROUND(I434*H434,2)</f>
        <v>0</v>
      </c>
      <c r="BL434" s="16" t="s">
        <v>221</v>
      </c>
      <c r="BM434" s="152" t="s">
        <v>760</v>
      </c>
    </row>
    <row r="435" spans="1:65" s="2" customFormat="1" ht="24.15" customHeight="1">
      <c r="A435" s="31"/>
      <c r="B435" s="139"/>
      <c r="C435" s="140" t="s">
        <v>761</v>
      </c>
      <c r="D435" s="140" t="s">
        <v>137</v>
      </c>
      <c r="E435" s="141" t="s">
        <v>762</v>
      </c>
      <c r="F435" s="142" t="s">
        <v>763</v>
      </c>
      <c r="G435" s="143" t="s">
        <v>140</v>
      </c>
      <c r="H435" s="144">
        <v>11.2</v>
      </c>
      <c r="I435" s="145"/>
      <c r="J435" s="146">
        <f>ROUND(I435*H435,2)</f>
        <v>0</v>
      </c>
      <c r="K435" s="147"/>
      <c r="L435" s="32"/>
      <c r="M435" s="148" t="s">
        <v>1</v>
      </c>
      <c r="N435" s="149" t="s">
        <v>35</v>
      </c>
      <c r="O435" s="57"/>
      <c r="P435" s="150">
        <f>O435*H435</f>
        <v>0</v>
      </c>
      <c r="Q435" s="150">
        <v>9.7999999999999997E-4</v>
      </c>
      <c r="R435" s="150">
        <f>Q435*H435</f>
        <v>1.0976E-2</v>
      </c>
      <c r="S435" s="150">
        <v>0</v>
      </c>
      <c r="T435" s="151">
        <f>S435*H435</f>
        <v>0</v>
      </c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R435" s="152" t="s">
        <v>221</v>
      </c>
      <c r="AT435" s="152" t="s">
        <v>137</v>
      </c>
      <c r="AU435" s="152" t="s">
        <v>80</v>
      </c>
      <c r="AY435" s="16" t="s">
        <v>134</v>
      </c>
      <c r="BE435" s="153">
        <f>IF(N435="základní",J435,0)</f>
        <v>0</v>
      </c>
      <c r="BF435" s="153">
        <f>IF(N435="snížená",J435,0)</f>
        <v>0</v>
      </c>
      <c r="BG435" s="153">
        <f>IF(N435="zákl. přenesená",J435,0)</f>
        <v>0</v>
      </c>
      <c r="BH435" s="153">
        <f>IF(N435="sníž. přenesená",J435,0)</f>
        <v>0</v>
      </c>
      <c r="BI435" s="153">
        <f>IF(N435="nulová",J435,0)</f>
        <v>0</v>
      </c>
      <c r="BJ435" s="16" t="s">
        <v>78</v>
      </c>
      <c r="BK435" s="153">
        <f>ROUND(I435*H435,2)</f>
        <v>0</v>
      </c>
      <c r="BL435" s="16" t="s">
        <v>221</v>
      </c>
      <c r="BM435" s="152" t="s">
        <v>764</v>
      </c>
    </row>
    <row r="436" spans="1:65" s="13" customFormat="1" ht="10.199999999999999">
      <c r="B436" s="154"/>
      <c r="D436" s="155" t="s">
        <v>143</v>
      </c>
      <c r="E436" s="156" t="s">
        <v>1</v>
      </c>
      <c r="F436" s="157" t="s">
        <v>765</v>
      </c>
      <c r="H436" s="158">
        <v>11.2</v>
      </c>
      <c r="I436" s="159"/>
      <c r="L436" s="154"/>
      <c r="M436" s="160"/>
      <c r="N436" s="161"/>
      <c r="O436" s="161"/>
      <c r="P436" s="161"/>
      <c r="Q436" s="161"/>
      <c r="R436" s="161"/>
      <c r="S436" s="161"/>
      <c r="T436" s="162"/>
      <c r="AT436" s="156" t="s">
        <v>143</v>
      </c>
      <c r="AU436" s="156" t="s">
        <v>80</v>
      </c>
      <c r="AV436" s="13" t="s">
        <v>80</v>
      </c>
      <c r="AW436" s="13" t="s">
        <v>27</v>
      </c>
      <c r="AX436" s="13" t="s">
        <v>70</v>
      </c>
      <c r="AY436" s="156" t="s">
        <v>134</v>
      </c>
    </row>
    <row r="437" spans="1:65" s="14" customFormat="1" ht="10.199999999999999">
      <c r="B437" s="163"/>
      <c r="D437" s="155" t="s">
        <v>143</v>
      </c>
      <c r="E437" s="164" t="s">
        <v>1</v>
      </c>
      <c r="F437" s="165" t="s">
        <v>145</v>
      </c>
      <c r="H437" s="166">
        <v>11.2</v>
      </c>
      <c r="I437" s="167"/>
      <c r="L437" s="163"/>
      <c r="M437" s="168"/>
      <c r="N437" s="169"/>
      <c r="O437" s="169"/>
      <c r="P437" s="169"/>
      <c r="Q437" s="169"/>
      <c r="R437" s="169"/>
      <c r="S437" s="169"/>
      <c r="T437" s="170"/>
      <c r="AT437" s="164" t="s">
        <v>143</v>
      </c>
      <c r="AU437" s="164" t="s">
        <v>80</v>
      </c>
      <c r="AV437" s="14" t="s">
        <v>141</v>
      </c>
      <c r="AW437" s="14" t="s">
        <v>27</v>
      </c>
      <c r="AX437" s="14" t="s">
        <v>78</v>
      </c>
      <c r="AY437" s="164" t="s">
        <v>134</v>
      </c>
    </row>
    <row r="438" spans="1:65" s="2" customFormat="1" ht="16.5" customHeight="1">
      <c r="A438" s="31"/>
      <c r="B438" s="139"/>
      <c r="C438" s="171" t="s">
        <v>766</v>
      </c>
      <c r="D438" s="171" t="s">
        <v>216</v>
      </c>
      <c r="E438" s="172" t="s">
        <v>767</v>
      </c>
      <c r="F438" s="173" t="s">
        <v>768</v>
      </c>
      <c r="G438" s="174" t="s">
        <v>148</v>
      </c>
      <c r="H438" s="175">
        <v>108.581</v>
      </c>
      <c r="I438" s="176"/>
      <c r="J438" s="177">
        <f>ROUND(I438*H438,2)</f>
        <v>0</v>
      </c>
      <c r="K438" s="178"/>
      <c r="L438" s="179"/>
      <c r="M438" s="180" t="s">
        <v>1</v>
      </c>
      <c r="N438" s="181" t="s">
        <v>35</v>
      </c>
      <c r="O438" s="57"/>
      <c r="P438" s="150">
        <f>O438*H438</f>
        <v>0</v>
      </c>
      <c r="Q438" s="150">
        <v>0</v>
      </c>
      <c r="R438" s="150">
        <f>Q438*H438</f>
        <v>0</v>
      </c>
      <c r="S438" s="150">
        <v>0</v>
      </c>
      <c r="T438" s="151">
        <f>S438*H438</f>
        <v>0</v>
      </c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R438" s="152" t="s">
        <v>304</v>
      </c>
      <c r="AT438" s="152" t="s">
        <v>216</v>
      </c>
      <c r="AU438" s="152" t="s">
        <v>80</v>
      </c>
      <c r="AY438" s="16" t="s">
        <v>134</v>
      </c>
      <c r="BE438" s="153">
        <f>IF(N438="základní",J438,0)</f>
        <v>0</v>
      </c>
      <c r="BF438" s="153">
        <f>IF(N438="snížená",J438,0)</f>
        <v>0</v>
      </c>
      <c r="BG438" s="153">
        <f>IF(N438="zákl. přenesená",J438,0)</f>
        <v>0</v>
      </c>
      <c r="BH438" s="153">
        <f>IF(N438="sníž. přenesená",J438,0)</f>
        <v>0</v>
      </c>
      <c r="BI438" s="153">
        <f>IF(N438="nulová",J438,0)</f>
        <v>0</v>
      </c>
      <c r="BJ438" s="16" t="s">
        <v>78</v>
      </c>
      <c r="BK438" s="153">
        <f>ROUND(I438*H438,2)</f>
        <v>0</v>
      </c>
      <c r="BL438" s="16" t="s">
        <v>221</v>
      </c>
      <c r="BM438" s="152" t="s">
        <v>769</v>
      </c>
    </row>
    <row r="439" spans="1:65" s="13" customFormat="1" ht="10.199999999999999">
      <c r="B439" s="154"/>
      <c r="D439" s="155" t="s">
        <v>143</v>
      </c>
      <c r="E439" s="156" t="s">
        <v>1</v>
      </c>
      <c r="F439" s="157" t="s">
        <v>770</v>
      </c>
      <c r="H439" s="158">
        <v>108.581</v>
      </c>
      <c r="I439" s="159"/>
      <c r="L439" s="154"/>
      <c r="M439" s="160"/>
      <c r="N439" s="161"/>
      <c r="O439" s="161"/>
      <c r="P439" s="161"/>
      <c r="Q439" s="161"/>
      <c r="R439" s="161"/>
      <c r="S439" s="161"/>
      <c r="T439" s="162"/>
      <c r="AT439" s="156" t="s">
        <v>143</v>
      </c>
      <c r="AU439" s="156" t="s">
        <v>80</v>
      </c>
      <c r="AV439" s="13" t="s">
        <v>80</v>
      </c>
      <c r="AW439" s="13" t="s">
        <v>27</v>
      </c>
      <c r="AX439" s="13" t="s">
        <v>70</v>
      </c>
      <c r="AY439" s="156" t="s">
        <v>134</v>
      </c>
    </row>
    <row r="440" spans="1:65" s="14" customFormat="1" ht="10.199999999999999">
      <c r="B440" s="163"/>
      <c r="D440" s="155" t="s">
        <v>143</v>
      </c>
      <c r="E440" s="164" t="s">
        <v>1</v>
      </c>
      <c r="F440" s="165" t="s">
        <v>145</v>
      </c>
      <c r="H440" s="166">
        <v>108.581</v>
      </c>
      <c r="I440" s="167"/>
      <c r="L440" s="163"/>
      <c r="M440" s="168"/>
      <c r="N440" s="169"/>
      <c r="O440" s="169"/>
      <c r="P440" s="169"/>
      <c r="Q440" s="169"/>
      <c r="R440" s="169"/>
      <c r="S440" s="169"/>
      <c r="T440" s="170"/>
      <c r="AT440" s="164" t="s">
        <v>143</v>
      </c>
      <c r="AU440" s="164" t="s">
        <v>80</v>
      </c>
      <c r="AV440" s="14" t="s">
        <v>141</v>
      </c>
      <c r="AW440" s="14" t="s">
        <v>27</v>
      </c>
      <c r="AX440" s="14" t="s">
        <v>78</v>
      </c>
      <c r="AY440" s="164" t="s">
        <v>134</v>
      </c>
    </row>
    <row r="441" spans="1:65" s="2" customFormat="1" ht="24.15" customHeight="1">
      <c r="A441" s="31"/>
      <c r="B441" s="139"/>
      <c r="C441" s="140" t="s">
        <v>771</v>
      </c>
      <c r="D441" s="140" t="s">
        <v>137</v>
      </c>
      <c r="E441" s="141" t="s">
        <v>772</v>
      </c>
      <c r="F441" s="142" t="s">
        <v>773</v>
      </c>
      <c r="G441" s="143" t="s">
        <v>140</v>
      </c>
      <c r="H441" s="144">
        <v>7.7</v>
      </c>
      <c r="I441" s="145"/>
      <c r="J441" s="146">
        <f>ROUND(I441*H441,2)</f>
        <v>0</v>
      </c>
      <c r="K441" s="147"/>
      <c r="L441" s="32"/>
      <c r="M441" s="148" t="s">
        <v>1</v>
      </c>
      <c r="N441" s="149" t="s">
        <v>35</v>
      </c>
      <c r="O441" s="57"/>
      <c r="P441" s="150">
        <f>O441*H441</f>
        <v>0</v>
      </c>
      <c r="Q441" s="150">
        <v>0</v>
      </c>
      <c r="R441" s="150">
        <f>Q441*H441</f>
        <v>0</v>
      </c>
      <c r="S441" s="150">
        <v>0</v>
      </c>
      <c r="T441" s="151">
        <f>S441*H441</f>
        <v>0</v>
      </c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R441" s="152" t="s">
        <v>221</v>
      </c>
      <c r="AT441" s="152" t="s">
        <v>137</v>
      </c>
      <c r="AU441" s="152" t="s">
        <v>80</v>
      </c>
      <c r="AY441" s="16" t="s">
        <v>134</v>
      </c>
      <c r="BE441" s="153">
        <f>IF(N441="základní",J441,0)</f>
        <v>0</v>
      </c>
      <c r="BF441" s="153">
        <f>IF(N441="snížená",J441,0)</f>
        <v>0</v>
      </c>
      <c r="BG441" s="153">
        <f>IF(N441="zákl. přenesená",J441,0)</f>
        <v>0</v>
      </c>
      <c r="BH441" s="153">
        <f>IF(N441="sníž. přenesená",J441,0)</f>
        <v>0</v>
      </c>
      <c r="BI441" s="153">
        <f>IF(N441="nulová",J441,0)</f>
        <v>0</v>
      </c>
      <c r="BJ441" s="16" t="s">
        <v>78</v>
      </c>
      <c r="BK441" s="153">
        <f>ROUND(I441*H441,2)</f>
        <v>0</v>
      </c>
      <c r="BL441" s="16" t="s">
        <v>221</v>
      </c>
      <c r="BM441" s="152" t="s">
        <v>774</v>
      </c>
    </row>
    <row r="442" spans="1:65" s="13" customFormat="1" ht="10.199999999999999">
      <c r="B442" s="154"/>
      <c r="D442" s="155" t="s">
        <v>143</v>
      </c>
      <c r="E442" s="156" t="s">
        <v>1</v>
      </c>
      <c r="F442" s="157" t="s">
        <v>775</v>
      </c>
      <c r="H442" s="158">
        <v>7.7</v>
      </c>
      <c r="I442" s="159"/>
      <c r="L442" s="154"/>
      <c r="M442" s="160"/>
      <c r="N442" s="161"/>
      <c r="O442" s="161"/>
      <c r="P442" s="161"/>
      <c r="Q442" s="161"/>
      <c r="R442" s="161"/>
      <c r="S442" s="161"/>
      <c r="T442" s="162"/>
      <c r="AT442" s="156" t="s">
        <v>143</v>
      </c>
      <c r="AU442" s="156" t="s">
        <v>80</v>
      </c>
      <c r="AV442" s="13" t="s">
        <v>80</v>
      </c>
      <c r="AW442" s="13" t="s">
        <v>27</v>
      </c>
      <c r="AX442" s="13" t="s">
        <v>70</v>
      </c>
      <c r="AY442" s="156" t="s">
        <v>134</v>
      </c>
    </row>
    <row r="443" spans="1:65" s="14" customFormat="1" ht="10.199999999999999">
      <c r="B443" s="163"/>
      <c r="D443" s="155" t="s">
        <v>143</v>
      </c>
      <c r="E443" s="164" t="s">
        <v>1</v>
      </c>
      <c r="F443" s="165" t="s">
        <v>145</v>
      </c>
      <c r="H443" s="166">
        <v>7.7</v>
      </c>
      <c r="I443" s="167"/>
      <c r="L443" s="163"/>
      <c r="M443" s="168"/>
      <c r="N443" s="169"/>
      <c r="O443" s="169"/>
      <c r="P443" s="169"/>
      <c r="Q443" s="169"/>
      <c r="R443" s="169"/>
      <c r="S443" s="169"/>
      <c r="T443" s="170"/>
      <c r="AT443" s="164" t="s">
        <v>143</v>
      </c>
      <c r="AU443" s="164" t="s">
        <v>80</v>
      </c>
      <c r="AV443" s="14" t="s">
        <v>141</v>
      </c>
      <c r="AW443" s="14" t="s">
        <v>27</v>
      </c>
      <c r="AX443" s="14" t="s">
        <v>78</v>
      </c>
      <c r="AY443" s="164" t="s">
        <v>134</v>
      </c>
    </row>
    <row r="444" spans="1:65" s="2" customFormat="1" ht="24.15" customHeight="1">
      <c r="A444" s="31"/>
      <c r="B444" s="139"/>
      <c r="C444" s="171" t="s">
        <v>776</v>
      </c>
      <c r="D444" s="171" t="s">
        <v>216</v>
      </c>
      <c r="E444" s="172" t="s">
        <v>777</v>
      </c>
      <c r="F444" s="173" t="s">
        <v>778</v>
      </c>
      <c r="G444" s="174" t="s">
        <v>140</v>
      </c>
      <c r="H444" s="175">
        <v>8.0850000000000009</v>
      </c>
      <c r="I444" s="176"/>
      <c r="J444" s="177">
        <f>ROUND(I444*H444,2)</f>
        <v>0</v>
      </c>
      <c r="K444" s="178"/>
      <c r="L444" s="179"/>
      <c r="M444" s="180" t="s">
        <v>1</v>
      </c>
      <c r="N444" s="181" t="s">
        <v>35</v>
      </c>
      <c r="O444" s="57"/>
      <c r="P444" s="150">
        <f>O444*H444</f>
        <v>0</v>
      </c>
      <c r="Q444" s="150">
        <v>0</v>
      </c>
      <c r="R444" s="150">
        <f>Q444*H444</f>
        <v>0</v>
      </c>
      <c r="S444" s="150">
        <v>0</v>
      </c>
      <c r="T444" s="151">
        <f>S444*H444</f>
        <v>0</v>
      </c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R444" s="152" t="s">
        <v>304</v>
      </c>
      <c r="AT444" s="152" t="s">
        <v>216</v>
      </c>
      <c r="AU444" s="152" t="s">
        <v>80</v>
      </c>
      <c r="AY444" s="16" t="s">
        <v>134</v>
      </c>
      <c r="BE444" s="153">
        <f>IF(N444="základní",J444,0)</f>
        <v>0</v>
      </c>
      <c r="BF444" s="153">
        <f>IF(N444="snížená",J444,0)</f>
        <v>0</v>
      </c>
      <c r="BG444" s="153">
        <f>IF(N444="zákl. přenesená",J444,0)</f>
        <v>0</v>
      </c>
      <c r="BH444" s="153">
        <f>IF(N444="sníž. přenesená",J444,0)</f>
        <v>0</v>
      </c>
      <c r="BI444" s="153">
        <f>IF(N444="nulová",J444,0)</f>
        <v>0</v>
      </c>
      <c r="BJ444" s="16" t="s">
        <v>78</v>
      </c>
      <c r="BK444" s="153">
        <f>ROUND(I444*H444,2)</f>
        <v>0</v>
      </c>
      <c r="BL444" s="16" t="s">
        <v>221</v>
      </c>
      <c r="BM444" s="152" t="s">
        <v>779</v>
      </c>
    </row>
    <row r="445" spans="1:65" s="13" customFormat="1" ht="10.199999999999999">
      <c r="B445" s="154"/>
      <c r="D445" s="155" t="s">
        <v>143</v>
      </c>
      <c r="E445" s="156" t="s">
        <v>1</v>
      </c>
      <c r="F445" s="157" t="s">
        <v>780</v>
      </c>
      <c r="H445" s="158">
        <v>8.0850000000000009</v>
      </c>
      <c r="I445" s="159"/>
      <c r="L445" s="154"/>
      <c r="M445" s="160"/>
      <c r="N445" s="161"/>
      <c r="O445" s="161"/>
      <c r="P445" s="161"/>
      <c r="Q445" s="161"/>
      <c r="R445" s="161"/>
      <c r="S445" s="161"/>
      <c r="T445" s="162"/>
      <c r="AT445" s="156" t="s">
        <v>143</v>
      </c>
      <c r="AU445" s="156" t="s">
        <v>80</v>
      </c>
      <c r="AV445" s="13" t="s">
        <v>80</v>
      </c>
      <c r="AW445" s="13" t="s">
        <v>27</v>
      </c>
      <c r="AX445" s="13" t="s">
        <v>70</v>
      </c>
      <c r="AY445" s="156" t="s">
        <v>134</v>
      </c>
    </row>
    <row r="446" spans="1:65" s="14" customFormat="1" ht="10.199999999999999">
      <c r="B446" s="163"/>
      <c r="D446" s="155" t="s">
        <v>143</v>
      </c>
      <c r="E446" s="164" t="s">
        <v>1</v>
      </c>
      <c r="F446" s="165" t="s">
        <v>145</v>
      </c>
      <c r="H446" s="166">
        <v>8.0850000000000009</v>
      </c>
      <c r="I446" s="167"/>
      <c r="L446" s="163"/>
      <c r="M446" s="168"/>
      <c r="N446" s="169"/>
      <c r="O446" s="169"/>
      <c r="P446" s="169"/>
      <c r="Q446" s="169"/>
      <c r="R446" s="169"/>
      <c r="S446" s="169"/>
      <c r="T446" s="170"/>
      <c r="AT446" s="164" t="s">
        <v>143</v>
      </c>
      <c r="AU446" s="164" t="s">
        <v>80</v>
      </c>
      <c r="AV446" s="14" t="s">
        <v>141</v>
      </c>
      <c r="AW446" s="14" t="s">
        <v>27</v>
      </c>
      <c r="AX446" s="14" t="s">
        <v>78</v>
      </c>
      <c r="AY446" s="164" t="s">
        <v>134</v>
      </c>
    </row>
    <row r="447" spans="1:65" s="2" customFormat="1" ht="21.75" customHeight="1">
      <c r="A447" s="31"/>
      <c r="B447" s="139"/>
      <c r="C447" s="140" t="s">
        <v>781</v>
      </c>
      <c r="D447" s="140" t="s">
        <v>137</v>
      </c>
      <c r="E447" s="141" t="s">
        <v>782</v>
      </c>
      <c r="F447" s="142" t="s">
        <v>783</v>
      </c>
      <c r="G447" s="143" t="s">
        <v>153</v>
      </c>
      <c r="H447" s="144">
        <v>16</v>
      </c>
      <c r="I447" s="145"/>
      <c r="J447" s="146">
        <f>ROUND(I447*H447,2)</f>
        <v>0</v>
      </c>
      <c r="K447" s="147"/>
      <c r="L447" s="32"/>
      <c r="M447" s="148" t="s">
        <v>1</v>
      </c>
      <c r="N447" s="149" t="s">
        <v>35</v>
      </c>
      <c r="O447" s="57"/>
      <c r="P447" s="150">
        <f>O447*H447</f>
        <v>0</v>
      </c>
      <c r="Q447" s="150">
        <v>0</v>
      </c>
      <c r="R447" s="150">
        <f>Q447*H447</f>
        <v>0</v>
      </c>
      <c r="S447" s="150">
        <v>0</v>
      </c>
      <c r="T447" s="151">
        <f>S447*H447</f>
        <v>0</v>
      </c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R447" s="152" t="s">
        <v>221</v>
      </c>
      <c r="AT447" s="152" t="s">
        <v>137</v>
      </c>
      <c r="AU447" s="152" t="s">
        <v>80</v>
      </c>
      <c r="AY447" s="16" t="s">
        <v>134</v>
      </c>
      <c r="BE447" s="153">
        <f>IF(N447="základní",J447,0)</f>
        <v>0</v>
      </c>
      <c r="BF447" s="153">
        <f>IF(N447="snížená",J447,0)</f>
        <v>0</v>
      </c>
      <c r="BG447" s="153">
        <f>IF(N447="zákl. přenesená",J447,0)</f>
        <v>0</v>
      </c>
      <c r="BH447" s="153">
        <f>IF(N447="sníž. přenesená",J447,0)</f>
        <v>0</v>
      </c>
      <c r="BI447" s="153">
        <f>IF(N447="nulová",J447,0)</f>
        <v>0</v>
      </c>
      <c r="BJ447" s="16" t="s">
        <v>78</v>
      </c>
      <c r="BK447" s="153">
        <f>ROUND(I447*H447,2)</f>
        <v>0</v>
      </c>
      <c r="BL447" s="16" t="s">
        <v>221</v>
      </c>
      <c r="BM447" s="152" t="s">
        <v>784</v>
      </c>
    </row>
    <row r="448" spans="1:65" s="2" customFormat="1" ht="16.5" customHeight="1">
      <c r="A448" s="31"/>
      <c r="B448" s="139"/>
      <c r="C448" s="140" t="s">
        <v>785</v>
      </c>
      <c r="D448" s="140" t="s">
        <v>137</v>
      </c>
      <c r="E448" s="141" t="s">
        <v>786</v>
      </c>
      <c r="F448" s="142" t="s">
        <v>787</v>
      </c>
      <c r="G448" s="143" t="s">
        <v>140</v>
      </c>
      <c r="H448" s="144">
        <v>64</v>
      </c>
      <c r="I448" s="145"/>
      <c r="J448" s="146">
        <f>ROUND(I448*H448,2)</f>
        <v>0</v>
      </c>
      <c r="K448" s="147"/>
      <c r="L448" s="32"/>
      <c r="M448" s="148" t="s">
        <v>1</v>
      </c>
      <c r="N448" s="149" t="s">
        <v>35</v>
      </c>
      <c r="O448" s="57"/>
      <c r="P448" s="150">
        <f>O448*H448</f>
        <v>0</v>
      </c>
      <c r="Q448" s="150">
        <v>0</v>
      </c>
      <c r="R448" s="150">
        <f>Q448*H448</f>
        <v>0</v>
      </c>
      <c r="S448" s="150">
        <v>0</v>
      </c>
      <c r="T448" s="151">
        <f>S448*H448</f>
        <v>0</v>
      </c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R448" s="152" t="s">
        <v>221</v>
      </c>
      <c r="AT448" s="152" t="s">
        <v>137</v>
      </c>
      <c r="AU448" s="152" t="s">
        <v>80</v>
      </c>
      <c r="AY448" s="16" t="s">
        <v>134</v>
      </c>
      <c r="BE448" s="153">
        <f>IF(N448="základní",J448,0)</f>
        <v>0</v>
      </c>
      <c r="BF448" s="153">
        <f>IF(N448="snížená",J448,0)</f>
        <v>0</v>
      </c>
      <c r="BG448" s="153">
        <f>IF(N448="zákl. přenesená",J448,0)</f>
        <v>0</v>
      </c>
      <c r="BH448" s="153">
        <f>IF(N448="sníž. přenesená",J448,0)</f>
        <v>0</v>
      </c>
      <c r="BI448" s="153">
        <f>IF(N448="nulová",J448,0)</f>
        <v>0</v>
      </c>
      <c r="BJ448" s="16" t="s">
        <v>78</v>
      </c>
      <c r="BK448" s="153">
        <f>ROUND(I448*H448,2)</f>
        <v>0</v>
      </c>
      <c r="BL448" s="16" t="s">
        <v>221</v>
      </c>
      <c r="BM448" s="152" t="s">
        <v>788</v>
      </c>
    </row>
    <row r="449" spans="1:65" s="13" customFormat="1" ht="10.199999999999999">
      <c r="B449" s="154"/>
      <c r="D449" s="155" t="s">
        <v>143</v>
      </c>
      <c r="E449" s="156" t="s">
        <v>1</v>
      </c>
      <c r="F449" s="157" t="s">
        <v>789</v>
      </c>
      <c r="H449" s="158">
        <v>64</v>
      </c>
      <c r="I449" s="159"/>
      <c r="L449" s="154"/>
      <c r="M449" s="160"/>
      <c r="N449" s="161"/>
      <c r="O449" s="161"/>
      <c r="P449" s="161"/>
      <c r="Q449" s="161"/>
      <c r="R449" s="161"/>
      <c r="S449" s="161"/>
      <c r="T449" s="162"/>
      <c r="AT449" s="156" t="s">
        <v>143</v>
      </c>
      <c r="AU449" s="156" t="s">
        <v>80</v>
      </c>
      <c r="AV449" s="13" t="s">
        <v>80</v>
      </c>
      <c r="AW449" s="13" t="s">
        <v>27</v>
      </c>
      <c r="AX449" s="13" t="s">
        <v>70</v>
      </c>
      <c r="AY449" s="156" t="s">
        <v>134</v>
      </c>
    </row>
    <row r="450" spans="1:65" s="14" customFormat="1" ht="10.199999999999999">
      <c r="B450" s="163"/>
      <c r="D450" s="155" t="s">
        <v>143</v>
      </c>
      <c r="E450" s="164" t="s">
        <v>1</v>
      </c>
      <c r="F450" s="165" t="s">
        <v>145</v>
      </c>
      <c r="H450" s="166">
        <v>64</v>
      </c>
      <c r="I450" s="167"/>
      <c r="L450" s="163"/>
      <c r="M450" s="168"/>
      <c r="N450" s="169"/>
      <c r="O450" s="169"/>
      <c r="P450" s="169"/>
      <c r="Q450" s="169"/>
      <c r="R450" s="169"/>
      <c r="S450" s="169"/>
      <c r="T450" s="170"/>
      <c r="AT450" s="164" t="s">
        <v>143</v>
      </c>
      <c r="AU450" s="164" t="s">
        <v>80</v>
      </c>
      <c r="AV450" s="14" t="s">
        <v>141</v>
      </c>
      <c r="AW450" s="14" t="s">
        <v>27</v>
      </c>
      <c r="AX450" s="14" t="s">
        <v>78</v>
      </c>
      <c r="AY450" s="164" t="s">
        <v>134</v>
      </c>
    </row>
    <row r="451" spans="1:65" s="2" customFormat="1" ht="16.5" customHeight="1">
      <c r="A451" s="31"/>
      <c r="B451" s="139"/>
      <c r="C451" s="140" t="s">
        <v>790</v>
      </c>
      <c r="D451" s="140" t="s">
        <v>137</v>
      </c>
      <c r="E451" s="141" t="s">
        <v>791</v>
      </c>
      <c r="F451" s="142" t="s">
        <v>792</v>
      </c>
      <c r="G451" s="143" t="s">
        <v>140</v>
      </c>
      <c r="H451" s="144">
        <v>45.1</v>
      </c>
      <c r="I451" s="145"/>
      <c r="J451" s="146">
        <f>ROUND(I451*H451,2)</f>
        <v>0</v>
      </c>
      <c r="K451" s="147"/>
      <c r="L451" s="32"/>
      <c r="M451" s="148" t="s">
        <v>1</v>
      </c>
      <c r="N451" s="149" t="s">
        <v>35</v>
      </c>
      <c r="O451" s="57"/>
      <c r="P451" s="150">
        <f>O451*H451</f>
        <v>0</v>
      </c>
      <c r="Q451" s="150">
        <v>0</v>
      </c>
      <c r="R451" s="150">
        <f>Q451*H451</f>
        <v>0</v>
      </c>
      <c r="S451" s="150">
        <v>0</v>
      </c>
      <c r="T451" s="151">
        <f>S451*H451</f>
        <v>0</v>
      </c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R451" s="152" t="s">
        <v>221</v>
      </c>
      <c r="AT451" s="152" t="s">
        <v>137</v>
      </c>
      <c r="AU451" s="152" t="s">
        <v>80</v>
      </c>
      <c r="AY451" s="16" t="s">
        <v>134</v>
      </c>
      <c r="BE451" s="153">
        <f>IF(N451="základní",J451,0)</f>
        <v>0</v>
      </c>
      <c r="BF451" s="153">
        <f>IF(N451="snížená",J451,0)</f>
        <v>0</v>
      </c>
      <c r="BG451" s="153">
        <f>IF(N451="zákl. přenesená",J451,0)</f>
        <v>0</v>
      </c>
      <c r="BH451" s="153">
        <f>IF(N451="sníž. přenesená",J451,0)</f>
        <v>0</v>
      </c>
      <c r="BI451" s="153">
        <f>IF(N451="nulová",J451,0)</f>
        <v>0</v>
      </c>
      <c r="BJ451" s="16" t="s">
        <v>78</v>
      </c>
      <c r="BK451" s="153">
        <f>ROUND(I451*H451,2)</f>
        <v>0</v>
      </c>
      <c r="BL451" s="16" t="s">
        <v>221</v>
      </c>
      <c r="BM451" s="152" t="s">
        <v>793</v>
      </c>
    </row>
    <row r="452" spans="1:65" s="13" customFormat="1" ht="10.199999999999999">
      <c r="B452" s="154"/>
      <c r="D452" s="155" t="s">
        <v>143</v>
      </c>
      <c r="E452" s="156" t="s">
        <v>1</v>
      </c>
      <c r="F452" s="157" t="s">
        <v>613</v>
      </c>
      <c r="H452" s="158">
        <v>45.1</v>
      </c>
      <c r="I452" s="159"/>
      <c r="L452" s="154"/>
      <c r="M452" s="160"/>
      <c r="N452" s="161"/>
      <c r="O452" s="161"/>
      <c r="P452" s="161"/>
      <c r="Q452" s="161"/>
      <c r="R452" s="161"/>
      <c r="S452" s="161"/>
      <c r="T452" s="162"/>
      <c r="AT452" s="156" t="s">
        <v>143</v>
      </c>
      <c r="AU452" s="156" t="s">
        <v>80</v>
      </c>
      <c r="AV452" s="13" t="s">
        <v>80</v>
      </c>
      <c r="AW452" s="13" t="s">
        <v>27</v>
      </c>
      <c r="AX452" s="13" t="s">
        <v>70</v>
      </c>
      <c r="AY452" s="156" t="s">
        <v>134</v>
      </c>
    </row>
    <row r="453" spans="1:65" s="14" customFormat="1" ht="10.199999999999999">
      <c r="B453" s="163"/>
      <c r="D453" s="155" t="s">
        <v>143</v>
      </c>
      <c r="E453" s="164" t="s">
        <v>1</v>
      </c>
      <c r="F453" s="165" t="s">
        <v>145</v>
      </c>
      <c r="H453" s="166">
        <v>45.1</v>
      </c>
      <c r="I453" s="167"/>
      <c r="L453" s="163"/>
      <c r="M453" s="168"/>
      <c r="N453" s="169"/>
      <c r="O453" s="169"/>
      <c r="P453" s="169"/>
      <c r="Q453" s="169"/>
      <c r="R453" s="169"/>
      <c r="S453" s="169"/>
      <c r="T453" s="170"/>
      <c r="AT453" s="164" t="s">
        <v>143</v>
      </c>
      <c r="AU453" s="164" t="s">
        <v>80</v>
      </c>
      <c r="AV453" s="14" t="s">
        <v>141</v>
      </c>
      <c r="AW453" s="14" t="s">
        <v>27</v>
      </c>
      <c r="AX453" s="14" t="s">
        <v>78</v>
      </c>
      <c r="AY453" s="164" t="s">
        <v>134</v>
      </c>
    </row>
    <row r="454" spans="1:65" s="2" customFormat="1" ht="16.5" customHeight="1">
      <c r="A454" s="31"/>
      <c r="B454" s="139"/>
      <c r="C454" s="140" t="s">
        <v>794</v>
      </c>
      <c r="D454" s="140" t="s">
        <v>137</v>
      </c>
      <c r="E454" s="141" t="s">
        <v>795</v>
      </c>
      <c r="F454" s="142" t="s">
        <v>796</v>
      </c>
      <c r="G454" s="143" t="s">
        <v>140</v>
      </c>
      <c r="H454" s="144">
        <v>45</v>
      </c>
      <c r="I454" s="145"/>
      <c r="J454" s="146">
        <f>ROUND(I454*H454,2)</f>
        <v>0</v>
      </c>
      <c r="K454" s="147"/>
      <c r="L454" s="32"/>
      <c r="M454" s="148" t="s">
        <v>1</v>
      </c>
      <c r="N454" s="149" t="s">
        <v>35</v>
      </c>
      <c r="O454" s="57"/>
      <c r="P454" s="150">
        <f>O454*H454</f>
        <v>0</v>
      </c>
      <c r="Q454" s="150">
        <v>0</v>
      </c>
      <c r="R454" s="150">
        <f>Q454*H454</f>
        <v>0</v>
      </c>
      <c r="S454" s="150">
        <v>0</v>
      </c>
      <c r="T454" s="151">
        <f>S454*H454</f>
        <v>0</v>
      </c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R454" s="152" t="s">
        <v>221</v>
      </c>
      <c r="AT454" s="152" t="s">
        <v>137</v>
      </c>
      <c r="AU454" s="152" t="s">
        <v>80</v>
      </c>
      <c r="AY454" s="16" t="s">
        <v>134</v>
      </c>
      <c r="BE454" s="153">
        <f>IF(N454="základní",J454,0)</f>
        <v>0</v>
      </c>
      <c r="BF454" s="153">
        <f>IF(N454="snížená",J454,0)</f>
        <v>0</v>
      </c>
      <c r="BG454" s="153">
        <f>IF(N454="zákl. přenesená",J454,0)</f>
        <v>0</v>
      </c>
      <c r="BH454" s="153">
        <f>IF(N454="sníž. přenesená",J454,0)</f>
        <v>0</v>
      </c>
      <c r="BI454" s="153">
        <f>IF(N454="nulová",J454,0)</f>
        <v>0</v>
      </c>
      <c r="BJ454" s="16" t="s">
        <v>78</v>
      </c>
      <c r="BK454" s="153">
        <f>ROUND(I454*H454,2)</f>
        <v>0</v>
      </c>
      <c r="BL454" s="16" t="s">
        <v>221</v>
      </c>
      <c r="BM454" s="152" t="s">
        <v>797</v>
      </c>
    </row>
    <row r="455" spans="1:65" s="2" customFormat="1" ht="24.15" customHeight="1">
      <c r="A455" s="31"/>
      <c r="B455" s="139"/>
      <c r="C455" s="140" t="s">
        <v>798</v>
      </c>
      <c r="D455" s="140" t="s">
        <v>137</v>
      </c>
      <c r="E455" s="141" t="s">
        <v>799</v>
      </c>
      <c r="F455" s="142" t="s">
        <v>800</v>
      </c>
      <c r="G455" s="143" t="s">
        <v>323</v>
      </c>
      <c r="H455" s="144">
        <v>2.1139999999999999</v>
      </c>
      <c r="I455" s="145"/>
      <c r="J455" s="146">
        <f>ROUND(I455*H455,2)</f>
        <v>0</v>
      </c>
      <c r="K455" s="147"/>
      <c r="L455" s="32"/>
      <c r="M455" s="148" t="s">
        <v>1</v>
      </c>
      <c r="N455" s="149" t="s">
        <v>35</v>
      </c>
      <c r="O455" s="57"/>
      <c r="P455" s="150">
        <f>O455*H455</f>
        <v>0</v>
      </c>
      <c r="Q455" s="150">
        <v>0</v>
      </c>
      <c r="R455" s="150">
        <f>Q455*H455</f>
        <v>0</v>
      </c>
      <c r="S455" s="150">
        <v>0</v>
      </c>
      <c r="T455" s="151">
        <f>S455*H455</f>
        <v>0</v>
      </c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R455" s="152" t="s">
        <v>221</v>
      </c>
      <c r="AT455" s="152" t="s">
        <v>137</v>
      </c>
      <c r="AU455" s="152" t="s">
        <v>80</v>
      </c>
      <c r="AY455" s="16" t="s">
        <v>134</v>
      </c>
      <c r="BE455" s="153">
        <f>IF(N455="základní",J455,0)</f>
        <v>0</v>
      </c>
      <c r="BF455" s="153">
        <f>IF(N455="snížená",J455,0)</f>
        <v>0</v>
      </c>
      <c r="BG455" s="153">
        <f>IF(N455="zákl. přenesená",J455,0)</f>
        <v>0</v>
      </c>
      <c r="BH455" s="153">
        <f>IF(N455="sníž. přenesená",J455,0)</f>
        <v>0</v>
      </c>
      <c r="BI455" s="153">
        <f>IF(N455="nulová",J455,0)</f>
        <v>0</v>
      </c>
      <c r="BJ455" s="16" t="s">
        <v>78</v>
      </c>
      <c r="BK455" s="153">
        <f>ROUND(I455*H455,2)</f>
        <v>0</v>
      </c>
      <c r="BL455" s="16" t="s">
        <v>221</v>
      </c>
      <c r="BM455" s="152" t="s">
        <v>801</v>
      </c>
    </row>
    <row r="456" spans="1:65" s="12" customFormat="1" ht="22.8" customHeight="1">
      <c r="B456" s="126"/>
      <c r="D456" s="127" t="s">
        <v>69</v>
      </c>
      <c r="E456" s="137" t="s">
        <v>802</v>
      </c>
      <c r="F456" s="137" t="s">
        <v>803</v>
      </c>
      <c r="I456" s="129"/>
      <c r="J456" s="138">
        <f>BK456</f>
        <v>0</v>
      </c>
      <c r="L456" s="126"/>
      <c r="M456" s="131"/>
      <c r="N456" s="132"/>
      <c r="O456" s="132"/>
      <c r="P456" s="133">
        <f>SUM(P457:P464)</f>
        <v>0</v>
      </c>
      <c r="Q456" s="132"/>
      <c r="R456" s="133">
        <f>SUM(R457:R464)</f>
        <v>0.15323400000000001</v>
      </c>
      <c r="S456" s="132"/>
      <c r="T456" s="134">
        <f>SUM(T457:T464)</f>
        <v>0</v>
      </c>
      <c r="AR456" s="127" t="s">
        <v>80</v>
      </c>
      <c r="AT456" s="135" t="s">
        <v>69</v>
      </c>
      <c r="AU456" s="135" t="s">
        <v>78</v>
      </c>
      <c r="AY456" s="127" t="s">
        <v>134</v>
      </c>
      <c r="BK456" s="136">
        <f>SUM(BK457:BK464)</f>
        <v>0</v>
      </c>
    </row>
    <row r="457" spans="1:65" s="2" customFormat="1" ht="24.15" customHeight="1">
      <c r="A457" s="31"/>
      <c r="B457" s="139"/>
      <c r="C457" s="140" t="s">
        <v>804</v>
      </c>
      <c r="D457" s="140" t="s">
        <v>137</v>
      </c>
      <c r="E457" s="141" t="s">
        <v>805</v>
      </c>
      <c r="F457" s="142" t="s">
        <v>806</v>
      </c>
      <c r="G457" s="143" t="s">
        <v>148</v>
      </c>
      <c r="H457" s="144">
        <v>11.2</v>
      </c>
      <c r="I457" s="145"/>
      <c r="J457" s="146">
        <f>ROUND(I457*H457,2)</f>
        <v>0</v>
      </c>
      <c r="K457" s="147"/>
      <c r="L457" s="32"/>
      <c r="M457" s="148" t="s">
        <v>1</v>
      </c>
      <c r="N457" s="149" t="s">
        <v>35</v>
      </c>
      <c r="O457" s="57"/>
      <c r="P457" s="150">
        <f>O457*H457</f>
        <v>0</v>
      </c>
      <c r="Q457" s="150">
        <v>1.2E-4</v>
      </c>
      <c r="R457" s="150">
        <f>Q457*H457</f>
        <v>1.3439999999999999E-3</v>
      </c>
      <c r="S457" s="150">
        <v>0</v>
      </c>
      <c r="T457" s="151">
        <f>S457*H457</f>
        <v>0</v>
      </c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R457" s="152" t="s">
        <v>221</v>
      </c>
      <c r="AT457" s="152" t="s">
        <v>137</v>
      </c>
      <c r="AU457" s="152" t="s">
        <v>80</v>
      </c>
      <c r="AY457" s="16" t="s">
        <v>134</v>
      </c>
      <c r="BE457" s="153">
        <f>IF(N457="základní",J457,0)</f>
        <v>0</v>
      </c>
      <c r="BF457" s="153">
        <f>IF(N457="snížená",J457,0)</f>
        <v>0</v>
      </c>
      <c r="BG457" s="153">
        <f>IF(N457="zákl. přenesená",J457,0)</f>
        <v>0</v>
      </c>
      <c r="BH457" s="153">
        <f>IF(N457="sníž. přenesená",J457,0)</f>
        <v>0</v>
      </c>
      <c r="BI457" s="153">
        <f>IF(N457="nulová",J457,0)</f>
        <v>0</v>
      </c>
      <c r="BJ457" s="16" t="s">
        <v>78</v>
      </c>
      <c r="BK457" s="153">
        <f>ROUND(I457*H457,2)</f>
        <v>0</v>
      </c>
      <c r="BL457" s="16" t="s">
        <v>221</v>
      </c>
      <c r="BM457" s="152" t="s">
        <v>807</v>
      </c>
    </row>
    <row r="458" spans="1:65" s="13" customFormat="1" ht="10.199999999999999">
      <c r="B458" s="154"/>
      <c r="D458" s="155" t="s">
        <v>143</v>
      </c>
      <c r="E458" s="156" t="s">
        <v>1</v>
      </c>
      <c r="F458" s="157" t="s">
        <v>808</v>
      </c>
      <c r="H458" s="158">
        <v>11.2</v>
      </c>
      <c r="I458" s="159"/>
      <c r="L458" s="154"/>
      <c r="M458" s="160"/>
      <c r="N458" s="161"/>
      <c r="O458" s="161"/>
      <c r="P458" s="161"/>
      <c r="Q458" s="161"/>
      <c r="R458" s="161"/>
      <c r="S458" s="161"/>
      <c r="T458" s="162"/>
      <c r="AT458" s="156" t="s">
        <v>143</v>
      </c>
      <c r="AU458" s="156" t="s">
        <v>80</v>
      </c>
      <c r="AV458" s="13" t="s">
        <v>80</v>
      </c>
      <c r="AW458" s="13" t="s">
        <v>27</v>
      </c>
      <c r="AX458" s="13" t="s">
        <v>70</v>
      </c>
      <c r="AY458" s="156" t="s">
        <v>134</v>
      </c>
    </row>
    <row r="459" spans="1:65" s="14" customFormat="1" ht="10.199999999999999">
      <c r="B459" s="163"/>
      <c r="D459" s="155" t="s">
        <v>143</v>
      </c>
      <c r="E459" s="164" t="s">
        <v>1</v>
      </c>
      <c r="F459" s="165" t="s">
        <v>145</v>
      </c>
      <c r="H459" s="166">
        <v>11.2</v>
      </c>
      <c r="I459" s="167"/>
      <c r="L459" s="163"/>
      <c r="M459" s="168"/>
      <c r="N459" s="169"/>
      <c r="O459" s="169"/>
      <c r="P459" s="169"/>
      <c r="Q459" s="169"/>
      <c r="R459" s="169"/>
      <c r="S459" s="169"/>
      <c r="T459" s="170"/>
      <c r="AT459" s="164" t="s">
        <v>143</v>
      </c>
      <c r="AU459" s="164" t="s">
        <v>80</v>
      </c>
      <c r="AV459" s="14" t="s">
        <v>141</v>
      </c>
      <c r="AW459" s="14" t="s">
        <v>27</v>
      </c>
      <c r="AX459" s="14" t="s">
        <v>78</v>
      </c>
      <c r="AY459" s="164" t="s">
        <v>134</v>
      </c>
    </row>
    <row r="460" spans="1:65" s="2" customFormat="1" ht="24.15" customHeight="1">
      <c r="A460" s="31"/>
      <c r="B460" s="139"/>
      <c r="C460" s="140" t="s">
        <v>809</v>
      </c>
      <c r="D460" s="140" t="s">
        <v>137</v>
      </c>
      <c r="E460" s="141" t="s">
        <v>810</v>
      </c>
      <c r="F460" s="142" t="s">
        <v>811</v>
      </c>
      <c r="G460" s="143" t="s">
        <v>148</v>
      </c>
      <c r="H460" s="144">
        <v>11.2</v>
      </c>
      <c r="I460" s="145"/>
      <c r="J460" s="146">
        <f>ROUND(I460*H460,2)</f>
        <v>0</v>
      </c>
      <c r="K460" s="147"/>
      <c r="L460" s="32"/>
      <c r="M460" s="148" t="s">
        <v>1</v>
      </c>
      <c r="N460" s="149" t="s">
        <v>35</v>
      </c>
      <c r="O460" s="57"/>
      <c r="P460" s="150">
        <f>O460*H460</f>
        <v>0</v>
      </c>
      <c r="Q460" s="150">
        <v>0</v>
      </c>
      <c r="R460" s="150">
        <f>Q460*H460</f>
        <v>0</v>
      </c>
      <c r="S460" s="150">
        <v>0</v>
      </c>
      <c r="T460" s="151">
        <f>S460*H460</f>
        <v>0</v>
      </c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R460" s="152" t="s">
        <v>221</v>
      </c>
      <c r="AT460" s="152" t="s">
        <v>137</v>
      </c>
      <c r="AU460" s="152" t="s">
        <v>80</v>
      </c>
      <c r="AY460" s="16" t="s">
        <v>134</v>
      </c>
      <c r="BE460" s="153">
        <f>IF(N460="základní",J460,0)</f>
        <v>0</v>
      </c>
      <c r="BF460" s="153">
        <f>IF(N460="snížená",J460,0)</f>
        <v>0</v>
      </c>
      <c r="BG460" s="153">
        <f>IF(N460="zákl. přenesená",J460,0)</f>
        <v>0</v>
      </c>
      <c r="BH460" s="153">
        <f>IF(N460="sníž. přenesená",J460,0)</f>
        <v>0</v>
      </c>
      <c r="BI460" s="153">
        <f>IF(N460="nulová",J460,0)</f>
        <v>0</v>
      </c>
      <c r="BJ460" s="16" t="s">
        <v>78</v>
      </c>
      <c r="BK460" s="153">
        <f>ROUND(I460*H460,2)</f>
        <v>0</v>
      </c>
      <c r="BL460" s="16" t="s">
        <v>221</v>
      </c>
      <c r="BM460" s="152" t="s">
        <v>812</v>
      </c>
    </row>
    <row r="461" spans="1:65" s="2" customFormat="1" ht="24.15" customHeight="1">
      <c r="A461" s="31"/>
      <c r="B461" s="139"/>
      <c r="C461" s="140" t="s">
        <v>813</v>
      </c>
      <c r="D461" s="140" t="s">
        <v>137</v>
      </c>
      <c r="E461" s="141" t="s">
        <v>814</v>
      </c>
      <c r="F461" s="142" t="s">
        <v>815</v>
      </c>
      <c r="G461" s="143" t="s">
        <v>148</v>
      </c>
      <c r="H461" s="144">
        <v>249</v>
      </c>
      <c r="I461" s="145"/>
      <c r="J461" s="146">
        <f>ROUND(I461*H461,2)</f>
        <v>0</v>
      </c>
      <c r="K461" s="147"/>
      <c r="L461" s="32"/>
      <c r="M461" s="148" t="s">
        <v>1</v>
      </c>
      <c r="N461" s="149" t="s">
        <v>35</v>
      </c>
      <c r="O461" s="57"/>
      <c r="P461" s="150">
        <f>O461*H461</f>
        <v>0</v>
      </c>
      <c r="Q461" s="150">
        <v>2.0000000000000001E-4</v>
      </c>
      <c r="R461" s="150">
        <f>Q461*H461</f>
        <v>4.9800000000000004E-2</v>
      </c>
      <c r="S461" s="150">
        <v>0</v>
      </c>
      <c r="T461" s="151">
        <f>S461*H461</f>
        <v>0</v>
      </c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R461" s="152" t="s">
        <v>221</v>
      </c>
      <c r="AT461" s="152" t="s">
        <v>137</v>
      </c>
      <c r="AU461" s="152" t="s">
        <v>80</v>
      </c>
      <c r="AY461" s="16" t="s">
        <v>134</v>
      </c>
      <c r="BE461" s="153">
        <f>IF(N461="základní",J461,0)</f>
        <v>0</v>
      </c>
      <c r="BF461" s="153">
        <f>IF(N461="snížená",J461,0)</f>
        <v>0</v>
      </c>
      <c r="BG461" s="153">
        <f>IF(N461="zákl. přenesená",J461,0)</f>
        <v>0</v>
      </c>
      <c r="BH461" s="153">
        <f>IF(N461="sníž. přenesená",J461,0)</f>
        <v>0</v>
      </c>
      <c r="BI461" s="153">
        <f>IF(N461="nulová",J461,0)</f>
        <v>0</v>
      </c>
      <c r="BJ461" s="16" t="s">
        <v>78</v>
      </c>
      <c r="BK461" s="153">
        <f>ROUND(I461*H461,2)</f>
        <v>0</v>
      </c>
      <c r="BL461" s="16" t="s">
        <v>221</v>
      </c>
      <c r="BM461" s="152" t="s">
        <v>816</v>
      </c>
    </row>
    <row r="462" spans="1:65" s="13" customFormat="1" ht="10.199999999999999">
      <c r="B462" s="154"/>
      <c r="D462" s="155" t="s">
        <v>143</v>
      </c>
      <c r="E462" s="156" t="s">
        <v>1</v>
      </c>
      <c r="F462" s="157" t="s">
        <v>817</v>
      </c>
      <c r="H462" s="158">
        <v>249</v>
      </c>
      <c r="I462" s="159"/>
      <c r="L462" s="154"/>
      <c r="M462" s="160"/>
      <c r="N462" s="161"/>
      <c r="O462" s="161"/>
      <c r="P462" s="161"/>
      <c r="Q462" s="161"/>
      <c r="R462" s="161"/>
      <c r="S462" s="161"/>
      <c r="T462" s="162"/>
      <c r="AT462" s="156" t="s">
        <v>143</v>
      </c>
      <c r="AU462" s="156" t="s">
        <v>80</v>
      </c>
      <c r="AV462" s="13" t="s">
        <v>80</v>
      </c>
      <c r="AW462" s="13" t="s">
        <v>27</v>
      </c>
      <c r="AX462" s="13" t="s">
        <v>70</v>
      </c>
      <c r="AY462" s="156" t="s">
        <v>134</v>
      </c>
    </row>
    <row r="463" spans="1:65" s="14" customFormat="1" ht="10.199999999999999">
      <c r="B463" s="163"/>
      <c r="D463" s="155" t="s">
        <v>143</v>
      </c>
      <c r="E463" s="164" t="s">
        <v>1</v>
      </c>
      <c r="F463" s="165" t="s">
        <v>145</v>
      </c>
      <c r="H463" s="166">
        <v>249</v>
      </c>
      <c r="I463" s="167"/>
      <c r="L463" s="163"/>
      <c r="M463" s="168"/>
      <c r="N463" s="169"/>
      <c r="O463" s="169"/>
      <c r="P463" s="169"/>
      <c r="Q463" s="169"/>
      <c r="R463" s="169"/>
      <c r="S463" s="169"/>
      <c r="T463" s="170"/>
      <c r="AT463" s="164" t="s">
        <v>143</v>
      </c>
      <c r="AU463" s="164" t="s">
        <v>80</v>
      </c>
      <c r="AV463" s="14" t="s">
        <v>141</v>
      </c>
      <c r="AW463" s="14" t="s">
        <v>27</v>
      </c>
      <c r="AX463" s="14" t="s">
        <v>78</v>
      </c>
      <c r="AY463" s="164" t="s">
        <v>134</v>
      </c>
    </row>
    <row r="464" spans="1:65" s="2" customFormat="1" ht="24.15" customHeight="1">
      <c r="A464" s="31"/>
      <c r="B464" s="139"/>
      <c r="C464" s="140" t="s">
        <v>818</v>
      </c>
      <c r="D464" s="140" t="s">
        <v>137</v>
      </c>
      <c r="E464" s="141" t="s">
        <v>819</v>
      </c>
      <c r="F464" s="142" t="s">
        <v>820</v>
      </c>
      <c r="G464" s="143" t="s">
        <v>148</v>
      </c>
      <c r="H464" s="144">
        <v>249</v>
      </c>
      <c r="I464" s="145"/>
      <c r="J464" s="146">
        <f>ROUND(I464*H464,2)</f>
        <v>0</v>
      </c>
      <c r="K464" s="147"/>
      <c r="L464" s="32"/>
      <c r="M464" s="148" t="s">
        <v>1</v>
      </c>
      <c r="N464" s="149" t="s">
        <v>35</v>
      </c>
      <c r="O464" s="57"/>
      <c r="P464" s="150">
        <f>O464*H464</f>
        <v>0</v>
      </c>
      <c r="Q464" s="150">
        <v>4.0999999999999999E-4</v>
      </c>
      <c r="R464" s="150">
        <f>Q464*H464</f>
        <v>0.10209</v>
      </c>
      <c r="S464" s="150">
        <v>0</v>
      </c>
      <c r="T464" s="151">
        <f>S464*H464</f>
        <v>0</v>
      </c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R464" s="152" t="s">
        <v>221</v>
      </c>
      <c r="AT464" s="152" t="s">
        <v>137</v>
      </c>
      <c r="AU464" s="152" t="s">
        <v>80</v>
      </c>
      <c r="AY464" s="16" t="s">
        <v>134</v>
      </c>
      <c r="BE464" s="153">
        <f>IF(N464="základní",J464,0)</f>
        <v>0</v>
      </c>
      <c r="BF464" s="153">
        <f>IF(N464="snížená",J464,0)</f>
        <v>0</v>
      </c>
      <c r="BG464" s="153">
        <f>IF(N464="zákl. přenesená",J464,0)</f>
        <v>0</v>
      </c>
      <c r="BH464" s="153">
        <f>IF(N464="sníž. přenesená",J464,0)</f>
        <v>0</v>
      </c>
      <c r="BI464" s="153">
        <f>IF(N464="nulová",J464,0)</f>
        <v>0</v>
      </c>
      <c r="BJ464" s="16" t="s">
        <v>78</v>
      </c>
      <c r="BK464" s="153">
        <f>ROUND(I464*H464,2)</f>
        <v>0</v>
      </c>
      <c r="BL464" s="16" t="s">
        <v>221</v>
      </c>
      <c r="BM464" s="152" t="s">
        <v>821</v>
      </c>
    </row>
    <row r="465" spans="1:65" s="12" customFormat="1" ht="22.8" customHeight="1">
      <c r="B465" s="126"/>
      <c r="D465" s="127" t="s">
        <v>69</v>
      </c>
      <c r="E465" s="137" t="s">
        <v>822</v>
      </c>
      <c r="F465" s="137" t="s">
        <v>823</v>
      </c>
      <c r="I465" s="129"/>
      <c r="J465" s="138">
        <f>BK465</f>
        <v>0</v>
      </c>
      <c r="L465" s="126"/>
      <c r="M465" s="131"/>
      <c r="N465" s="132"/>
      <c r="O465" s="132"/>
      <c r="P465" s="133">
        <f>SUM(P466:P475)</f>
        <v>0</v>
      </c>
      <c r="Q465" s="132"/>
      <c r="R465" s="133">
        <f>SUM(R466:R475)</f>
        <v>0.12275800000000001</v>
      </c>
      <c r="S465" s="132"/>
      <c r="T465" s="134">
        <f>SUM(T466:T475)</f>
        <v>3.0000000000000001E-5</v>
      </c>
      <c r="AR465" s="127" t="s">
        <v>80</v>
      </c>
      <c r="AT465" s="135" t="s">
        <v>69</v>
      </c>
      <c r="AU465" s="135" t="s">
        <v>78</v>
      </c>
      <c r="AY465" s="127" t="s">
        <v>134</v>
      </c>
      <c r="BK465" s="136">
        <f>SUM(BK466:BK475)</f>
        <v>0</v>
      </c>
    </row>
    <row r="466" spans="1:65" s="2" customFormat="1" ht="16.5" customHeight="1">
      <c r="A466" s="31"/>
      <c r="B466" s="139"/>
      <c r="C466" s="140" t="s">
        <v>824</v>
      </c>
      <c r="D466" s="140" t="s">
        <v>137</v>
      </c>
      <c r="E466" s="141" t="s">
        <v>825</v>
      </c>
      <c r="F466" s="142" t="s">
        <v>826</v>
      </c>
      <c r="G466" s="143" t="s">
        <v>550</v>
      </c>
      <c r="H466" s="144">
        <v>1</v>
      </c>
      <c r="I466" s="145"/>
      <c r="J466" s="146">
        <f>ROUND(I466*H466,2)</f>
        <v>0</v>
      </c>
      <c r="K466" s="147"/>
      <c r="L466" s="32"/>
      <c r="M466" s="148" t="s">
        <v>1</v>
      </c>
      <c r="N466" s="149" t="s">
        <v>35</v>
      </c>
      <c r="O466" s="57"/>
      <c r="P466" s="150">
        <f>O466*H466</f>
        <v>0</v>
      </c>
      <c r="Q466" s="150">
        <v>0</v>
      </c>
      <c r="R466" s="150">
        <f>Q466*H466</f>
        <v>0</v>
      </c>
      <c r="S466" s="150">
        <v>3.0000000000000001E-5</v>
      </c>
      <c r="T466" s="151">
        <f>S466*H466</f>
        <v>3.0000000000000001E-5</v>
      </c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R466" s="152" t="s">
        <v>221</v>
      </c>
      <c r="AT466" s="152" t="s">
        <v>137</v>
      </c>
      <c r="AU466" s="152" t="s">
        <v>80</v>
      </c>
      <c r="AY466" s="16" t="s">
        <v>134</v>
      </c>
      <c r="BE466" s="153">
        <f>IF(N466="základní",J466,0)</f>
        <v>0</v>
      </c>
      <c r="BF466" s="153">
        <f>IF(N466="snížená",J466,0)</f>
        <v>0</v>
      </c>
      <c r="BG466" s="153">
        <f>IF(N466="zákl. přenesená",J466,0)</f>
        <v>0</v>
      </c>
      <c r="BH466" s="153">
        <f>IF(N466="sníž. přenesená",J466,0)</f>
        <v>0</v>
      </c>
      <c r="BI466" s="153">
        <f>IF(N466="nulová",J466,0)</f>
        <v>0</v>
      </c>
      <c r="BJ466" s="16" t="s">
        <v>78</v>
      </c>
      <c r="BK466" s="153">
        <f>ROUND(I466*H466,2)</f>
        <v>0</v>
      </c>
      <c r="BL466" s="16" t="s">
        <v>221</v>
      </c>
      <c r="BM466" s="152" t="s">
        <v>827</v>
      </c>
    </row>
    <row r="467" spans="1:65" s="2" customFormat="1" ht="24.15" customHeight="1">
      <c r="A467" s="31"/>
      <c r="B467" s="139"/>
      <c r="C467" s="140" t="s">
        <v>828</v>
      </c>
      <c r="D467" s="140" t="s">
        <v>137</v>
      </c>
      <c r="E467" s="141" t="s">
        <v>829</v>
      </c>
      <c r="F467" s="142" t="s">
        <v>830</v>
      </c>
      <c r="G467" s="143" t="s">
        <v>148</v>
      </c>
      <c r="H467" s="144">
        <v>38.6</v>
      </c>
      <c r="I467" s="145"/>
      <c r="J467" s="146">
        <f>ROUND(I467*H467,2)</f>
        <v>0</v>
      </c>
      <c r="K467" s="147"/>
      <c r="L467" s="32"/>
      <c r="M467" s="148" t="s">
        <v>1</v>
      </c>
      <c r="N467" s="149" t="s">
        <v>35</v>
      </c>
      <c r="O467" s="57"/>
      <c r="P467" s="150">
        <f>O467*H467</f>
        <v>0</v>
      </c>
      <c r="Q467" s="150">
        <v>3.1800000000000001E-3</v>
      </c>
      <c r="R467" s="150">
        <f>Q467*H467</f>
        <v>0.12274800000000001</v>
      </c>
      <c r="S467" s="150">
        <v>0</v>
      </c>
      <c r="T467" s="151">
        <f>S467*H467</f>
        <v>0</v>
      </c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R467" s="152" t="s">
        <v>221</v>
      </c>
      <c r="AT467" s="152" t="s">
        <v>137</v>
      </c>
      <c r="AU467" s="152" t="s">
        <v>80</v>
      </c>
      <c r="AY467" s="16" t="s">
        <v>134</v>
      </c>
      <c r="BE467" s="153">
        <f>IF(N467="základní",J467,0)</f>
        <v>0</v>
      </c>
      <c r="BF467" s="153">
        <f>IF(N467="snížená",J467,0)</f>
        <v>0</v>
      </c>
      <c r="BG467" s="153">
        <f>IF(N467="zákl. přenesená",J467,0)</f>
        <v>0</v>
      </c>
      <c r="BH467" s="153">
        <f>IF(N467="sníž. přenesená",J467,0)</f>
        <v>0</v>
      </c>
      <c r="BI467" s="153">
        <f>IF(N467="nulová",J467,0)</f>
        <v>0</v>
      </c>
      <c r="BJ467" s="16" t="s">
        <v>78</v>
      </c>
      <c r="BK467" s="153">
        <f>ROUND(I467*H467,2)</f>
        <v>0</v>
      </c>
      <c r="BL467" s="16" t="s">
        <v>221</v>
      </c>
      <c r="BM467" s="152" t="s">
        <v>831</v>
      </c>
    </row>
    <row r="468" spans="1:65" s="13" customFormat="1" ht="10.199999999999999">
      <c r="B468" s="154"/>
      <c r="D468" s="155" t="s">
        <v>143</v>
      </c>
      <c r="E468" s="156" t="s">
        <v>1</v>
      </c>
      <c r="F468" s="157" t="s">
        <v>832</v>
      </c>
      <c r="H468" s="158">
        <v>38.6</v>
      </c>
      <c r="I468" s="159"/>
      <c r="L468" s="154"/>
      <c r="M468" s="160"/>
      <c r="N468" s="161"/>
      <c r="O468" s="161"/>
      <c r="P468" s="161"/>
      <c r="Q468" s="161"/>
      <c r="R468" s="161"/>
      <c r="S468" s="161"/>
      <c r="T468" s="162"/>
      <c r="AT468" s="156" t="s">
        <v>143</v>
      </c>
      <c r="AU468" s="156" t="s">
        <v>80</v>
      </c>
      <c r="AV468" s="13" t="s">
        <v>80</v>
      </c>
      <c r="AW468" s="13" t="s">
        <v>27</v>
      </c>
      <c r="AX468" s="13" t="s">
        <v>70</v>
      </c>
      <c r="AY468" s="156" t="s">
        <v>134</v>
      </c>
    </row>
    <row r="469" spans="1:65" s="14" customFormat="1" ht="10.199999999999999">
      <c r="B469" s="163"/>
      <c r="D469" s="155" t="s">
        <v>143</v>
      </c>
      <c r="E469" s="164" t="s">
        <v>1</v>
      </c>
      <c r="F469" s="165" t="s">
        <v>145</v>
      </c>
      <c r="H469" s="166">
        <v>38.6</v>
      </c>
      <c r="I469" s="167"/>
      <c r="L469" s="163"/>
      <c r="M469" s="168"/>
      <c r="N469" s="169"/>
      <c r="O469" s="169"/>
      <c r="P469" s="169"/>
      <c r="Q469" s="169"/>
      <c r="R469" s="169"/>
      <c r="S469" s="169"/>
      <c r="T469" s="170"/>
      <c r="AT469" s="164" t="s">
        <v>143</v>
      </c>
      <c r="AU469" s="164" t="s">
        <v>80</v>
      </c>
      <c r="AV469" s="14" t="s">
        <v>141</v>
      </c>
      <c r="AW469" s="14" t="s">
        <v>27</v>
      </c>
      <c r="AX469" s="14" t="s">
        <v>78</v>
      </c>
      <c r="AY469" s="164" t="s">
        <v>134</v>
      </c>
    </row>
    <row r="470" spans="1:65" s="2" customFormat="1" ht="24.15" customHeight="1">
      <c r="A470" s="31"/>
      <c r="B470" s="139"/>
      <c r="C470" s="140" t="s">
        <v>833</v>
      </c>
      <c r="D470" s="140" t="s">
        <v>137</v>
      </c>
      <c r="E470" s="141" t="s">
        <v>834</v>
      </c>
      <c r="F470" s="142" t="s">
        <v>835</v>
      </c>
      <c r="G470" s="143" t="s">
        <v>148</v>
      </c>
      <c r="H470" s="144">
        <v>505</v>
      </c>
      <c r="I470" s="145"/>
      <c r="J470" s="146">
        <f>ROUND(I470*H470,2)</f>
        <v>0</v>
      </c>
      <c r="K470" s="147"/>
      <c r="L470" s="32"/>
      <c r="M470" s="148" t="s">
        <v>1</v>
      </c>
      <c r="N470" s="149" t="s">
        <v>35</v>
      </c>
      <c r="O470" s="57"/>
      <c r="P470" s="150">
        <f>O470*H470</f>
        <v>0</v>
      </c>
      <c r="Q470" s="150">
        <v>0</v>
      </c>
      <c r="R470" s="150">
        <f>Q470*H470</f>
        <v>0</v>
      </c>
      <c r="S470" s="150">
        <v>0</v>
      </c>
      <c r="T470" s="151">
        <f>S470*H470</f>
        <v>0</v>
      </c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R470" s="152" t="s">
        <v>221</v>
      </c>
      <c r="AT470" s="152" t="s">
        <v>137</v>
      </c>
      <c r="AU470" s="152" t="s">
        <v>80</v>
      </c>
      <c r="AY470" s="16" t="s">
        <v>134</v>
      </c>
      <c r="BE470" s="153">
        <f>IF(N470="základní",J470,0)</f>
        <v>0</v>
      </c>
      <c r="BF470" s="153">
        <f>IF(N470="snížená",J470,0)</f>
        <v>0</v>
      </c>
      <c r="BG470" s="153">
        <f>IF(N470="zákl. přenesená",J470,0)</f>
        <v>0</v>
      </c>
      <c r="BH470" s="153">
        <f>IF(N470="sníž. přenesená",J470,0)</f>
        <v>0</v>
      </c>
      <c r="BI470" s="153">
        <f>IF(N470="nulová",J470,0)</f>
        <v>0</v>
      </c>
      <c r="BJ470" s="16" t="s">
        <v>78</v>
      </c>
      <c r="BK470" s="153">
        <f>ROUND(I470*H470,2)</f>
        <v>0</v>
      </c>
      <c r="BL470" s="16" t="s">
        <v>221</v>
      </c>
      <c r="BM470" s="152" t="s">
        <v>836</v>
      </c>
    </row>
    <row r="471" spans="1:65" s="13" customFormat="1" ht="10.199999999999999">
      <c r="B471" s="154"/>
      <c r="D471" s="155" t="s">
        <v>143</v>
      </c>
      <c r="E471" s="156" t="s">
        <v>1</v>
      </c>
      <c r="F471" s="157" t="s">
        <v>837</v>
      </c>
      <c r="H471" s="158">
        <v>119</v>
      </c>
      <c r="I471" s="159"/>
      <c r="L471" s="154"/>
      <c r="M471" s="160"/>
      <c r="N471" s="161"/>
      <c r="O471" s="161"/>
      <c r="P471" s="161"/>
      <c r="Q471" s="161"/>
      <c r="R471" s="161"/>
      <c r="S471" s="161"/>
      <c r="T471" s="162"/>
      <c r="AT471" s="156" t="s">
        <v>143</v>
      </c>
      <c r="AU471" s="156" t="s">
        <v>80</v>
      </c>
      <c r="AV471" s="13" t="s">
        <v>80</v>
      </c>
      <c r="AW471" s="13" t="s">
        <v>27</v>
      </c>
      <c r="AX471" s="13" t="s">
        <v>70</v>
      </c>
      <c r="AY471" s="156" t="s">
        <v>134</v>
      </c>
    </row>
    <row r="472" spans="1:65" s="13" customFormat="1" ht="10.199999999999999">
      <c r="B472" s="154"/>
      <c r="D472" s="155" t="s">
        <v>143</v>
      </c>
      <c r="E472" s="156" t="s">
        <v>1</v>
      </c>
      <c r="F472" s="157" t="s">
        <v>838</v>
      </c>
      <c r="H472" s="158">
        <v>386</v>
      </c>
      <c r="I472" s="159"/>
      <c r="L472" s="154"/>
      <c r="M472" s="160"/>
      <c r="N472" s="161"/>
      <c r="O472" s="161"/>
      <c r="P472" s="161"/>
      <c r="Q472" s="161"/>
      <c r="R472" s="161"/>
      <c r="S472" s="161"/>
      <c r="T472" s="162"/>
      <c r="AT472" s="156" t="s">
        <v>143</v>
      </c>
      <c r="AU472" s="156" t="s">
        <v>80</v>
      </c>
      <c r="AV472" s="13" t="s">
        <v>80</v>
      </c>
      <c r="AW472" s="13" t="s">
        <v>27</v>
      </c>
      <c r="AX472" s="13" t="s">
        <v>70</v>
      </c>
      <c r="AY472" s="156" t="s">
        <v>134</v>
      </c>
    </row>
    <row r="473" spans="1:65" s="14" customFormat="1" ht="10.199999999999999">
      <c r="B473" s="163"/>
      <c r="D473" s="155" t="s">
        <v>143</v>
      </c>
      <c r="E473" s="164" t="s">
        <v>1</v>
      </c>
      <c r="F473" s="165" t="s">
        <v>145</v>
      </c>
      <c r="H473" s="166">
        <v>505</v>
      </c>
      <c r="I473" s="167"/>
      <c r="L473" s="163"/>
      <c r="M473" s="168"/>
      <c r="N473" s="169"/>
      <c r="O473" s="169"/>
      <c r="P473" s="169"/>
      <c r="Q473" s="169"/>
      <c r="R473" s="169"/>
      <c r="S473" s="169"/>
      <c r="T473" s="170"/>
      <c r="AT473" s="164" t="s">
        <v>143</v>
      </c>
      <c r="AU473" s="164" t="s">
        <v>80</v>
      </c>
      <c r="AV473" s="14" t="s">
        <v>141</v>
      </c>
      <c r="AW473" s="14" t="s">
        <v>27</v>
      </c>
      <c r="AX473" s="14" t="s">
        <v>78</v>
      </c>
      <c r="AY473" s="164" t="s">
        <v>134</v>
      </c>
    </row>
    <row r="474" spans="1:65" s="2" customFormat="1" ht="24.15" customHeight="1">
      <c r="A474" s="31"/>
      <c r="B474" s="139"/>
      <c r="C474" s="140" t="s">
        <v>839</v>
      </c>
      <c r="D474" s="140" t="s">
        <v>137</v>
      </c>
      <c r="E474" s="141" t="s">
        <v>840</v>
      </c>
      <c r="F474" s="142" t="s">
        <v>841</v>
      </c>
      <c r="G474" s="143" t="s">
        <v>148</v>
      </c>
      <c r="H474" s="144">
        <v>505</v>
      </c>
      <c r="I474" s="145"/>
      <c r="J474" s="146">
        <f>ROUND(I474*H474,2)</f>
        <v>0</v>
      </c>
      <c r="K474" s="147"/>
      <c r="L474" s="32"/>
      <c r="M474" s="148" t="s">
        <v>1</v>
      </c>
      <c r="N474" s="149" t="s">
        <v>35</v>
      </c>
      <c r="O474" s="57"/>
      <c r="P474" s="150">
        <f>O474*H474</f>
        <v>0</v>
      </c>
      <c r="Q474" s="150">
        <v>0</v>
      </c>
      <c r="R474" s="150">
        <f>Q474*H474</f>
        <v>0</v>
      </c>
      <c r="S474" s="150">
        <v>0</v>
      </c>
      <c r="T474" s="151">
        <f>S474*H474</f>
        <v>0</v>
      </c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R474" s="152" t="s">
        <v>221</v>
      </c>
      <c r="AT474" s="152" t="s">
        <v>137</v>
      </c>
      <c r="AU474" s="152" t="s">
        <v>80</v>
      </c>
      <c r="AY474" s="16" t="s">
        <v>134</v>
      </c>
      <c r="BE474" s="153">
        <f>IF(N474="základní",J474,0)</f>
        <v>0</v>
      </c>
      <c r="BF474" s="153">
        <f>IF(N474="snížená",J474,0)</f>
        <v>0</v>
      </c>
      <c r="BG474" s="153">
        <f>IF(N474="zákl. přenesená",J474,0)</f>
        <v>0</v>
      </c>
      <c r="BH474" s="153">
        <f>IF(N474="sníž. přenesená",J474,0)</f>
        <v>0</v>
      </c>
      <c r="BI474" s="153">
        <f>IF(N474="nulová",J474,0)</f>
        <v>0</v>
      </c>
      <c r="BJ474" s="16" t="s">
        <v>78</v>
      </c>
      <c r="BK474" s="153">
        <f>ROUND(I474*H474,2)</f>
        <v>0</v>
      </c>
      <c r="BL474" s="16" t="s">
        <v>221</v>
      </c>
      <c r="BM474" s="152" t="s">
        <v>842</v>
      </c>
    </row>
    <row r="475" spans="1:65" s="2" customFormat="1" ht="21.75" customHeight="1">
      <c r="A475" s="31"/>
      <c r="B475" s="139"/>
      <c r="C475" s="140" t="s">
        <v>843</v>
      </c>
      <c r="D475" s="140" t="s">
        <v>137</v>
      </c>
      <c r="E475" s="141" t="s">
        <v>844</v>
      </c>
      <c r="F475" s="142" t="s">
        <v>845</v>
      </c>
      <c r="G475" s="143" t="s">
        <v>550</v>
      </c>
      <c r="H475" s="144">
        <v>1</v>
      </c>
      <c r="I475" s="145"/>
      <c r="J475" s="146">
        <f>ROUND(I475*H475,2)</f>
        <v>0</v>
      </c>
      <c r="K475" s="147"/>
      <c r="L475" s="32"/>
      <c r="M475" s="148" t="s">
        <v>1</v>
      </c>
      <c r="N475" s="149" t="s">
        <v>35</v>
      </c>
      <c r="O475" s="57"/>
      <c r="P475" s="150">
        <f>O475*H475</f>
        <v>0</v>
      </c>
      <c r="Q475" s="150">
        <v>1.0000000000000001E-5</v>
      </c>
      <c r="R475" s="150">
        <f>Q475*H475</f>
        <v>1.0000000000000001E-5</v>
      </c>
      <c r="S475" s="150">
        <v>0</v>
      </c>
      <c r="T475" s="151">
        <f>S475*H475</f>
        <v>0</v>
      </c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R475" s="152" t="s">
        <v>221</v>
      </c>
      <c r="AT475" s="152" t="s">
        <v>137</v>
      </c>
      <c r="AU475" s="152" t="s">
        <v>80</v>
      </c>
      <c r="AY475" s="16" t="s">
        <v>134</v>
      </c>
      <c r="BE475" s="153">
        <f>IF(N475="základní",J475,0)</f>
        <v>0</v>
      </c>
      <c r="BF475" s="153">
        <f>IF(N475="snížená",J475,0)</f>
        <v>0</v>
      </c>
      <c r="BG475" s="153">
        <f>IF(N475="zákl. přenesená",J475,0)</f>
        <v>0</v>
      </c>
      <c r="BH475" s="153">
        <f>IF(N475="sníž. přenesená",J475,0)</f>
        <v>0</v>
      </c>
      <c r="BI475" s="153">
        <f>IF(N475="nulová",J475,0)</f>
        <v>0</v>
      </c>
      <c r="BJ475" s="16" t="s">
        <v>78</v>
      </c>
      <c r="BK475" s="153">
        <f>ROUND(I475*H475,2)</f>
        <v>0</v>
      </c>
      <c r="BL475" s="16" t="s">
        <v>221</v>
      </c>
      <c r="BM475" s="152" t="s">
        <v>846</v>
      </c>
    </row>
    <row r="476" spans="1:65" s="12" customFormat="1" ht="25.95" customHeight="1">
      <c r="B476" s="126"/>
      <c r="D476" s="127" t="s">
        <v>69</v>
      </c>
      <c r="E476" s="128" t="s">
        <v>847</v>
      </c>
      <c r="F476" s="128" t="s">
        <v>848</v>
      </c>
      <c r="I476" s="129"/>
      <c r="J476" s="130">
        <f>BK476</f>
        <v>0</v>
      </c>
      <c r="L476" s="126"/>
      <c r="M476" s="131"/>
      <c r="N476" s="132"/>
      <c r="O476" s="132"/>
      <c r="P476" s="133">
        <f>P477+P479+P482+P484</f>
        <v>0</v>
      </c>
      <c r="Q476" s="132"/>
      <c r="R476" s="133">
        <f>R477+R479+R482+R484</f>
        <v>0</v>
      </c>
      <c r="S476" s="132"/>
      <c r="T476" s="134">
        <f>T477+T479+T482+T484</f>
        <v>0</v>
      </c>
      <c r="AR476" s="127" t="s">
        <v>161</v>
      </c>
      <c r="AT476" s="135" t="s">
        <v>69</v>
      </c>
      <c r="AU476" s="135" t="s">
        <v>70</v>
      </c>
      <c r="AY476" s="127" t="s">
        <v>134</v>
      </c>
      <c r="BK476" s="136">
        <f>BK477+BK479+BK482+BK484</f>
        <v>0</v>
      </c>
    </row>
    <row r="477" spans="1:65" s="12" customFormat="1" ht="22.8" customHeight="1">
      <c r="B477" s="126"/>
      <c r="D477" s="127" t="s">
        <v>69</v>
      </c>
      <c r="E477" s="137" t="s">
        <v>849</v>
      </c>
      <c r="F477" s="137" t="s">
        <v>850</v>
      </c>
      <c r="I477" s="129"/>
      <c r="J477" s="138">
        <f>BK477</f>
        <v>0</v>
      </c>
      <c r="L477" s="126"/>
      <c r="M477" s="131"/>
      <c r="N477" s="132"/>
      <c r="O477" s="132"/>
      <c r="P477" s="133">
        <f>P478</f>
        <v>0</v>
      </c>
      <c r="Q477" s="132"/>
      <c r="R477" s="133">
        <f>R478</f>
        <v>0</v>
      </c>
      <c r="S477" s="132"/>
      <c r="T477" s="134">
        <f>T478</f>
        <v>0</v>
      </c>
      <c r="AR477" s="127" t="s">
        <v>161</v>
      </c>
      <c r="AT477" s="135" t="s">
        <v>69</v>
      </c>
      <c r="AU477" s="135" t="s">
        <v>78</v>
      </c>
      <c r="AY477" s="127" t="s">
        <v>134</v>
      </c>
      <c r="BK477" s="136">
        <f>BK478</f>
        <v>0</v>
      </c>
    </row>
    <row r="478" spans="1:65" s="2" customFormat="1" ht="16.5" customHeight="1">
      <c r="A478" s="31"/>
      <c r="B478" s="139"/>
      <c r="C478" s="140" t="s">
        <v>851</v>
      </c>
      <c r="D478" s="140" t="s">
        <v>137</v>
      </c>
      <c r="E478" s="141" t="s">
        <v>852</v>
      </c>
      <c r="F478" s="142" t="s">
        <v>853</v>
      </c>
      <c r="G478" s="143" t="s">
        <v>550</v>
      </c>
      <c r="H478" s="144">
        <v>1</v>
      </c>
      <c r="I478" s="145"/>
      <c r="J478" s="146">
        <f>ROUND(I478*H478,2)</f>
        <v>0</v>
      </c>
      <c r="K478" s="147"/>
      <c r="L478" s="32"/>
      <c r="M478" s="148" t="s">
        <v>1</v>
      </c>
      <c r="N478" s="149" t="s">
        <v>35</v>
      </c>
      <c r="O478" s="57"/>
      <c r="P478" s="150">
        <f>O478*H478</f>
        <v>0</v>
      </c>
      <c r="Q478" s="150">
        <v>0</v>
      </c>
      <c r="R478" s="150">
        <f>Q478*H478</f>
        <v>0</v>
      </c>
      <c r="S478" s="150">
        <v>0</v>
      </c>
      <c r="T478" s="151">
        <f>S478*H478</f>
        <v>0</v>
      </c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R478" s="152" t="s">
        <v>141</v>
      </c>
      <c r="AT478" s="152" t="s">
        <v>137</v>
      </c>
      <c r="AU478" s="152" t="s">
        <v>80</v>
      </c>
      <c r="AY478" s="16" t="s">
        <v>134</v>
      </c>
      <c r="BE478" s="153">
        <f>IF(N478="základní",J478,0)</f>
        <v>0</v>
      </c>
      <c r="BF478" s="153">
        <f>IF(N478="snížená",J478,0)</f>
        <v>0</v>
      </c>
      <c r="BG478" s="153">
        <f>IF(N478="zákl. přenesená",J478,0)</f>
        <v>0</v>
      </c>
      <c r="BH478" s="153">
        <f>IF(N478="sníž. přenesená",J478,0)</f>
        <v>0</v>
      </c>
      <c r="BI478" s="153">
        <f>IF(N478="nulová",J478,0)</f>
        <v>0</v>
      </c>
      <c r="BJ478" s="16" t="s">
        <v>78</v>
      </c>
      <c r="BK478" s="153">
        <f>ROUND(I478*H478,2)</f>
        <v>0</v>
      </c>
      <c r="BL478" s="16" t="s">
        <v>141</v>
      </c>
      <c r="BM478" s="152" t="s">
        <v>854</v>
      </c>
    </row>
    <row r="479" spans="1:65" s="12" customFormat="1" ht="22.8" customHeight="1">
      <c r="B479" s="126"/>
      <c r="D479" s="127" t="s">
        <v>69</v>
      </c>
      <c r="E479" s="137" t="s">
        <v>855</v>
      </c>
      <c r="F479" s="137" t="s">
        <v>856</v>
      </c>
      <c r="I479" s="129"/>
      <c r="J479" s="138">
        <f>BK479</f>
        <v>0</v>
      </c>
      <c r="L479" s="126"/>
      <c r="M479" s="131"/>
      <c r="N479" s="132"/>
      <c r="O479" s="132"/>
      <c r="P479" s="133">
        <f>SUM(P480:P481)</f>
        <v>0</v>
      </c>
      <c r="Q479" s="132"/>
      <c r="R479" s="133">
        <f>SUM(R480:R481)</f>
        <v>0</v>
      </c>
      <c r="S479" s="132"/>
      <c r="T479" s="134">
        <f>SUM(T480:T481)</f>
        <v>0</v>
      </c>
      <c r="AR479" s="127" t="s">
        <v>161</v>
      </c>
      <c r="AT479" s="135" t="s">
        <v>69</v>
      </c>
      <c r="AU479" s="135" t="s">
        <v>78</v>
      </c>
      <c r="AY479" s="127" t="s">
        <v>134</v>
      </c>
      <c r="BK479" s="136">
        <f>SUM(BK480:BK481)</f>
        <v>0</v>
      </c>
    </row>
    <row r="480" spans="1:65" s="2" customFormat="1" ht="16.5" customHeight="1">
      <c r="A480" s="31"/>
      <c r="B480" s="139"/>
      <c r="C480" s="140" t="s">
        <v>857</v>
      </c>
      <c r="D480" s="140" t="s">
        <v>137</v>
      </c>
      <c r="E480" s="141" t="s">
        <v>858</v>
      </c>
      <c r="F480" s="142" t="s">
        <v>859</v>
      </c>
      <c r="G480" s="143" t="s">
        <v>550</v>
      </c>
      <c r="H480" s="144">
        <v>1</v>
      </c>
      <c r="I480" s="145"/>
      <c r="J480" s="146">
        <f>ROUND(I480*H480,2)</f>
        <v>0</v>
      </c>
      <c r="K480" s="147"/>
      <c r="L480" s="32"/>
      <c r="M480" s="148" t="s">
        <v>1</v>
      </c>
      <c r="N480" s="149" t="s">
        <v>35</v>
      </c>
      <c r="O480" s="57"/>
      <c r="P480" s="150">
        <f>O480*H480</f>
        <v>0</v>
      </c>
      <c r="Q480" s="150">
        <v>0</v>
      </c>
      <c r="R480" s="150">
        <f>Q480*H480</f>
        <v>0</v>
      </c>
      <c r="S480" s="150">
        <v>0</v>
      </c>
      <c r="T480" s="151">
        <f>S480*H480</f>
        <v>0</v>
      </c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R480" s="152" t="s">
        <v>141</v>
      </c>
      <c r="AT480" s="152" t="s">
        <v>137</v>
      </c>
      <c r="AU480" s="152" t="s">
        <v>80</v>
      </c>
      <c r="AY480" s="16" t="s">
        <v>134</v>
      </c>
      <c r="BE480" s="153">
        <f>IF(N480="základní",J480,0)</f>
        <v>0</v>
      </c>
      <c r="BF480" s="153">
        <f>IF(N480="snížená",J480,0)</f>
        <v>0</v>
      </c>
      <c r="BG480" s="153">
        <f>IF(N480="zákl. přenesená",J480,0)</f>
        <v>0</v>
      </c>
      <c r="BH480" s="153">
        <f>IF(N480="sníž. přenesená",J480,0)</f>
        <v>0</v>
      </c>
      <c r="BI480" s="153">
        <f>IF(N480="nulová",J480,0)</f>
        <v>0</v>
      </c>
      <c r="BJ480" s="16" t="s">
        <v>78</v>
      </c>
      <c r="BK480" s="153">
        <f>ROUND(I480*H480,2)</f>
        <v>0</v>
      </c>
      <c r="BL480" s="16" t="s">
        <v>141</v>
      </c>
      <c r="BM480" s="152" t="s">
        <v>860</v>
      </c>
    </row>
    <row r="481" spans="1:65" s="2" customFormat="1" ht="16.5" customHeight="1">
      <c r="A481" s="31"/>
      <c r="B481" s="139"/>
      <c r="C481" s="140" t="s">
        <v>861</v>
      </c>
      <c r="D481" s="140" t="s">
        <v>137</v>
      </c>
      <c r="E481" s="141" t="s">
        <v>862</v>
      </c>
      <c r="F481" s="142" t="s">
        <v>863</v>
      </c>
      <c r="G481" s="143" t="s">
        <v>550</v>
      </c>
      <c r="H481" s="144">
        <v>1</v>
      </c>
      <c r="I481" s="145"/>
      <c r="J481" s="146">
        <f>ROUND(I481*H481,2)</f>
        <v>0</v>
      </c>
      <c r="K481" s="147"/>
      <c r="L481" s="32"/>
      <c r="M481" s="148" t="s">
        <v>1</v>
      </c>
      <c r="N481" s="149" t="s">
        <v>35</v>
      </c>
      <c r="O481" s="57"/>
      <c r="P481" s="150">
        <f>O481*H481</f>
        <v>0</v>
      </c>
      <c r="Q481" s="150">
        <v>0</v>
      </c>
      <c r="R481" s="150">
        <f>Q481*H481</f>
        <v>0</v>
      </c>
      <c r="S481" s="150">
        <v>0</v>
      </c>
      <c r="T481" s="151">
        <f>S481*H481</f>
        <v>0</v>
      </c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R481" s="152" t="s">
        <v>141</v>
      </c>
      <c r="AT481" s="152" t="s">
        <v>137</v>
      </c>
      <c r="AU481" s="152" t="s">
        <v>80</v>
      </c>
      <c r="AY481" s="16" t="s">
        <v>134</v>
      </c>
      <c r="BE481" s="153">
        <f>IF(N481="základní",J481,0)</f>
        <v>0</v>
      </c>
      <c r="BF481" s="153">
        <f>IF(N481="snížená",J481,0)</f>
        <v>0</v>
      </c>
      <c r="BG481" s="153">
        <f>IF(N481="zákl. přenesená",J481,0)</f>
        <v>0</v>
      </c>
      <c r="BH481" s="153">
        <f>IF(N481="sníž. přenesená",J481,0)</f>
        <v>0</v>
      </c>
      <c r="BI481" s="153">
        <f>IF(N481="nulová",J481,0)</f>
        <v>0</v>
      </c>
      <c r="BJ481" s="16" t="s">
        <v>78</v>
      </c>
      <c r="BK481" s="153">
        <f>ROUND(I481*H481,2)</f>
        <v>0</v>
      </c>
      <c r="BL481" s="16" t="s">
        <v>141</v>
      </c>
      <c r="BM481" s="152" t="s">
        <v>864</v>
      </c>
    </row>
    <row r="482" spans="1:65" s="12" customFormat="1" ht="22.8" customHeight="1">
      <c r="B482" s="126"/>
      <c r="D482" s="127" t="s">
        <v>69</v>
      </c>
      <c r="E482" s="137" t="s">
        <v>865</v>
      </c>
      <c r="F482" s="137" t="s">
        <v>866</v>
      </c>
      <c r="I482" s="129"/>
      <c r="J482" s="138">
        <f>BK482</f>
        <v>0</v>
      </c>
      <c r="L482" s="126"/>
      <c r="M482" s="131"/>
      <c r="N482" s="132"/>
      <c r="O482" s="132"/>
      <c r="P482" s="133">
        <f>P483</f>
        <v>0</v>
      </c>
      <c r="Q482" s="132"/>
      <c r="R482" s="133">
        <f>R483</f>
        <v>0</v>
      </c>
      <c r="S482" s="132"/>
      <c r="T482" s="134">
        <f>T483</f>
        <v>0</v>
      </c>
      <c r="AR482" s="127" t="s">
        <v>161</v>
      </c>
      <c r="AT482" s="135" t="s">
        <v>69</v>
      </c>
      <c r="AU482" s="135" t="s">
        <v>78</v>
      </c>
      <c r="AY482" s="127" t="s">
        <v>134</v>
      </c>
      <c r="BK482" s="136">
        <f>BK483</f>
        <v>0</v>
      </c>
    </row>
    <row r="483" spans="1:65" s="2" customFormat="1" ht="16.5" customHeight="1">
      <c r="A483" s="31"/>
      <c r="B483" s="139"/>
      <c r="C483" s="140" t="s">
        <v>867</v>
      </c>
      <c r="D483" s="140" t="s">
        <v>137</v>
      </c>
      <c r="E483" s="141" t="s">
        <v>868</v>
      </c>
      <c r="F483" s="142" t="s">
        <v>869</v>
      </c>
      <c r="G483" s="143" t="s">
        <v>550</v>
      </c>
      <c r="H483" s="144">
        <v>1</v>
      </c>
      <c r="I483" s="145"/>
      <c r="J483" s="146">
        <f>ROUND(I483*H483,2)</f>
        <v>0</v>
      </c>
      <c r="K483" s="147"/>
      <c r="L483" s="32"/>
      <c r="M483" s="148" t="s">
        <v>1</v>
      </c>
      <c r="N483" s="149" t="s">
        <v>35</v>
      </c>
      <c r="O483" s="57"/>
      <c r="P483" s="150">
        <f>O483*H483</f>
        <v>0</v>
      </c>
      <c r="Q483" s="150">
        <v>0</v>
      </c>
      <c r="R483" s="150">
        <f>Q483*H483</f>
        <v>0</v>
      </c>
      <c r="S483" s="150">
        <v>0</v>
      </c>
      <c r="T483" s="151">
        <f>S483*H483</f>
        <v>0</v>
      </c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R483" s="152" t="s">
        <v>141</v>
      </c>
      <c r="AT483" s="152" t="s">
        <v>137</v>
      </c>
      <c r="AU483" s="152" t="s">
        <v>80</v>
      </c>
      <c r="AY483" s="16" t="s">
        <v>134</v>
      </c>
      <c r="BE483" s="153">
        <f>IF(N483="základní",J483,0)</f>
        <v>0</v>
      </c>
      <c r="BF483" s="153">
        <f>IF(N483="snížená",J483,0)</f>
        <v>0</v>
      </c>
      <c r="BG483" s="153">
        <f>IF(N483="zákl. přenesená",J483,0)</f>
        <v>0</v>
      </c>
      <c r="BH483" s="153">
        <f>IF(N483="sníž. přenesená",J483,0)</f>
        <v>0</v>
      </c>
      <c r="BI483" s="153">
        <f>IF(N483="nulová",J483,0)</f>
        <v>0</v>
      </c>
      <c r="BJ483" s="16" t="s">
        <v>78</v>
      </c>
      <c r="BK483" s="153">
        <f>ROUND(I483*H483,2)</f>
        <v>0</v>
      </c>
      <c r="BL483" s="16" t="s">
        <v>141</v>
      </c>
      <c r="BM483" s="152" t="s">
        <v>870</v>
      </c>
    </row>
    <row r="484" spans="1:65" s="12" customFormat="1" ht="22.8" customHeight="1">
      <c r="B484" s="126"/>
      <c r="D484" s="127" t="s">
        <v>69</v>
      </c>
      <c r="E484" s="137" t="s">
        <v>871</v>
      </c>
      <c r="F484" s="137" t="s">
        <v>872</v>
      </c>
      <c r="I484" s="129"/>
      <c r="J484" s="138">
        <f>BK484</f>
        <v>0</v>
      </c>
      <c r="L484" s="126"/>
      <c r="M484" s="131"/>
      <c r="N484" s="132"/>
      <c r="O484" s="132"/>
      <c r="P484" s="133">
        <f>P485</f>
        <v>0</v>
      </c>
      <c r="Q484" s="132"/>
      <c r="R484" s="133">
        <f>R485</f>
        <v>0</v>
      </c>
      <c r="S484" s="132"/>
      <c r="T484" s="134">
        <f>T485</f>
        <v>0</v>
      </c>
      <c r="AR484" s="127" t="s">
        <v>161</v>
      </c>
      <c r="AT484" s="135" t="s">
        <v>69</v>
      </c>
      <c r="AU484" s="135" t="s">
        <v>78</v>
      </c>
      <c r="AY484" s="127" t="s">
        <v>134</v>
      </c>
      <c r="BK484" s="136">
        <f>BK485</f>
        <v>0</v>
      </c>
    </row>
    <row r="485" spans="1:65" s="2" customFormat="1" ht="16.5" customHeight="1">
      <c r="A485" s="31"/>
      <c r="B485" s="139"/>
      <c r="C485" s="140" t="s">
        <v>873</v>
      </c>
      <c r="D485" s="140" t="s">
        <v>137</v>
      </c>
      <c r="E485" s="141" t="s">
        <v>874</v>
      </c>
      <c r="F485" s="142" t="s">
        <v>875</v>
      </c>
      <c r="G485" s="143" t="s">
        <v>550</v>
      </c>
      <c r="H485" s="144">
        <v>1</v>
      </c>
      <c r="I485" s="145"/>
      <c r="J485" s="146">
        <f>ROUND(I485*H485,2)</f>
        <v>0</v>
      </c>
      <c r="K485" s="147"/>
      <c r="L485" s="32"/>
      <c r="M485" s="182" t="s">
        <v>1</v>
      </c>
      <c r="N485" s="183" t="s">
        <v>35</v>
      </c>
      <c r="O485" s="184"/>
      <c r="P485" s="185">
        <f>O485*H485</f>
        <v>0</v>
      </c>
      <c r="Q485" s="185">
        <v>0</v>
      </c>
      <c r="R485" s="185">
        <f>Q485*H485</f>
        <v>0</v>
      </c>
      <c r="S485" s="185">
        <v>0</v>
      </c>
      <c r="T485" s="186">
        <f>S485*H485</f>
        <v>0</v>
      </c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R485" s="152" t="s">
        <v>141</v>
      </c>
      <c r="AT485" s="152" t="s">
        <v>137</v>
      </c>
      <c r="AU485" s="152" t="s">
        <v>80</v>
      </c>
      <c r="AY485" s="16" t="s">
        <v>134</v>
      </c>
      <c r="BE485" s="153">
        <f>IF(N485="základní",J485,0)</f>
        <v>0</v>
      </c>
      <c r="BF485" s="153">
        <f>IF(N485="snížená",J485,0)</f>
        <v>0</v>
      </c>
      <c r="BG485" s="153">
        <f>IF(N485="zákl. přenesená",J485,0)</f>
        <v>0</v>
      </c>
      <c r="BH485" s="153">
        <f>IF(N485="sníž. přenesená",J485,0)</f>
        <v>0</v>
      </c>
      <c r="BI485" s="153">
        <f>IF(N485="nulová",J485,0)</f>
        <v>0</v>
      </c>
      <c r="BJ485" s="16" t="s">
        <v>78</v>
      </c>
      <c r="BK485" s="153">
        <f>ROUND(I485*H485,2)</f>
        <v>0</v>
      </c>
      <c r="BL485" s="16" t="s">
        <v>141</v>
      </c>
      <c r="BM485" s="152" t="s">
        <v>876</v>
      </c>
    </row>
    <row r="486" spans="1:65" s="2" customFormat="1" ht="6.9" customHeight="1">
      <c r="A486" s="31"/>
      <c r="B486" s="46"/>
      <c r="C486" s="47"/>
      <c r="D486" s="47"/>
      <c r="E486" s="47"/>
      <c r="F486" s="47"/>
      <c r="G486" s="47"/>
      <c r="H486" s="47"/>
      <c r="I486" s="47"/>
      <c r="J486" s="47"/>
      <c r="K486" s="47"/>
      <c r="L486" s="32"/>
      <c r="M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</row>
  </sheetData>
  <autoFilter ref="C145:K485"/>
  <mergeCells count="9">
    <mergeCell ref="E87:H87"/>
    <mergeCell ref="E136:H136"/>
    <mergeCell ref="E138:H13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Rekapitulace stavby</vt:lpstr>
      <vt:lpstr>216 - Základní škola jazy...</vt:lpstr>
      <vt:lpstr>'216 - Základní škola jazy...'!Print_Area</vt:lpstr>
      <vt:lpstr>'Rekapitulace stavby'!Print_Area</vt:lpstr>
      <vt:lpstr>'216 - Základní škola jazy...'!Print_Titles</vt:lpstr>
      <vt:lpstr>'Rekapitulace stavby'!Print_Titles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LAPTOP-1HLEIMOC\marek</dc:creator>
  <cp:lastModifiedBy>marek</cp:lastModifiedBy>
  <dcterms:created xsi:type="dcterms:W3CDTF">2024-11-01T16:55:41Z</dcterms:created>
  <dcterms:modified xsi:type="dcterms:W3CDTF">2024-11-01T16:58:16Z</dcterms:modified>
</cp:coreProperties>
</file>