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516" yWindow="576" windowWidth="10236" windowHeight="7884" activeTab="0"/>
  </bookViews>
  <sheets>
    <sheet name="Rekapitulace stavby" sheetId="1" r:id="rId1"/>
    <sheet name="20200110-FV - Vřídelní ko..." sheetId="2" r:id="rId2"/>
    <sheet name="Pokyny pro vyplnění" sheetId="3" r:id="rId3"/>
  </sheets>
  <definedNames>
    <definedName name="_xlnm._FilterDatabase" localSheetId="1" hidden="1">'20200110-FV - Vřídelní ko...'!$C$89:$K$363</definedName>
    <definedName name="_xlnm.Print_Area" localSheetId="1">'20200110-FV - Vřídelní ko...'!$C$4:$J$37,'20200110-FV - Vřídelní ko...'!$C$43:$J$73,'20200110-FV - Vřídelní ko...'!$C$79:$K$363</definedName>
    <definedName name="_xlnm.Print_Area" localSheetId="2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'20200110-FV - Vřídelní ko...'!$89:$89</definedName>
  </definedNames>
  <calcPr calcId="125725"/>
</workbook>
</file>

<file path=xl/sharedStrings.xml><?xml version="1.0" encoding="utf-8"?>
<sst xmlns="http://schemas.openxmlformats.org/spreadsheetml/2006/main" count="3258" uniqueCount="713">
  <si>
    <t>Export Komplet</t>
  </si>
  <si>
    <t>VZ</t>
  </si>
  <si>
    <t>2.0</t>
  </si>
  <si>
    <t>ZAMOK</t>
  </si>
  <si>
    <t>False</t>
  </si>
  <si>
    <t>{fb009b08-966c-4665-8f03-25573afa9052}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</si>
  <si>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</si>
  <si>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</si>
  <si>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</si>
  <si>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</si>
  <si>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</si>
  <si>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</si>
  <si>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</si>
  <si>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</si>
  <si>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20200110-FV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</si>
  <si>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</si>
  <si>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</si>
  <si>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Vřídelní kolonáda – odstranění havarijního stavu, Karlovy Vary č.p. 2036, Divadelní Náměstí – 1. etapa</t>
  </si>
  <si>
    <t>KSO:</t>
  </si>
  <si>
    <t>801</t>
  </si>
  <si>
    <t>CC-CZ:</t>
  </si>
  <si>
    <t/>
  </si>
  <si>
    <t>Místo:</t>
  </si>
  <si>
    <t>Karlovy Vary</t>
  </si>
  <si>
    <t>Datum:</t>
  </si>
  <si>
    <t>6. 4. 2020</t>
  </si>
  <si>
    <t>Zadavatel:</t>
  </si>
  <si>
    <t>IČ:</t>
  </si>
  <si>
    <t>Statutární město Karlovy Vary</t>
  </si>
  <si>
    <t>DIČ:</t>
  </si>
  <si>
    <t>Uchazeč:</t>
  </si>
  <si>
    <t>Vyplň údaj</t>
  </si>
  <si>
    <t>Projektant:</t>
  </si>
  <si>
    <t>Kancelář stavebního inženýrství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</si>
  <si>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</si>
  <si>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</si>
  <si>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</si>
  <si>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</si>
  <si>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</si>
  <si>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</si>
  <si>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</si>
  <si>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</si>
  <si>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</si>
  <si>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</si>
  <si>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</si>
  <si>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</si>
  <si>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</si>
  <si>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</si>
  <si>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</si>
  <si>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</si>
  <si>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</si>
  <si>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</si>
  <si>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</si>
  <si>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</si>
  <si>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</si>
  <si>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</si>
  <si>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</si>
  <si>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</si>
  <si>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</si>
  <si>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</si>
  <si>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</si>
  <si>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</si>
  <si>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</si>
  <si>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</si>
  <si>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</si>
  <si>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</si>
  <si>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</si>
  <si>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</si>
  <si>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</si>
  <si>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</si>
  <si>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</si>
  <si>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</si>
  <si>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</si>
  <si>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</si>
  <si>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</si>
  <si>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</si>
  <si>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</si>
  <si>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</si>
  <si>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</si>
  <si>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</si>
  <si>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</si>
  <si>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</si>
  <si>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</si>
  <si>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</si>
  <si>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</si>
  <si>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</si>
  <si>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</si>
  <si>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</si>
  <si>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</si>
  <si>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</si>
  <si>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</si>
  <si>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</si>
  <si>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</si>
  <si>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</si>
  <si>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</si>
  <si>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</si>
  <si>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789 - Povrchové úpravy ocelových konstrukcí a technologických zařízení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</si>
  <si>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</si>
  <si>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</si>
  <si>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</si>
  <si>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</si>
  <si>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</si>
  <si>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</si>
  <si>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</si>
  <si>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</si>
  <si>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</si>
  <si>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</si>
  <si>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</si>
  <si>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</si>
  <si>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</si>
  <si>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</si>
  <si>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</si>
  <si>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</si>
  <si>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</si>
  <si>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</si>
  <si>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</si>
  <si>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</si>
  <si>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</si>
  <si>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</si>
  <si>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Zakládání</t>
  </si>
  <si>
    <t>K</t>
  </si>
  <si>
    <t>273322611</t>
  </si>
  <si>
    <t>Základové desky ze ŽB se zvýšenými nároky na prostředí tř. C 30/37</t>
  </si>
  <si>
    <t>m3</t>
  </si>
  <si>
    <t>CS ÚRS 2020 01</t>
  </si>
  <si>
    <t>4</t>
  </si>
  <si>
    <t>1721514234</t>
  </si>
  <si>
    <t>PP</t>
  </si>
  <si>
    <t>Základy z betonu železového (bez výztuže) desky z betonu se zvýšenými nároky na prostředí tř. C 30/37</t>
  </si>
  <si>
    <t>VV</t>
  </si>
  <si>
    <t>základ nádrže, beton C 30/37 XA3</t>
  </si>
  <si>
    <t>5,88*4,3*0,7</t>
  </si>
  <si>
    <t>2*0,92*1,65*1,1</t>
  </si>
  <si>
    <t>Součet</t>
  </si>
  <si>
    <t>273351121</t>
  </si>
  <si>
    <t>Zřízení bednění základových desek</t>
  </si>
  <si>
    <t>m2</t>
  </si>
  <si>
    <t>1415212904</t>
  </si>
  <si>
    <t>Bednění základů desek zřízení</t>
  </si>
  <si>
    <t>základ nádrže</t>
  </si>
  <si>
    <t>2*5,88*0,7+2*0,92*0,4</t>
  </si>
  <si>
    <t>4,3*0,7</t>
  </si>
  <si>
    <t>2*1,65*1,1</t>
  </si>
  <si>
    <t>2*0,92*1,1</t>
  </si>
  <si>
    <t>1*1,1</t>
  </si>
  <si>
    <t>3</t>
  </si>
  <si>
    <t>273351122</t>
  </si>
  <si>
    <t>Odstranění bednění základových desek</t>
  </si>
  <si>
    <t>287384404</t>
  </si>
  <si>
    <t>Bednění základů desek odstranění</t>
  </si>
  <si>
    <t>273362021</t>
  </si>
  <si>
    <t>Výztuž základových desek svařovanými sítěmi Kari</t>
  </si>
  <si>
    <t>t</t>
  </si>
  <si>
    <t>-317650753</t>
  </si>
  <si>
    <t>Výztuž základů desek ze svařovaných sítí z drátů typu KARI</t>
  </si>
  <si>
    <t>pracovní spára, KARI sítě 100/100/6</t>
  </si>
  <si>
    <t>2*0,92*1,65*4,44*0,001</t>
  </si>
  <si>
    <t>Svislé a kompletní konstrukce</t>
  </si>
  <si>
    <t>5</t>
  </si>
  <si>
    <t>330321713</t>
  </si>
  <si>
    <t>Sloupy nebo pilíře z betonu pohledového odolného agresivnímu prostředí tř. C 35/45 bez výztuže</t>
  </si>
  <si>
    <t>-1881185767</t>
  </si>
  <si>
    <t>Sloupy, pilíře, táhla, rámové stojky, vzpěry z betonu železového (bez výztuže) pohledového odolného proti agresivnímu prostředí tř. C 35/45</t>
  </si>
  <si>
    <t>6</t>
  </si>
  <si>
    <t>331351121</t>
  </si>
  <si>
    <t>Zřízení bednění čtyřúhelníkových sloupů v do 4 m průřezu do 0,16 m2</t>
  </si>
  <si>
    <t>1629368294</t>
  </si>
  <si>
    <t>Bednění hranatých sloupů a pilířů včetně vzepření průřezu pravoúhlého čtyřúhelníka výšky do 4 m, průřezu přes 0,08 do 0,16 m2 zřízení</t>
  </si>
  <si>
    <t>7</t>
  </si>
  <si>
    <t>331351122</t>
  </si>
  <si>
    <t>Odstranění bednění čtyřúhelníkových sloupů v do 4 m průřezu do 0,16 m2</t>
  </si>
  <si>
    <t>-1723378615</t>
  </si>
  <si>
    <t>Bednění hranatých sloupů a pilířů včetně vzepření průřezu pravoúhlého čtyřúhelníka výšky do 4 m, průřezu přes 0,08 do 0,16 m2 odstranění</t>
  </si>
  <si>
    <t>8</t>
  </si>
  <si>
    <t>331361821</t>
  </si>
  <si>
    <t>Výztuž sloupů hranatých betonářskou ocelí 10 505</t>
  </si>
  <si>
    <t>1972310749</t>
  </si>
  <si>
    <t>Výztuž sloupů, pilířů, rámových stojek, táhel nebo vzpěr hranatých svislých nebo šikmých (odkloněných) z betonářské oceli 10 505 (R) nebo BSt 500</t>
  </si>
  <si>
    <t>Vodorovné konstrukce</t>
  </si>
  <si>
    <t>9</t>
  </si>
  <si>
    <t>411324747</t>
  </si>
  <si>
    <t>Stropy deskové ze ŽB pohledového tř. C 35/45</t>
  </si>
  <si>
    <t>1863769757</t>
  </si>
  <si>
    <t>Stropy z betonu železového (bez výztuže) pohledového stropů deskových, plochých střech, desek balkonových, desek hřibových stropů včetně hlavic hřibových sloupů tř. C 35/45</t>
  </si>
  <si>
    <t>10</t>
  </si>
  <si>
    <t>411351021</t>
  </si>
  <si>
    <t>Zřízení bednění stropů deskových tl do 50 cm bez podpěrné kce</t>
  </si>
  <si>
    <t>-616626838</t>
  </si>
  <si>
    <t>Bednění stropních konstrukcí - bez podpěrné konstrukce desek tloušťky stropní desky přes 25 do 50 cm zřízení</t>
  </si>
  <si>
    <t>11</t>
  </si>
  <si>
    <t>411351022</t>
  </si>
  <si>
    <t>Odstranění bednění stropů deskových tl do 50 cm bez podpěrné kce</t>
  </si>
  <si>
    <t>986141682</t>
  </si>
  <si>
    <t>Bednění stropních konstrukcí - bez podpěrné konstrukce desek tloušťky stropní desky přes 25 do 50 cm odstranění</t>
  </si>
  <si>
    <t>12</t>
  </si>
  <si>
    <t>411354317</t>
  </si>
  <si>
    <t>Zřízení podpěrné konstrukce stropů výšky do 4 m tl do 50 cm</t>
  </si>
  <si>
    <t>-1222947200</t>
  </si>
  <si>
    <t>Podpěrná konstrukce stropů - desek, kleneb a skořepin výška podepření do 4 m tloušťka stropu přes 35 do 50 cm zřízení</t>
  </si>
  <si>
    <t>dvakrát montáž</t>
  </si>
  <si>
    <t>349,17*2</t>
  </si>
  <si>
    <t>13</t>
  </si>
  <si>
    <t>411354318</t>
  </si>
  <si>
    <t>Odstranění podpěrné konstrukce stropů výšky do 4 m tl do 50 cm</t>
  </si>
  <si>
    <t>-1757516718</t>
  </si>
  <si>
    <t>Podpěrná konstrukce stropů - desek, kleneb a skořepin výška podepření do 4 m tloušťka stropu přes 35 do 50 cm odstranění</t>
  </si>
  <si>
    <t>dvakrát demontáž</t>
  </si>
  <si>
    <t>14</t>
  </si>
  <si>
    <t>411361821</t>
  </si>
  <si>
    <t>Výztuž stropů betonářskou ocelí 10 505</t>
  </si>
  <si>
    <t>-1367060182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</si>
  <si>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</si>
  <si>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Úpravy povrchů, podlahy a osazování výplní</t>
  </si>
  <si>
    <t>62861110R</t>
  </si>
  <si>
    <t>Nátěr ŽB desky a sloupů</t>
  </si>
  <si>
    <t>1063576953</t>
  </si>
  <si>
    <t>minimální požadovaný standard SikaCor 277</t>
  </si>
  <si>
    <t>407,6</t>
  </si>
  <si>
    <t>16</t>
  </si>
  <si>
    <t>63245103R</t>
  </si>
  <si>
    <t>Vyrovnávací potěr tl do 100 mm provedený v ploše</t>
  </si>
  <si>
    <t>1837072397</t>
  </si>
  <si>
    <t>Potěr cementový vyrovnávací v ploše o průměrné (střední) tl. přes do 100 mm</t>
  </si>
  <si>
    <t>17</t>
  </si>
  <si>
    <t>63268111R</t>
  </si>
  <si>
    <t>Podlévání kapes a sloupů</t>
  </si>
  <si>
    <t>kus</t>
  </si>
  <si>
    <t>983815764</t>
  </si>
  <si>
    <t>minimální požadovaný standard SikaGrout - 318 CZ</t>
  </si>
  <si>
    <t>25</t>
  </si>
  <si>
    <t>Ostatní konstrukce a práce, bourání</t>
  </si>
  <si>
    <t>18</t>
  </si>
  <si>
    <t>949101112</t>
  </si>
  <si>
    <t>Lešení pomocné pro objekty pozemních staveb s lešeňovou podlahou v do 3,5 m zatížení do 150 kg/m2</t>
  </si>
  <si>
    <t>1595120112</t>
  </si>
  <si>
    <t>Lešení pomocné pracovní pro objekty pozemních staveb pro zatížení do 150 kg/m2, o výšce lešeňové podlahy přes 1,9 do 3,5 m</t>
  </si>
  <si>
    <t>19</t>
  </si>
  <si>
    <t>95394613R</t>
  </si>
  <si>
    <t>Montáž atypických ocelových kcí z profilů hmotnosti přes 30 kg/m</t>
  </si>
  <si>
    <t>-1935807248</t>
  </si>
  <si>
    <t>Montáž atypických ocelových konstrukcí profilů hmotnosti přes 30 kg/m</t>
  </si>
  <si>
    <t>cena zahrnuje kompletní strojní montáž včetně lešení, jeřábových prací, manipulace,</t>
  </si>
  <si>
    <t>dopravy spřažených ocelových nosníků typu delta z místa uskladnění vzd. cca 20 km</t>
  </si>
  <si>
    <t>a nezbytných pomocných konstrukcí pro montáž stropu a trvalého zajištění ocelových</t>
  </si>
  <si>
    <t>sloupů horní stavby</t>
  </si>
  <si>
    <t>konstrukce trvalého zajištení sloupů C1, D1, C2, D2</t>
  </si>
  <si>
    <t>4*0,273</t>
  </si>
  <si>
    <t>konstrukce trvalého zajištění sloupů C3, D3</t>
  </si>
  <si>
    <t>2*1,53</t>
  </si>
  <si>
    <t>spřažené ocelové nosníky typu delta</t>
  </si>
  <si>
    <t>11,676</t>
  </si>
  <si>
    <t>20</t>
  </si>
  <si>
    <t>M</t>
  </si>
  <si>
    <t>14550210R</t>
  </si>
  <si>
    <t>ocelová konstrukce k trvalému podepření sloupů horní stavby</t>
  </si>
  <si>
    <t>517094086</t>
  </si>
  <si>
    <t>konstrukce trvalého podepření sloupů C1, D1, C2, D2</t>
  </si>
  <si>
    <t>konstrukce trvalého podepření sloupů C3, D3</t>
  </si>
  <si>
    <t>9539612R0</t>
  </si>
  <si>
    <t>Trnování základové desky po obvodu včetně vrtání hloubka 150 mm, průměr 14 mm, závitové tyče M12 délky 400 mm a tmelení</t>
  </si>
  <si>
    <t>565705287</t>
  </si>
  <si>
    <t>minimální požadovaný standard pro tmel Hilti Hit HY 170</t>
  </si>
  <si>
    <t>400</t>
  </si>
  <si>
    <t>22</t>
  </si>
  <si>
    <t>9539612R1</t>
  </si>
  <si>
    <t>Trnování výztuže sloupů včetně vrtání hloubky 350 mm, průměr 28 mm tmelení</t>
  </si>
  <si>
    <t>747176997</t>
  </si>
  <si>
    <t>48</t>
  </si>
  <si>
    <t>23</t>
  </si>
  <si>
    <t>96205231R</t>
  </si>
  <si>
    <t>Bourání sloupů ze ŽB</t>
  </si>
  <si>
    <t>-809084471</t>
  </si>
  <si>
    <t>Bourání sloupů železobetonových, průřezu do 0,36 m2</t>
  </si>
  <si>
    <t>celkem 12 kusů sloupů</t>
  </si>
  <si>
    <t>0,45*0,45*2,8*4</t>
  </si>
  <si>
    <t>0,45*0,45*1,7*8</t>
  </si>
  <si>
    <t>24</t>
  </si>
  <si>
    <t>963012520</t>
  </si>
  <si>
    <t>Bourání stropů z ŽB desek š přes 300 mm tl přes 140 mm</t>
  </si>
  <si>
    <t>-802668630</t>
  </si>
  <si>
    <t>Bourání stropů z desek nebo panelů železobetonových prefabrikovaných s dutinami z panelů, š. přes 300 mm tl. přes 140 mm</t>
  </si>
  <si>
    <t>0,25*39*1,2</t>
  </si>
  <si>
    <t>0,25*7*0,6</t>
  </si>
  <si>
    <t>963051113</t>
  </si>
  <si>
    <t>Bourání ŽB stropů deskových tl přes 80 mm</t>
  </si>
  <si>
    <t>2056416194</t>
  </si>
  <si>
    <t>Bourání železobetonových stropů deskových, tl. přes 80 mm</t>
  </si>
  <si>
    <t>0,25*(16,3*2+16,3*2,3/2)</t>
  </si>
  <si>
    <t>0,25*(5,6*4,45+5,6*2+5,6*0,7)</t>
  </si>
  <si>
    <t>0,25*(5,6*5,9+5,6*0,3*2)</t>
  </si>
  <si>
    <t>0,25*(4,69*0,3+4,69*0,95+4,69*0,45)</t>
  </si>
  <si>
    <t>26</t>
  </si>
  <si>
    <t>964054111</t>
  </si>
  <si>
    <t>Bourání ŽB trámů, průvlaků nebo pásů průřezu do 0,36 m2</t>
  </si>
  <si>
    <t>326143067</t>
  </si>
  <si>
    <t>Bourání samostatných trámů, průvlaků nebo pásů ze železobetonu bez přerušení výztuže, průřezu do 0,36 m2</t>
  </si>
  <si>
    <t>0,6*0,6*(5,6+0,4+2,398)*2</t>
  </si>
  <si>
    <t>0,6*0,6*5,66</t>
  </si>
  <si>
    <t>0,6*0,6*5</t>
  </si>
  <si>
    <t>0,4*0,4*(1,85+0,6+11,4+0,235+0,6+1,85)*3</t>
  </si>
  <si>
    <t>27</t>
  </si>
  <si>
    <t>966071131</t>
  </si>
  <si>
    <t>Demontáž ocelových kcí hmotnosti do 5 t z profilů hmotnosti přes 30 kg/m</t>
  </si>
  <si>
    <t>-1017989540</t>
  </si>
  <si>
    <t>Demontáž ocelových konstrukcí profilů hmotnosti přes 30 kg/m, hmotnosti konstrukce do 5 t</t>
  </si>
  <si>
    <t>dočasná podpora sloupů C1, D1, C2, D2</t>
  </si>
  <si>
    <t>4*0,37</t>
  </si>
  <si>
    <t>dočasná podpora sloupů C3, D3</t>
  </si>
  <si>
    <t>2*0,179</t>
  </si>
  <si>
    <t>dočasná podpora potrubí</t>
  </si>
  <si>
    <t>1,137</t>
  </si>
  <si>
    <t>dočasné zajištění nádrže</t>
  </si>
  <si>
    <t>2,992</t>
  </si>
  <si>
    <t>28</t>
  </si>
  <si>
    <t>977151116</t>
  </si>
  <si>
    <t>Jádrové vrty diamantovými korunkami do D 80 mm do stavebních materiálů</t>
  </si>
  <si>
    <t>m</t>
  </si>
  <si>
    <t>131950760</t>
  </si>
  <si>
    <t>Jádrové vrty diamantovými korunkami do stavebních materiálů (železobetonu, betonu, cihel, obkladů, dlažeb, kamene) průměru přes 70 do 80 mm</t>
  </si>
  <si>
    <t>dělení průvlaků a trámů</t>
  </si>
  <si>
    <t>průvlaky</t>
  </si>
  <si>
    <t>249,6</t>
  </si>
  <si>
    <t>žb trámy</t>
  </si>
  <si>
    <t>62,4</t>
  </si>
  <si>
    <t>oddělení sloupů od průvlaků</t>
  </si>
  <si>
    <t>43,7</t>
  </si>
  <si>
    <t>29</t>
  </si>
  <si>
    <t>977151118</t>
  </si>
  <si>
    <t>Jádrové vrty diamantovými korunkami do D 100 mm do stavebních materiálů</t>
  </si>
  <si>
    <t>1708944694</t>
  </si>
  <si>
    <t>Jádrové vrty diamantovými korunkami do stavebních materiálů (železobetonu, betonu, cihel, obkladů, dlažeb, kamene) průměru přes 90 do 100 mm</t>
  </si>
  <si>
    <t>dělení sloupů jádrovým vrtáním</t>
  </si>
  <si>
    <t>celkem 12 sloupů, dělení každého na 3 kusy</t>
  </si>
  <si>
    <t>86,4</t>
  </si>
  <si>
    <t>jádrové vrty pro uchycení odřezaného kusu lanem jeřábu</t>
  </si>
  <si>
    <t>celkem 36 otvorů o průměru 100 mm</t>
  </si>
  <si>
    <t>16,2</t>
  </si>
  <si>
    <t>30</t>
  </si>
  <si>
    <t>977211112</t>
  </si>
  <si>
    <t>Řezání stěnovou pilou ŽB kcí s výztuží průměru do 16 mm hl do 350 mm</t>
  </si>
  <si>
    <t>1742119314</t>
  </si>
  <si>
    <t>Řezání konstrukcí stěnovou pilou železobetonových průměru řezané výztuže do 16 mm hloubka řezu přes 200 do 350 mm</t>
  </si>
  <si>
    <t>řezání monolitických stropů tl. 250 mm</t>
  </si>
  <si>
    <t>360</t>
  </si>
  <si>
    <t>řezání dutinových stropních panelů šířky 1200 mm, tl. 250mm</t>
  </si>
  <si>
    <t>716,8</t>
  </si>
  <si>
    <t>řezání dutinových stropních panelů šířky 600 mm, tl. 250 mm</t>
  </si>
  <si>
    <t>89,2</t>
  </si>
  <si>
    <t>řezání kapes včetně vysekání</t>
  </si>
  <si>
    <t>celkem 13 kusů kapes</t>
  </si>
  <si>
    <t>13*7,2</t>
  </si>
  <si>
    <t>31</t>
  </si>
  <si>
    <t>98532111R</t>
  </si>
  <si>
    <t>Ochrana konců výztuže proti korozi</t>
  </si>
  <si>
    <t>487270760</t>
  </si>
  <si>
    <t>minimální požadovaný standard Sika MonoTop 910N</t>
  </si>
  <si>
    <t>3400</t>
  </si>
  <si>
    <t>997</t>
  </si>
  <si>
    <t>Přesun sutě</t>
  </si>
  <si>
    <t>32</t>
  </si>
  <si>
    <t>997013213</t>
  </si>
  <si>
    <t>Vnitrostaveništní doprava suti a vybouraných hmot pro budovy v do 12 m ručně</t>
  </si>
  <si>
    <t>65262060</t>
  </si>
  <si>
    <t>Vnitrostaveništní doprava suti a vybouraných hmot vodorovně do 50 m svisle ručně pro budovy a haly výšky přes 9 do 12 m</t>
  </si>
  <si>
    <t>33</t>
  </si>
  <si>
    <t>997013501</t>
  </si>
  <si>
    <t>Odvoz suti a vybouraných hmot na skládku nebo meziskládku do 1 km se složením</t>
  </si>
  <si>
    <t>-1187615266</t>
  </si>
  <si>
    <t>Odvoz suti a vybouraných hmot na skládku nebo meziskládku se složením, na vzdálenost do 1 km</t>
  </si>
  <si>
    <t>34</t>
  </si>
  <si>
    <t>997013509</t>
  </si>
  <si>
    <t>Příplatek k odvozu suti a vybouraných hmot na skládku ZKD 1 km přes 1 km</t>
  </si>
  <si>
    <t>305750874</t>
  </si>
  <si>
    <t>Odvoz suti a vybouraných hmot na skládku nebo meziskládku se složením, na vzdálenost Příplatek k ceně za každý další i započatý 1 km přes 1 km</t>
  </si>
  <si>
    <t>173,153*25</t>
  </si>
  <si>
    <t>35</t>
  </si>
  <si>
    <t>997013631</t>
  </si>
  <si>
    <t>Poplatek za uložení na skládce (skládkovné) stavebního odpadu směsného kód odpadu 17 09 04</t>
  </si>
  <si>
    <t>-980978342</t>
  </si>
  <si>
    <t>Poplatek za uložení stavebního odpadu na skládce (skládkovné) směsného stavebního a demoličního zatříděného do Katalogu odpadů pod kódem 17 09 04</t>
  </si>
  <si>
    <t>36</t>
  </si>
  <si>
    <t>997221612</t>
  </si>
  <si>
    <t>Nakládání vybouraných hmot na dopravní prostředky pro vodorovnou dopravu</t>
  </si>
  <si>
    <t>1790837411</t>
  </si>
  <si>
    <t>Nakládání na dopravní prostředky pro vodorovnou dopravu vybouraných hmot</t>
  </si>
  <si>
    <t>998</t>
  </si>
  <si>
    <t>Přesun hmot</t>
  </si>
  <si>
    <t>37</t>
  </si>
  <si>
    <t>998017001</t>
  </si>
  <si>
    <t>Přesun hmot s omezením mechanizace pro budovy v do 6 m</t>
  </si>
  <si>
    <t>555016068</t>
  </si>
  <si>
    <t>Přesun hmot pro budovy občanské výstavby, bydlení, výrobu a služby s omezením mechanizace vodorovná dopravní vzdálenost do 100 m pro budovy s jakoukoliv nosnou konstrukcí výšky do 6 m</t>
  </si>
  <si>
    <t>PSV</t>
  </si>
  <si>
    <t>Práce a dodávky PSV</t>
  </si>
  <si>
    <t>711</t>
  </si>
  <si>
    <t>Izolace proti vodě, vlhkosti a plynům</t>
  </si>
  <si>
    <t>38</t>
  </si>
  <si>
    <t>711111001</t>
  </si>
  <si>
    <t>Provedení izolace proti zemní vlhkosti vodorovné za studena nátěrem penetračním</t>
  </si>
  <si>
    <t>139244117</t>
  </si>
  <si>
    <t>Provedení izolace proti zemní vlhkosti natěradly a tmely za studena na ploše vodorovné V nátěrem penetračním</t>
  </si>
  <si>
    <t>dvojnásobný nátěr</t>
  </si>
  <si>
    <t>2*25</t>
  </si>
  <si>
    <t>39</t>
  </si>
  <si>
    <t>711112001</t>
  </si>
  <si>
    <t>Provedení izolace proti zemní vlhkosti svislé za studena nátěrem penetračním</t>
  </si>
  <si>
    <t>-561228169</t>
  </si>
  <si>
    <t>Provedení izolace proti zemní vlhkosti natěradly a tmely za studena na ploše svislé S nátěrem penetračním</t>
  </si>
  <si>
    <t>40</t>
  </si>
  <si>
    <t>11163150</t>
  </si>
  <si>
    <t>lak penetrační asfaltový</t>
  </si>
  <si>
    <t>420420603</t>
  </si>
  <si>
    <t>133,333*0,0003 'Přepočtené koeficientem množství</t>
  </si>
  <si>
    <t>41</t>
  </si>
  <si>
    <t>711131811</t>
  </si>
  <si>
    <t>Odstranění izolace proti zemní vlhkosti vodorovné</t>
  </si>
  <si>
    <t>-1011144362</t>
  </si>
  <si>
    <t>Odstranění izolace proti zemní vlhkosti na ploše vodorovné V</t>
  </si>
  <si>
    <t>42</t>
  </si>
  <si>
    <t>711131821</t>
  </si>
  <si>
    <t>Odstranění izolace proti zemní vlhkosti svislé</t>
  </si>
  <si>
    <t>-1417461541</t>
  </si>
  <si>
    <t>Odstranění izolace proti zemní vlhkosti na ploše svislé S</t>
  </si>
  <si>
    <t>43</t>
  </si>
  <si>
    <t>711141559</t>
  </si>
  <si>
    <t>Provedení izolace proti zemní vlhkosti pásy přitavením vodorovné NAIP</t>
  </si>
  <si>
    <t>183268912</t>
  </si>
  <si>
    <t>Provedení izolace proti zemní vlhkosti pásy přitavením NAIP na ploše vodorovné V</t>
  </si>
  <si>
    <t>provedení izolace ve dvou vrstvách</t>
  </si>
  <si>
    <t>44</t>
  </si>
  <si>
    <t>711142559</t>
  </si>
  <si>
    <t>Provedení izolace proti zemní vlhkosti pásy přitavením svislé NAIP</t>
  </si>
  <si>
    <t>-992318020</t>
  </si>
  <si>
    <t>Provedení izolace proti zemní vlhkosti pásy přitavením NAIP na ploše svislé S</t>
  </si>
  <si>
    <t>45</t>
  </si>
  <si>
    <t>62855014</t>
  </si>
  <si>
    <t>pás asfaltový natavitelný modifikovaný SBS tl 4,5mm pro dopravní stavby s vložkou ze polyesterové rohože a spalitelnou PE fólií nebo jemnozrnný min. posypem na horním povrchu</t>
  </si>
  <si>
    <t>-549083665</t>
  </si>
  <si>
    <t>2*25*2</t>
  </si>
  <si>
    <t>100*1,15 'Přepočtené koeficientem množství</t>
  </si>
  <si>
    <t>46</t>
  </si>
  <si>
    <t>998711102</t>
  </si>
  <si>
    <t>Přesun hmot tonážní pro izolace proti vodě, vlhkosti a plynům v objektech výšky do 12 m</t>
  </si>
  <si>
    <t>955453208</t>
  </si>
  <si>
    <t>Přesun hmot pro izolace proti vodě, vlhkosti a plynům stanovený z hmotnosti přesunovaného materiálu vodorovná dopravní vzdálenost do 50 m v objektech výšky přes 6 do 12 m</t>
  </si>
  <si>
    <t>789</t>
  </si>
  <si>
    <t>Povrchové úpravy ocelových konstrukcí a technologických zařízení</t>
  </si>
  <si>
    <t>47</t>
  </si>
  <si>
    <t>789328211</t>
  </si>
  <si>
    <t>Nátěr ocelových konstrukcí třídy IV dvousložkový epoxidový základní tl do 80 µm</t>
  </si>
  <si>
    <t>1717909781</t>
  </si>
  <si>
    <t>Nátěr ocelových konstrukcí třídy IV dvousložkový epoxidový základní, tloušťky do 80 μm</t>
  </si>
  <si>
    <t>minimální požadovaný standard SikaCor Zinc R</t>
  </si>
  <si>
    <t>4*11,27</t>
  </si>
  <si>
    <t>2*26,24</t>
  </si>
  <si>
    <t>789328216</t>
  </si>
  <si>
    <t>Nátěr ocelových konstrukcí třídy IV dvousložkový epoxidový mezivrstva do 80 μm</t>
  </si>
  <si>
    <t>-484080570</t>
  </si>
  <si>
    <t>Nátěr ocelových konstrukcí třídy IV dvousložkový epoxidový mezivrstva, tloušťky do 80 μm</t>
  </si>
  <si>
    <t>minimální požadovaný standard SikaCor EG 1</t>
  </si>
  <si>
    <t>49</t>
  </si>
  <si>
    <t>789328321</t>
  </si>
  <si>
    <t>Nátěr ocelových konstrukcí třídy IV dvousložkový polyuretanový krycí (vrchní) tl do 80 μm</t>
  </si>
  <si>
    <t>-250933207</t>
  </si>
  <si>
    <t>Nátěr ocelových konstrukcí třídy IV dvousložkový polyuretanový krycí (vrchní), tloušťky do 80 μm</t>
  </si>
  <si>
    <t>minimální požadovaný standard SikaCor EG 5</t>
  </si>
  <si>
    <t>VRN</t>
  </si>
  <si>
    <t>Vedlejší rozpočtové náklady</t>
  </si>
  <si>
    <t>VRN1</t>
  </si>
  <si>
    <t>Průzkumné, geodetické a projektové práce</t>
  </si>
  <si>
    <t>50</t>
  </si>
  <si>
    <t>013203000</t>
  </si>
  <si>
    <t>Dokumentace stavby bez rozlišení</t>
  </si>
  <si>
    <t>kpl</t>
  </si>
  <si>
    <t>1024</t>
  </si>
  <si>
    <t>-2050058755</t>
  </si>
  <si>
    <t>VRN3</t>
  </si>
  <si>
    <t>Zařízení staveniště</t>
  </si>
  <si>
    <t>51</t>
  </si>
  <si>
    <t>030001000</t>
  </si>
  <si>
    <t>186168838</t>
  </si>
  <si>
    <t>Veškeré náklady spojené s vybudováním, provozem a odstraněním zařízení staveniště,</t>
  </si>
  <si>
    <t>včetně povinného vybavení staveniště dle Havarijního plánu</t>
  </si>
  <si>
    <t>52</t>
  </si>
  <si>
    <t>034503000</t>
  </si>
  <si>
    <t>Informační tabule na staveništi</t>
  </si>
  <si>
    <t>1760570102</t>
  </si>
  <si>
    <t>53</t>
  </si>
  <si>
    <t>034603000</t>
  </si>
  <si>
    <t>Alarm, strážní služba staveniště</t>
  </si>
  <si>
    <t>845776884</t>
  </si>
  <si>
    <t>VRN4</t>
  </si>
  <si>
    <t>Inženýrská činnost</t>
  </si>
  <si>
    <t>54</t>
  </si>
  <si>
    <t>045303000</t>
  </si>
  <si>
    <t>Koordinační činnost</t>
  </si>
  <si>
    <t>-1576579909</t>
  </si>
  <si>
    <t>VRN6</t>
  </si>
  <si>
    <t>Územní vlivy</t>
  </si>
  <si>
    <t>55</t>
  </si>
  <si>
    <t>063303000</t>
  </si>
  <si>
    <t>Práce ve výškách, v hloubkách</t>
  </si>
  <si>
    <t>1957034927</t>
  </si>
  <si>
    <t>práce v suterénním prostoru vřídelní haly v hlubce 3 m</t>
  </si>
  <si>
    <t>56</t>
  </si>
  <si>
    <t>063503000</t>
  </si>
  <si>
    <t>Práce ve stísněném prostoru</t>
  </si>
  <si>
    <t>-224531473</t>
  </si>
  <si>
    <t>práce v suterénu mezi podpěrnými sloupy a technologií distribuce vřídelní vody</t>
  </si>
  <si>
    <t>VRN7</t>
  </si>
  <si>
    <t>Provozní vlivy</t>
  </si>
  <si>
    <t>57</t>
  </si>
  <si>
    <t>071203000</t>
  </si>
  <si>
    <t>Provoz dalšího subjektu</t>
  </si>
  <si>
    <t>-1675241700</t>
  </si>
  <si>
    <t>provozní zařízení distribuce vřídelní vody ve správě SPLZaK</t>
  </si>
  <si>
    <t>zajištění stávajícího stropu souborem podpěr po dobu provádění prací včetně pronájmu tohoto souboru podpěr</t>
  </si>
  <si>
    <t>58</t>
  </si>
  <si>
    <t>075303000</t>
  </si>
  <si>
    <t>Ochranná pásma přírodních hodnot</t>
  </si>
  <si>
    <t>-1936603437</t>
  </si>
  <si>
    <t>ochranné pásmo přírodních léčivých zdrojů</t>
  </si>
  <si>
    <t>59</t>
  </si>
  <si>
    <t>075503000</t>
  </si>
  <si>
    <t>Ochranná pásma památková</t>
  </si>
  <si>
    <t>-1067982459</t>
  </si>
  <si>
    <t>území městské památkové rezervace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</si>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</sst>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 locked="0"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8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49" fontId="4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49" fontId="4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" customHeight="1"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S2" s="18" t="s">
        <v>6</v>
      </c>
      <c r="BT2" s="18" t="s">
        <v>7</v>
      </c>
    </row>
    <row r="3" spans="2:72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26" t="s">
        <v>14</v>
      </c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23"/>
      <c r="AQ5" s="23"/>
      <c r="AR5" s="21"/>
      <c r="BE5" s="323" t="s">
        <v>15</v>
      </c>
      <c r="BS5" s="18" t="s">
        <v>6</v>
      </c>
    </row>
    <row r="6" spans="2:71" s="1" customFormat="1" ht="36.9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28" t="s">
        <v>17</v>
      </c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23"/>
      <c r="AQ6" s="23"/>
      <c r="AR6" s="21"/>
      <c r="BE6" s="324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21</v>
      </c>
      <c r="AO7" s="23"/>
      <c r="AP7" s="23"/>
      <c r="AQ7" s="23"/>
      <c r="AR7" s="21"/>
      <c r="BE7" s="324"/>
      <c r="BS7" s="18" t="s">
        <v>6</v>
      </c>
    </row>
    <row r="8" spans="2:71" s="1" customFormat="1" ht="12" customHeight="1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1" t="s">
        <v>25</v>
      </c>
      <c r="AO8" s="23"/>
      <c r="AP8" s="23"/>
      <c r="AQ8" s="23"/>
      <c r="AR8" s="21"/>
      <c r="BE8" s="324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4"/>
      <c r="BS9" s="18" t="s">
        <v>6</v>
      </c>
    </row>
    <row r="10" spans="2:71" s="1" customFormat="1" ht="12" customHeight="1">
      <c r="B10" s="22"/>
      <c r="C10" s="23"/>
      <c r="D10" s="30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27</v>
      </c>
      <c r="AL10" s="23"/>
      <c r="AM10" s="23"/>
      <c r="AN10" s="28" t="s">
        <v>21</v>
      </c>
      <c r="AO10" s="23"/>
      <c r="AP10" s="23"/>
      <c r="AQ10" s="23"/>
      <c r="AR10" s="21"/>
      <c r="BE10" s="324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29</v>
      </c>
      <c r="AL11" s="23"/>
      <c r="AM11" s="23"/>
      <c r="AN11" s="28" t="s">
        <v>21</v>
      </c>
      <c r="AO11" s="23"/>
      <c r="AP11" s="23"/>
      <c r="AQ11" s="23"/>
      <c r="AR11" s="21"/>
      <c r="BE11" s="324"/>
      <c r="BS11" s="18" t="s">
        <v>6</v>
      </c>
    </row>
    <row r="12" spans="2:71" s="1" customFormat="1" ht="6.9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4"/>
      <c r="BS12" s="18" t="s">
        <v>6</v>
      </c>
    </row>
    <row r="13" spans="2:71" s="1" customFormat="1" ht="12" customHeight="1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27</v>
      </c>
      <c r="AL13" s="23"/>
      <c r="AM13" s="23"/>
      <c r="AN13" s="32" t="s">
        <v>31</v>
      </c>
      <c r="AO13" s="23"/>
      <c r="AP13" s="23"/>
      <c r="AQ13" s="23"/>
      <c r="AR13" s="21"/>
      <c r="BE13" s="324"/>
      <c r="BS13" s="18" t="s">
        <v>6</v>
      </c>
    </row>
    <row r="14" spans="2:71" ht="13.2">
      <c r="B14" s="22"/>
      <c r="C14" s="23"/>
      <c r="D14" s="23"/>
      <c r="E14" s="329" t="s">
        <v>31</v>
      </c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0" t="s">
        <v>29</v>
      </c>
      <c r="AL14" s="23"/>
      <c r="AM14" s="23"/>
      <c r="AN14" s="32" t="s">
        <v>31</v>
      </c>
      <c r="AO14" s="23"/>
      <c r="AP14" s="23"/>
      <c r="AQ14" s="23"/>
      <c r="AR14" s="21"/>
      <c r="BE14" s="324"/>
      <c r="BS14" s="18" t="s">
        <v>6</v>
      </c>
    </row>
    <row r="15" spans="2:71" s="1" customFormat="1" ht="6.9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4"/>
      <c r="BS15" s="18" t="s">
        <v>4</v>
      </c>
    </row>
    <row r="16" spans="2:71" s="1" customFormat="1" ht="12" customHeight="1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27</v>
      </c>
      <c r="AL16" s="23"/>
      <c r="AM16" s="23"/>
      <c r="AN16" s="28" t="s">
        <v>21</v>
      </c>
      <c r="AO16" s="23"/>
      <c r="AP16" s="23"/>
      <c r="AQ16" s="23"/>
      <c r="AR16" s="21"/>
      <c r="BE16" s="324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29</v>
      </c>
      <c r="AL17" s="23"/>
      <c r="AM17" s="23"/>
      <c r="AN17" s="28" t="s">
        <v>21</v>
      </c>
      <c r="AO17" s="23"/>
      <c r="AP17" s="23"/>
      <c r="AQ17" s="23"/>
      <c r="AR17" s="21"/>
      <c r="BE17" s="324"/>
      <c r="BS17" s="18" t="s">
        <v>34</v>
      </c>
    </row>
    <row r="18" spans="2:71" s="1" customFormat="1" ht="6.9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4"/>
      <c r="BS18" s="18" t="s">
        <v>6</v>
      </c>
    </row>
    <row r="19" spans="2:71" s="1" customFormat="1" ht="12" customHeight="1">
      <c r="B19" s="22"/>
      <c r="C19" s="23"/>
      <c r="D19" s="30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27</v>
      </c>
      <c r="AL19" s="23"/>
      <c r="AM19" s="23"/>
      <c r="AN19" s="28" t="s">
        <v>21</v>
      </c>
      <c r="AO19" s="23"/>
      <c r="AP19" s="23"/>
      <c r="AQ19" s="23"/>
      <c r="AR19" s="21"/>
      <c r="BE19" s="324"/>
      <c r="BS19" s="18" t="s">
        <v>6</v>
      </c>
    </row>
    <row r="20" spans="2:71" s="1" customFormat="1" ht="18.45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29</v>
      </c>
      <c r="AL20" s="23"/>
      <c r="AM20" s="23"/>
      <c r="AN20" s="28" t="s">
        <v>21</v>
      </c>
      <c r="AO20" s="23"/>
      <c r="AP20" s="23"/>
      <c r="AQ20" s="23"/>
      <c r="AR20" s="21"/>
      <c r="BE20" s="324"/>
      <c r="BS20" s="18" t="s">
        <v>34</v>
      </c>
    </row>
    <row r="21" spans="2:57" s="1" customFormat="1" ht="6.9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4"/>
    </row>
    <row r="22" spans="2:57" s="1" customFormat="1" ht="12" customHeight="1">
      <c r="B22" s="22"/>
      <c r="C22" s="23"/>
      <c r="D22" s="30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4"/>
    </row>
    <row r="23" spans="2:57" s="1" customFormat="1" ht="47.25" customHeight="1">
      <c r="B23" s="22"/>
      <c r="C23" s="23"/>
      <c r="D23" s="23"/>
      <c r="E23" s="331" t="s">
        <v>38</v>
      </c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23"/>
      <c r="AP23" s="23"/>
      <c r="AQ23" s="23"/>
      <c r="AR23" s="21"/>
      <c r="BE23" s="324"/>
    </row>
    <row r="24" spans="2:57" s="1" customFormat="1" ht="6.9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4"/>
    </row>
    <row r="25" spans="2:57" s="1" customFormat="1" ht="6.9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24"/>
    </row>
    <row r="26" spans="1:57" s="2" customFormat="1" ht="25.95" customHeight="1">
      <c r="A26" s="35"/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32">
        <f>ROUND(AG54,2)</f>
        <v>0</v>
      </c>
      <c r="AL26" s="333"/>
      <c r="AM26" s="333"/>
      <c r="AN26" s="333"/>
      <c r="AO26" s="333"/>
      <c r="AP26" s="37"/>
      <c r="AQ26" s="37"/>
      <c r="AR26" s="40"/>
      <c r="BE26" s="324"/>
    </row>
    <row r="27" spans="1:57" s="2" customFormat="1" ht="6.9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24"/>
    </row>
    <row r="28" spans="1:57" s="2" customFormat="1" ht="13.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34" t="s">
        <v>40</v>
      </c>
      <c r="M28" s="334"/>
      <c r="N28" s="334"/>
      <c r="O28" s="334"/>
      <c r="P28" s="334"/>
      <c r="Q28" s="37"/>
      <c r="R28" s="37"/>
      <c r="S28" s="37"/>
      <c r="T28" s="37"/>
      <c r="U28" s="37"/>
      <c r="V28" s="37"/>
      <c r="W28" s="334" t="s">
        <v>41</v>
      </c>
      <c r="X28" s="334"/>
      <c r="Y28" s="334"/>
      <c r="Z28" s="334"/>
      <c r="AA28" s="334"/>
      <c r="AB28" s="334"/>
      <c r="AC28" s="334"/>
      <c r="AD28" s="334"/>
      <c r="AE28" s="334"/>
      <c r="AF28" s="37"/>
      <c r="AG28" s="37"/>
      <c r="AH28" s="37"/>
      <c r="AI28" s="37"/>
      <c r="AJ28" s="37"/>
      <c r="AK28" s="334" t="s">
        <v>42</v>
      </c>
      <c r="AL28" s="334"/>
      <c r="AM28" s="334"/>
      <c r="AN28" s="334"/>
      <c r="AO28" s="334"/>
      <c r="AP28" s="37"/>
      <c r="AQ28" s="37"/>
      <c r="AR28" s="40"/>
      <c r="BE28" s="324"/>
    </row>
    <row r="29" spans="2:57" s="3" customFormat="1" ht="14.4" customHeight="1">
      <c r="B29" s="41"/>
      <c r="C29" s="42"/>
      <c r="D29" s="30" t="s">
        <v>43</v>
      </c>
      <c r="E29" s="42"/>
      <c r="F29" s="30" t="s">
        <v>44</v>
      </c>
      <c r="G29" s="42"/>
      <c r="H29" s="42"/>
      <c r="I29" s="42"/>
      <c r="J29" s="42"/>
      <c r="K29" s="42"/>
      <c r="L29" s="337">
        <v>0.21</v>
      </c>
      <c r="M29" s="336"/>
      <c r="N29" s="336"/>
      <c r="O29" s="336"/>
      <c r="P29" s="336"/>
      <c r="Q29" s="42"/>
      <c r="R29" s="42"/>
      <c r="S29" s="42"/>
      <c r="T29" s="42"/>
      <c r="U29" s="42"/>
      <c r="V29" s="42"/>
      <c r="W29" s="335">
        <f>ROUND(AZ54,2)</f>
        <v>0</v>
      </c>
      <c r="X29" s="336"/>
      <c r="Y29" s="336"/>
      <c r="Z29" s="336"/>
      <c r="AA29" s="336"/>
      <c r="AB29" s="336"/>
      <c r="AC29" s="336"/>
      <c r="AD29" s="336"/>
      <c r="AE29" s="336"/>
      <c r="AF29" s="42"/>
      <c r="AG29" s="42"/>
      <c r="AH29" s="42"/>
      <c r="AI29" s="42"/>
      <c r="AJ29" s="42"/>
      <c r="AK29" s="335">
        <f>ROUND(AV54,2)</f>
        <v>0</v>
      </c>
      <c r="AL29" s="336"/>
      <c r="AM29" s="336"/>
      <c r="AN29" s="336"/>
      <c r="AO29" s="336"/>
      <c r="AP29" s="42"/>
      <c r="AQ29" s="42"/>
      <c r="AR29" s="43"/>
      <c r="BE29" s="325"/>
    </row>
    <row r="30" spans="2:57" s="3" customFormat="1" ht="14.4" customHeight="1">
      <c r="B30" s="41"/>
      <c r="C30" s="42"/>
      <c r="D30" s="42"/>
      <c r="E30" s="42"/>
      <c r="F30" s="30" t="s">
        <v>45</v>
      </c>
      <c r="G30" s="42"/>
      <c r="H30" s="42"/>
      <c r="I30" s="42"/>
      <c r="J30" s="42"/>
      <c r="K30" s="42"/>
      <c r="L30" s="337">
        <v>0.15</v>
      </c>
      <c r="M30" s="336"/>
      <c r="N30" s="336"/>
      <c r="O30" s="336"/>
      <c r="P30" s="336"/>
      <c r="Q30" s="42"/>
      <c r="R30" s="42"/>
      <c r="S30" s="42"/>
      <c r="T30" s="42"/>
      <c r="U30" s="42"/>
      <c r="V30" s="42"/>
      <c r="W30" s="335">
        <f>ROUND(BA54,2)</f>
        <v>0</v>
      </c>
      <c r="X30" s="336"/>
      <c r="Y30" s="336"/>
      <c r="Z30" s="336"/>
      <c r="AA30" s="336"/>
      <c r="AB30" s="336"/>
      <c r="AC30" s="336"/>
      <c r="AD30" s="336"/>
      <c r="AE30" s="336"/>
      <c r="AF30" s="42"/>
      <c r="AG30" s="42"/>
      <c r="AH30" s="42"/>
      <c r="AI30" s="42"/>
      <c r="AJ30" s="42"/>
      <c r="AK30" s="335">
        <f>ROUND(AW54,2)</f>
        <v>0</v>
      </c>
      <c r="AL30" s="336"/>
      <c r="AM30" s="336"/>
      <c r="AN30" s="336"/>
      <c r="AO30" s="336"/>
      <c r="AP30" s="42"/>
      <c r="AQ30" s="42"/>
      <c r="AR30" s="43"/>
      <c r="BE30" s="325"/>
    </row>
    <row r="31" spans="2:57" s="3" customFormat="1" ht="14.4" customHeight="1" hidden="1">
      <c r="B31" s="41"/>
      <c r="C31" s="42"/>
      <c r="D31" s="42"/>
      <c r="E31" s="42"/>
      <c r="F31" s="30" t="s">
        <v>46</v>
      </c>
      <c r="G31" s="42"/>
      <c r="H31" s="42"/>
      <c r="I31" s="42"/>
      <c r="J31" s="42"/>
      <c r="K31" s="42"/>
      <c r="L31" s="337">
        <v>0.21</v>
      </c>
      <c r="M31" s="336"/>
      <c r="N31" s="336"/>
      <c r="O31" s="336"/>
      <c r="P31" s="336"/>
      <c r="Q31" s="42"/>
      <c r="R31" s="42"/>
      <c r="S31" s="42"/>
      <c r="T31" s="42"/>
      <c r="U31" s="42"/>
      <c r="V31" s="42"/>
      <c r="W31" s="335">
        <f>ROUND(BB54,2)</f>
        <v>0</v>
      </c>
      <c r="X31" s="336"/>
      <c r="Y31" s="336"/>
      <c r="Z31" s="336"/>
      <c r="AA31" s="336"/>
      <c r="AB31" s="336"/>
      <c r="AC31" s="336"/>
      <c r="AD31" s="336"/>
      <c r="AE31" s="336"/>
      <c r="AF31" s="42"/>
      <c r="AG31" s="42"/>
      <c r="AH31" s="42"/>
      <c r="AI31" s="42"/>
      <c r="AJ31" s="42"/>
      <c r="AK31" s="335">
        <v>0</v>
      </c>
      <c r="AL31" s="336"/>
      <c r="AM31" s="336"/>
      <c r="AN31" s="336"/>
      <c r="AO31" s="336"/>
      <c r="AP31" s="42"/>
      <c r="AQ31" s="42"/>
      <c r="AR31" s="43"/>
      <c r="BE31" s="325"/>
    </row>
    <row r="32" spans="2:57" s="3" customFormat="1" ht="14.4" customHeight="1" hidden="1">
      <c r="B32" s="41"/>
      <c r="C32" s="42"/>
      <c r="D32" s="42"/>
      <c r="E32" s="42"/>
      <c r="F32" s="30" t="s">
        <v>47</v>
      </c>
      <c r="G32" s="42"/>
      <c r="H32" s="42"/>
      <c r="I32" s="42"/>
      <c r="J32" s="42"/>
      <c r="K32" s="42"/>
      <c r="L32" s="337">
        <v>0.15</v>
      </c>
      <c r="M32" s="336"/>
      <c r="N32" s="336"/>
      <c r="O32" s="336"/>
      <c r="P32" s="336"/>
      <c r="Q32" s="42"/>
      <c r="R32" s="42"/>
      <c r="S32" s="42"/>
      <c r="T32" s="42"/>
      <c r="U32" s="42"/>
      <c r="V32" s="42"/>
      <c r="W32" s="335">
        <f>ROUND(BC54,2)</f>
        <v>0</v>
      </c>
      <c r="X32" s="336"/>
      <c r="Y32" s="336"/>
      <c r="Z32" s="336"/>
      <c r="AA32" s="336"/>
      <c r="AB32" s="336"/>
      <c r="AC32" s="336"/>
      <c r="AD32" s="336"/>
      <c r="AE32" s="336"/>
      <c r="AF32" s="42"/>
      <c r="AG32" s="42"/>
      <c r="AH32" s="42"/>
      <c r="AI32" s="42"/>
      <c r="AJ32" s="42"/>
      <c r="AK32" s="335">
        <v>0</v>
      </c>
      <c r="AL32" s="336"/>
      <c r="AM32" s="336"/>
      <c r="AN32" s="336"/>
      <c r="AO32" s="336"/>
      <c r="AP32" s="42"/>
      <c r="AQ32" s="42"/>
      <c r="AR32" s="43"/>
      <c r="BE32" s="325"/>
    </row>
    <row r="33" spans="2:44" s="3" customFormat="1" ht="14.4" customHeight="1" hidden="1">
      <c r="B33" s="41"/>
      <c r="C33" s="42"/>
      <c r="D33" s="42"/>
      <c r="E33" s="42"/>
      <c r="F33" s="30" t="s">
        <v>48</v>
      </c>
      <c r="G33" s="42"/>
      <c r="H33" s="42"/>
      <c r="I33" s="42"/>
      <c r="J33" s="42"/>
      <c r="K33" s="42"/>
      <c r="L33" s="337">
        <v>0</v>
      </c>
      <c r="M33" s="336"/>
      <c r="N33" s="336"/>
      <c r="O33" s="336"/>
      <c r="P33" s="336"/>
      <c r="Q33" s="42"/>
      <c r="R33" s="42"/>
      <c r="S33" s="42"/>
      <c r="T33" s="42"/>
      <c r="U33" s="42"/>
      <c r="V33" s="42"/>
      <c r="W33" s="335">
        <f>ROUND(BD54,2)</f>
        <v>0</v>
      </c>
      <c r="X33" s="336"/>
      <c r="Y33" s="336"/>
      <c r="Z33" s="336"/>
      <c r="AA33" s="336"/>
      <c r="AB33" s="336"/>
      <c r="AC33" s="336"/>
      <c r="AD33" s="336"/>
      <c r="AE33" s="336"/>
      <c r="AF33" s="42"/>
      <c r="AG33" s="42"/>
      <c r="AH33" s="42"/>
      <c r="AI33" s="42"/>
      <c r="AJ33" s="42"/>
      <c r="AK33" s="335">
        <v>0</v>
      </c>
      <c r="AL33" s="336"/>
      <c r="AM33" s="336"/>
      <c r="AN33" s="336"/>
      <c r="AO33" s="336"/>
      <c r="AP33" s="42"/>
      <c r="AQ33" s="42"/>
      <c r="AR33" s="43"/>
    </row>
    <row r="34" spans="1:57" s="2" customFormat="1" ht="6.9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5" customHeight="1">
      <c r="A35" s="35"/>
      <c r="B35" s="36"/>
      <c r="C35" s="44"/>
      <c r="D35" s="45" t="s">
        <v>49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50</v>
      </c>
      <c r="U35" s="46"/>
      <c r="V35" s="46"/>
      <c r="W35" s="46"/>
      <c r="X35" s="338" t="s">
        <v>51</v>
      </c>
      <c r="Y35" s="339"/>
      <c r="Z35" s="339"/>
      <c r="AA35" s="339"/>
      <c r="AB35" s="339"/>
      <c r="AC35" s="46"/>
      <c r="AD35" s="46"/>
      <c r="AE35" s="46"/>
      <c r="AF35" s="46"/>
      <c r="AG35" s="46"/>
      <c r="AH35" s="46"/>
      <c r="AI35" s="46"/>
      <c r="AJ35" s="46"/>
      <c r="AK35" s="340">
        <f>SUM(AK26:AK33)</f>
        <v>0</v>
      </c>
      <c r="AL35" s="339"/>
      <c r="AM35" s="339"/>
      <c r="AN35" s="339"/>
      <c r="AO35" s="341"/>
      <c r="AP35" s="44"/>
      <c r="AQ35" s="44"/>
      <c r="AR35" s="40"/>
      <c r="BE35" s="35"/>
    </row>
    <row r="36" spans="1:57" s="2" customFormat="1" ht="6.9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" customHeight="1">
      <c r="A42" s="35"/>
      <c r="B42" s="36"/>
      <c r="C42" s="24" t="s">
        <v>52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20200110-FV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42" t="str">
        <f>K6</f>
        <v>Vřídelní kolonáda – odstranění havarijního stavu, Karlovy Vary č.p. 2036, Divadelní Náměstí – 1. etapa</v>
      </c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43"/>
      <c r="AI45" s="343"/>
      <c r="AJ45" s="343"/>
      <c r="AK45" s="343"/>
      <c r="AL45" s="343"/>
      <c r="AM45" s="343"/>
      <c r="AN45" s="343"/>
      <c r="AO45" s="343"/>
      <c r="AP45" s="57"/>
      <c r="AQ45" s="57"/>
      <c r="AR45" s="58"/>
    </row>
    <row r="46" spans="1:57" s="2" customFormat="1" ht="6.9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22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Karlovy Vary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24</v>
      </c>
      <c r="AJ47" s="37"/>
      <c r="AK47" s="37"/>
      <c r="AL47" s="37"/>
      <c r="AM47" s="344" t="str">
        <f>IF(AN8="","",AN8)</f>
        <v>6. 4. 2020</v>
      </c>
      <c r="AN47" s="344"/>
      <c r="AO47" s="37"/>
      <c r="AP47" s="37"/>
      <c r="AQ47" s="37"/>
      <c r="AR47" s="40"/>
      <c r="BE47" s="35"/>
    </row>
    <row r="48" spans="1:57" s="2" customFormat="1" ht="6.9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25.65" customHeight="1">
      <c r="A49" s="35"/>
      <c r="B49" s="36"/>
      <c r="C49" s="30" t="s">
        <v>26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Statutární město Karlovy Vary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32</v>
      </c>
      <c r="AJ49" s="37"/>
      <c r="AK49" s="37"/>
      <c r="AL49" s="37"/>
      <c r="AM49" s="345" t="str">
        <f>IF(E17="","",E17)</f>
        <v>Kancelář stavebního inženýrství s.r.o.</v>
      </c>
      <c r="AN49" s="346"/>
      <c r="AO49" s="346"/>
      <c r="AP49" s="346"/>
      <c r="AQ49" s="37"/>
      <c r="AR49" s="40"/>
      <c r="AS49" s="347" t="s">
        <v>53</v>
      </c>
      <c r="AT49" s="348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15" customHeight="1">
      <c r="A50" s="35"/>
      <c r="B50" s="36"/>
      <c r="C50" s="30" t="s">
        <v>30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35</v>
      </c>
      <c r="AJ50" s="37"/>
      <c r="AK50" s="37"/>
      <c r="AL50" s="37"/>
      <c r="AM50" s="345" t="str">
        <f>IF(E20="","",E20)</f>
        <v xml:space="preserve"> </v>
      </c>
      <c r="AN50" s="346"/>
      <c r="AO50" s="346"/>
      <c r="AP50" s="346"/>
      <c r="AQ50" s="37"/>
      <c r="AR50" s="40"/>
      <c r="AS50" s="349"/>
      <c r="AT50" s="350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8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51"/>
      <c r="AT51" s="352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53" t="s">
        <v>54</v>
      </c>
      <c r="D52" s="354"/>
      <c r="E52" s="354"/>
      <c r="F52" s="354"/>
      <c r="G52" s="354"/>
      <c r="H52" s="67"/>
      <c r="I52" s="355" t="s">
        <v>55</v>
      </c>
      <c r="J52" s="354"/>
      <c r="K52" s="354"/>
      <c r="L52" s="354"/>
      <c r="M52" s="354"/>
      <c r="N52" s="354"/>
      <c r="O52" s="354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6" t="s">
        <v>56</v>
      </c>
      <c r="AH52" s="354"/>
      <c r="AI52" s="354"/>
      <c r="AJ52" s="354"/>
      <c r="AK52" s="354"/>
      <c r="AL52" s="354"/>
      <c r="AM52" s="354"/>
      <c r="AN52" s="355" t="s">
        <v>57</v>
      </c>
      <c r="AO52" s="354"/>
      <c r="AP52" s="354"/>
      <c r="AQ52" s="68" t="s">
        <v>58</v>
      </c>
      <c r="AR52" s="40"/>
      <c r="AS52" s="69" t="s">
        <v>59</v>
      </c>
      <c r="AT52" s="70" t="s">
        <v>60</v>
      </c>
      <c r="AU52" s="70" t="s">
        <v>61</v>
      </c>
      <c r="AV52" s="70" t="s">
        <v>62</v>
      </c>
      <c r="AW52" s="70" t="s">
        <v>63</v>
      </c>
      <c r="AX52" s="70" t="s">
        <v>64</v>
      </c>
      <c r="AY52" s="70" t="s">
        <v>65</v>
      </c>
      <c r="AZ52" s="70" t="s">
        <v>66</v>
      </c>
      <c r="BA52" s="70" t="s">
        <v>67</v>
      </c>
      <c r="BB52" s="70" t="s">
        <v>68</v>
      </c>
      <c r="BC52" s="70" t="s">
        <v>69</v>
      </c>
      <c r="BD52" s="71" t="s">
        <v>70</v>
      </c>
      <c r="BE52" s="35"/>
    </row>
    <row r="53" spans="1:57" s="2" customFormat="1" ht="10.8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" customHeight="1">
      <c r="B54" s="75"/>
      <c r="C54" s="76" t="s">
        <v>71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60">
        <f>ROUND(AG55,2)</f>
        <v>0</v>
      </c>
      <c r="AH54" s="360"/>
      <c r="AI54" s="360"/>
      <c r="AJ54" s="360"/>
      <c r="AK54" s="360"/>
      <c r="AL54" s="360"/>
      <c r="AM54" s="360"/>
      <c r="AN54" s="361">
        <f>SUM(AG54,AT54)</f>
        <v>0</v>
      </c>
      <c r="AO54" s="361"/>
      <c r="AP54" s="361"/>
      <c r="AQ54" s="79" t="s">
        <v>21</v>
      </c>
      <c r="AR54" s="80"/>
      <c r="AS54" s="81">
        <f>ROUND(AS55,2)</f>
        <v>0</v>
      </c>
      <c r="AT54" s="82">
        <f>ROUND(SUM(AV54:AW54),2)</f>
        <v>0</v>
      </c>
      <c r="AU54" s="83">
        <f>ROUND(AU55,5)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ROUND(AZ55,2)</f>
        <v>0</v>
      </c>
      <c r="BA54" s="82">
        <f>ROUND(BA55,2)</f>
        <v>0</v>
      </c>
      <c r="BB54" s="82">
        <f>ROUND(BB55,2)</f>
        <v>0</v>
      </c>
      <c r="BC54" s="82">
        <f>ROUND(BC55,2)</f>
        <v>0</v>
      </c>
      <c r="BD54" s="84">
        <f>ROUND(BD55,2)</f>
        <v>0</v>
      </c>
      <c r="BS54" s="85" t="s">
        <v>72</v>
      </c>
      <c r="BT54" s="85" t="s">
        <v>73</v>
      </c>
      <c r="BV54" s="85" t="s">
        <v>74</v>
      </c>
      <c r="BW54" s="85" t="s">
        <v>5</v>
      </c>
      <c r="BX54" s="85" t="s">
        <v>75</v>
      </c>
      <c r="CL54" s="85" t="s">
        <v>19</v>
      </c>
    </row>
    <row r="55" spans="1:90" s="7" customFormat="1" ht="37.5" customHeight="1">
      <c r="A55" s="86" t="s">
        <v>76</v>
      </c>
      <c r="B55" s="87"/>
      <c r="C55" s="88"/>
      <c r="D55" s="359" t="s">
        <v>14</v>
      </c>
      <c r="E55" s="359"/>
      <c r="F55" s="359"/>
      <c r="G55" s="359"/>
      <c r="H55" s="359"/>
      <c r="I55" s="89"/>
      <c r="J55" s="359" t="s">
        <v>17</v>
      </c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7">
        <f>'20200110-FV - Vřídelní ko...'!J28</f>
        <v>0</v>
      </c>
      <c r="AH55" s="358"/>
      <c r="AI55" s="358"/>
      <c r="AJ55" s="358"/>
      <c r="AK55" s="358"/>
      <c r="AL55" s="358"/>
      <c r="AM55" s="358"/>
      <c r="AN55" s="357">
        <f>SUM(AG55,AT55)</f>
        <v>0</v>
      </c>
      <c r="AO55" s="358"/>
      <c r="AP55" s="358"/>
      <c r="AQ55" s="90" t="s">
        <v>77</v>
      </c>
      <c r="AR55" s="91"/>
      <c r="AS55" s="92">
        <v>0</v>
      </c>
      <c r="AT55" s="93">
        <f>ROUND(SUM(AV55:AW55),2)</f>
        <v>0</v>
      </c>
      <c r="AU55" s="94">
        <f>'20200110-FV - Vřídelní ko...'!P90</f>
        <v>0</v>
      </c>
      <c r="AV55" s="93">
        <f>'20200110-FV - Vřídelní ko...'!J31</f>
        <v>0</v>
      </c>
      <c r="AW55" s="93">
        <f>'20200110-FV - Vřídelní ko...'!J32</f>
        <v>0</v>
      </c>
      <c r="AX55" s="93">
        <f>'20200110-FV - Vřídelní ko...'!J33</f>
        <v>0</v>
      </c>
      <c r="AY55" s="93">
        <f>'20200110-FV - Vřídelní ko...'!J34</f>
        <v>0</v>
      </c>
      <c r="AZ55" s="93">
        <f>'20200110-FV - Vřídelní ko...'!F31</f>
        <v>0</v>
      </c>
      <c r="BA55" s="93">
        <f>'20200110-FV - Vřídelní ko...'!F32</f>
        <v>0</v>
      </c>
      <c r="BB55" s="93">
        <f>'20200110-FV - Vřídelní ko...'!F33</f>
        <v>0</v>
      </c>
      <c r="BC55" s="93">
        <f>'20200110-FV - Vřídelní ko...'!F34</f>
        <v>0</v>
      </c>
      <c r="BD55" s="95">
        <f>'20200110-FV - Vřídelní ko...'!F35</f>
        <v>0</v>
      </c>
      <c r="BT55" s="96" t="s">
        <v>78</v>
      </c>
      <c r="BU55" s="96" t="s">
        <v>79</v>
      </c>
      <c r="BV55" s="96" t="s">
        <v>74</v>
      </c>
      <c r="BW55" s="96" t="s">
        <v>5</v>
      </c>
      <c r="BX55" s="96" t="s">
        <v>75</v>
      </c>
      <c r="CL55" s="96" t="s">
        <v>19</v>
      </c>
    </row>
    <row r="56" spans="1:57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2" customFormat="1" ht="6.9" customHeight="1">
      <c r="A57" s="35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algorithmName="SHA-512" hashValue="pel2Smh21fxxYyxc4a1HpWJsvZnpXPu7Wo/+jJzEGZi/P8baMJyKdkufWkljbTlHngDLI6rN83MueDVMV4/niQ==" saltValue="Zg98mZVtX+C7kcUOLKASIYATlYRpzgbhaokaoYr0FrenFMfwnPyrmE8tcb9cpR/ic7fxQzqjDjHb4W5Y3vt+EQ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20200110-FV - Vřídelní k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4"/>
  <sheetViews>
    <sheetView showGridLines="0" zoomScale="80" zoomScaleNormal="8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97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8" t="s">
        <v>5</v>
      </c>
    </row>
    <row r="3" spans="2:46" s="1" customFormat="1" ht="6.9" customHeight="1">
      <c r="B3" s="98"/>
      <c r="C3" s="99"/>
      <c r="D3" s="99"/>
      <c r="E3" s="99"/>
      <c r="F3" s="99"/>
      <c r="G3" s="99"/>
      <c r="H3" s="99"/>
      <c r="I3" s="100"/>
      <c r="J3" s="99"/>
      <c r="K3" s="99"/>
      <c r="L3" s="21"/>
      <c r="AT3" s="18" t="s">
        <v>80</v>
      </c>
    </row>
    <row r="4" spans="2:46" s="1" customFormat="1" ht="24.9" customHeight="1">
      <c r="B4" s="21"/>
      <c r="D4" s="101" t="s">
        <v>81</v>
      </c>
      <c r="I4" s="97"/>
      <c r="L4" s="21"/>
      <c r="M4" s="102" t="s">
        <v>10</v>
      </c>
      <c r="AT4" s="18" t="s">
        <v>4</v>
      </c>
    </row>
    <row r="5" spans="2:12" s="1" customFormat="1" ht="6.9" customHeight="1">
      <c r="B5" s="21"/>
      <c r="I5" s="97"/>
      <c r="L5" s="21"/>
    </row>
    <row r="6" spans="1:31" s="2" customFormat="1" ht="12" customHeight="1">
      <c r="A6" s="35"/>
      <c r="B6" s="40"/>
      <c r="C6" s="35"/>
      <c r="D6" s="103" t="s">
        <v>16</v>
      </c>
      <c r="E6" s="35"/>
      <c r="F6" s="35"/>
      <c r="G6" s="35"/>
      <c r="H6" s="35"/>
      <c r="I6" s="104"/>
      <c r="J6" s="35"/>
      <c r="K6" s="35"/>
      <c r="L6" s="10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24.75" customHeight="1">
      <c r="A7" s="35"/>
      <c r="B7" s="40"/>
      <c r="C7" s="35"/>
      <c r="D7" s="35"/>
      <c r="E7" s="363" t="s">
        <v>17</v>
      </c>
      <c r="F7" s="364"/>
      <c r="G7" s="364"/>
      <c r="H7" s="364"/>
      <c r="I7" s="104"/>
      <c r="J7" s="35"/>
      <c r="K7" s="35"/>
      <c r="L7" s="10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0.2">
      <c r="A8" s="35"/>
      <c r="B8" s="40"/>
      <c r="C8" s="35"/>
      <c r="D8" s="35"/>
      <c r="E8" s="35"/>
      <c r="F8" s="35"/>
      <c r="G8" s="35"/>
      <c r="H8" s="35"/>
      <c r="I8" s="104"/>
      <c r="J8" s="35"/>
      <c r="K8" s="35"/>
      <c r="L8" s="10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0"/>
      <c r="C9" s="35"/>
      <c r="D9" s="103" t="s">
        <v>18</v>
      </c>
      <c r="E9" s="35"/>
      <c r="F9" s="106" t="s">
        <v>19</v>
      </c>
      <c r="G9" s="35"/>
      <c r="H9" s="35"/>
      <c r="I9" s="107" t="s">
        <v>20</v>
      </c>
      <c r="J9" s="106" t="s">
        <v>21</v>
      </c>
      <c r="K9" s="35"/>
      <c r="L9" s="10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03" t="s">
        <v>22</v>
      </c>
      <c r="E10" s="35"/>
      <c r="F10" s="106" t="s">
        <v>23</v>
      </c>
      <c r="G10" s="35"/>
      <c r="H10" s="35"/>
      <c r="I10" s="107" t="s">
        <v>24</v>
      </c>
      <c r="J10" s="108" t="str">
        <f>'Rekapitulace stavby'!AN8</f>
        <v>6. 4. 2020</v>
      </c>
      <c r="K10" s="35"/>
      <c r="L10" s="10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>
      <c r="A11" s="35"/>
      <c r="B11" s="40"/>
      <c r="C11" s="35"/>
      <c r="D11" s="35"/>
      <c r="E11" s="35"/>
      <c r="F11" s="35"/>
      <c r="G11" s="35"/>
      <c r="H11" s="35"/>
      <c r="I11" s="104"/>
      <c r="J11" s="35"/>
      <c r="K11" s="35"/>
      <c r="L11" s="10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3" t="s">
        <v>26</v>
      </c>
      <c r="E12" s="35"/>
      <c r="F12" s="35"/>
      <c r="G12" s="35"/>
      <c r="H12" s="35"/>
      <c r="I12" s="107" t="s">
        <v>27</v>
      </c>
      <c r="J12" s="106" t="s">
        <v>21</v>
      </c>
      <c r="K12" s="35"/>
      <c r="L12" s="10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0"/>
      <c r="C13" s="35"/>
      <c r="D13" s="35"/>
      <c r="E13" s="106" t="s">
        <v>28</v>
      </c>
      <c r="F13" s="35"/>
      <c r="G13" s="35"/>
      <c r="H13" s="35"/>
      <c r="I13" s="107" t="s">
        <v>29</v>
      </c>
      <c r="J13" s="106" t="s">
        <v>21</v>
      </c>
      <c r="K13" s="35"/>
      <c r="L13" s="10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" customHeight="1">
      <c r="A14" s="35"/>
      <c r="B14" s="40"/>
      <c r="C14" s="35"/>
      <c r="D14" s="35"/>
      <c r="E14" s="35"/>
      <c r="F14" s="35"/>
      <c r="G14" s="35"/>
      <c r="H14" s="35"/>
      <c r="I14" s="104"/>
      <c r="J14" s="35"/>
      <c r="K14" s="35"/>
      <c r="L14" s="10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0"/>
      <c r="C15" s="35"/>
      <c r="D15" s="103" t="s">
        <v>30</v>
      </c>
      <c r="E15" s="35"/>
      <c r="F15" s="35"/>
      <c r="G15" s="35"/>
      <c r="H15" s="35"/>
      <c r="I15" s="107" t="s">
        <v>27</v>
      </c>
      <c r="J15" s="31" t="str">
        <f>'Rekapitulace stavby'!AN13</f>
        <v>Vyplň údaj</v>
      </c>
      <c r="K15" s="35"/>
      <c r="L15" s="10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0"/>
      <c r="C16" s="35"/>
      <c r="D16" s="35"/>
      <c r="E16" s="365" t="str">
        <f>'Rekapitulace stavby'!E14</f>
        <v>Vyplň údaj</v>
      </c>
      <c r="F16" s="366"/>
      <c r="G16" s="366"/>
      <c r="H16" s="366"/>
      <c r="I16" s="107" t="s">
        <v>29</v>
      </c>
      <c r="J16" s="31" t="str">
        <f>'Rekapitulace stavby'!AN14</f>
        <v>Vyplň údaj</v>
      </c>
      <c r="K16" s="35"/>
      <c r="L16" s="10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" customHeight="1">
      <c r="A17" s="35"/>
      <c r="B17" s="40"/>
      <c r="C17" s="35"/>
      <c r="D17" s="35"/>
      <c r="E17" s="35"/>
      <c r="F17" s="35"/>
      <c r="G17" s="35"/>
      <c r="H17" s="35"/>
      <c r="I17" s="104"/>
      <c r="J17" s="35"/>
      <c r="K17" s="35"/>
      <c r="L17" s="10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03" t="s">
        <v>32</v>
      </c>
      <c r="E18" s="35"/>
      <c r="F18" s="35"/>
      <c r="G18" s="35"/>
      <c r="H18" s="35"/>
      <c r="I18" s="107" t="s">
        <v>27</v>
      </c>
      <c r="J18" s="106" t="s">
        <v>21</v>
      </c>
      <c r="K18" s="35"/>
      <c r="L18" s="10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06" t="s">
        <v>33</v>
      </c>
      <c r="F19" s="35"/>
      <c r="G19" s="35"/>
      <c r="H19" s="35"/>
      <c r="I19" s="107" t="s">
        <v>29</v>
      </c>
      <c r="J19" s="106" t="s">
        <v>21</v>
      </c>
      <c r="K19" s="35"/>
      <c r="L19" s="10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" customHeight="1">
      <c r="A20" s="35"/>
      <c r="B20" s="40"/>
      <c r="C20" s="35"/>
      <c r="D20" s="35"/>
      <c r="E20" s="35"/>
      <c r="F20" s="35"/>
      <c r="G20" s="35"/>
      <c r="H20" s="35"/>
      <c r="I20" s="104"/>
      <c r="J20" s="35"/>
      <c r="K20" s="35"/>
      <c r="L20" s="10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03" t="s">
        <v>35</v>
      </c>
      <c r="E21" s="35"/>
      <c r="F21" s="35"/>
      <c r="G21" s="35"/>
      <c r="H21" s="35"/>
      <c r="I21" s="107" t="s">
        <v>27</v>
      </c>
      <c r="J21" s="106" t="str">
        <f>IF('Rekapitulace stavby'!AN19="","",'Rekapitulace stavby'!AN19)</f>
        <v/>
      </c>
      <c r="K21" s="35"/>
      <c r="L21" s="10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106" t="str">
        <f>IF('Rekapitulace stavby'!E20="","",'Rekapitulace stavby'!E20)</f>
        <v xml:space="preserve"> </v>
      </c>
      <c r="F22" s="35"/>
      <c r="G22" s="35"/>
      <c r="H22" s="35"/>
      <c r="I22" s="107" t="s">
        <v>29</v>
      </c>
      <c r="J22" s="106" t="str">
        <f>IF('Rekapitulace stavby'!AN20="","",'Rekapitulace stavby'!AN20)</f>
        <v/>
      </c>
      <c r="K22" s="35"/>
      <c r="L22" s="10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" customHeight="1">
      <c r="A23" s="35"/>
      <c r="B23" s="40"/>
      <c r="C23" s="35"/>
      <c r="D23" s="35"/>
      <c r="E23" s="35"/>
      <c r="F23" s="35"/>
      <c r="G23" s="35"/>
      <c r="H23" s="35"/>
      <c r="I23" s="104"/>
      <c r="J23" s="35"/>
      <c r="K23" s="35"/>
      <c r="L23" s="10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03" t="s">
        <v>37</v>
      </c>
      <c r="E24" s="35"/>
      <c r="F24" s="35"/>
      <c r="G24" s="35"/>
      <c r="H24" s="35"/>
      <c r="I24" s="104"/>
      <c r="J24" s="35"/>
      <c r="K24" s="35"/>
      <c r="L24" s="10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83.25" customHeight="1">
      <c r="A25" s="109"/>
      <c r="B25" s="110"/>
      <c r="C25" s="109"/>
      <c r="D25" s="109"/>
      <c r="E25" s="367" t="s">
        <v>38</v>
      </c>
      <c r="F25" s="367"/>
      <c r="G25" s="367"/>
      <c r="H25" s="367"/>
      <c r="I25" s="111"/>
      <c r="J25" s="109"/>
      <c r="K25" s="109"/>
      <c r="L25" s="112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</row>
    <row r="26" spans="1:31" s="2" customFormat="1" ht="6.9" customHeight="1">
      <c r="A26" s="35"/>
      <c r="B26" s="40"/>
      <c r="C26" s="35"/>
      <c r="D26" s="35"/>
      <c r="E26" s="35"/>
      <c r="F26" s="35"/>
      <c r="G26" s="35"/>
      <c r="H26" s="35"/>
      <c r="I26" s="104"/>
      <c r="J26" s="35"/>
      <c r="K26" s="35"/>
      <c r="L26" s="10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" customHeight="1">
      <c r="A27" s="35"/>
      <c r="B27" s="40"/>
      <c r="C27" s="35"/>
      <c r="D27" s="113"/>
      <c r="E27" s="113"/>
      <c r="F27" s="113"/>
      <c r="G27" s="113"/>
      <c r="H27" s="113"/>
      <c r="I27" s="114"/>
      <c r="J27" s="113"/>
      <c r="K27" s="113"/>
      <c r="L27" s="10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35" customHeight="1">
      <c r="A28" s="35"/>
      <c r="B28" s="40"/>
      <c r="C28" s="35"/>
      <c r="D28" s="115" t="s">
        <v>39</v>
      </c>
      <c r="E28" s="35"/>
      <c r="F28" s="35"/>
      <c r="G28" s="35"/>
      <c r="H28" s="35"/>
      <c r="I28" s="104"/>
      <c r="J28" s="116">
        <f>ROUND(J90,2)</f>
        <v>0</v>
      </c>
      <c r="K28" s="35"/>
      <c r="L28" s="10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13"/>
      <c r="E29" s="113"/>
      <c r="F29" s="113"/>
      <c r="G29" s="113"/>
      <c r="H29" s="113"/>
      <c r="I29" s="114"/>
      <c r="J29" s="113"/>
      <c r="K29" s="113"/>
      <c r="L29" s="10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40"/>
      <c r="C30" s="35"/>
      <c r="D30" s="35"/>
      <c r="E30" s="35"/>
      <c r="F30" s="117" t="s">
        <v>41</v>
      </c>
      <c r="G30" s="35"/>
      <c r="H30" s="35"/>
      <c r="I30" s="118" t="s">
        <v>40</v>
      </c>
      <c r="J30" s="117" t="s">
        <v>42</v>
      </c>
      <c r="K30" s="35"/>
      <c r="L30" s="10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40"/>
      <c r="C31" s="35"/>
      <c r="D31" s="119" t="s">
        <v>43</v>
      </c>
      <c r="E31" s="103" t="s">
        <v>44</v>
      </c>
      <c r="F31" s="120">
        <f>ROUND((SUM(BE90:BE363)),2)</f>
        <v>0</v>
      </c>
      <c r="G31" s="35"/>
      <c r="H31" s="35"/>
      <c r="I31" s="121">
        <v>0.21</v>
      </c>
      <c r="J31" s="120">
        <f>ROUND(((SUM(BE90:BE363))*I31),2)</f>
        <v>0</v>
      </c>
      <c r="K31" s="35"/>
      <c r="L31" s="10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103" t="s">
        <v>45</v>
      </c>
      <c r="F32" s="120">
        <f>ROUND((SUM(BF90:BF363)),2)</f>
        <v>0</v>
      </c>
      <c r="G32" s="35"/>
      <c r="H32" s="35"/>
      <c r="I32" s="121">
        <v>0.15</v>
      </c>
      <c r="J32" s="120">
        <f>ROUND(((SUM(BF90:BF363))*I32),2)</f>
        <v>0</v>
      </c>
      <c r="K32" s="35"/>
      <c r="L32" s="10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0"/>
      <c r="C33" s="35"/>
      <c r="D33" s="35"/>
      <c r="E33" s="103" t="s">
        <v>46</v>
      </c>
      <c r="F33" s="120">
        <f>ROUND((SUM(BG90:BG363)),2)</f>
        <v>0</v>
      </c>
      <c r="G33" s="35"/>
      <c r="H33" s="35"/>
      <c r="I33" s="121">
        <v>0.21</v>
      </c>
      <c r="J33" s="120">
        <f>0</f>
        <v>0</v>
      </c>
      <c r="K33" s="35"/>
      <c r="L33" s="10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0"/>
      <c r="C34" s="35"/>
      <c r="D34" s="35"/>
      <c r="E34" s="103" t="s">
        <v>47</v>
      </c>
      <c r="F34" s="120">
        <f>ROUND((SUM(BH90:BH363)),2)</f>
        <v>0</v>
      </c>
      <c r="G34" s="35"/>
      <c r="H34" s="35"/>
      <c r="I34" s="121">
        <v>0.15</v>
      </c>
      <c r="J34" s="120">
        <f>0</f>
        <v>0</v>
      </c>
      <c r="K34" s="35"/>
      <c r="L34" s="10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03" t="s">
        <v>48</v>
      </c>
      <c r="F35" s="120">
        <f>ROUND((SUM(BI90:BI363)),2)</f>
        <v>0</v>
      </c>
      <c r="G35" s="35"/>
      <c r="H35" s="35"/>
      <c r="I35" s="121">
        <v>0</v>
      </c>
      <c r="J35" s="120">
        <f>0</f>
        <v>0</v>
      </c>
      <c r="K35" s="35"/>
      <c r="L35" s="10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" customHeight="1">
      <c r="A36" s="35"/>
      <c r="B36" s="40"/>
      <c r="C36" s="35"/>
      <c r="D36" s="35"/>
      <c r="E36" s="35"/>
      <c r="F36" s="35"/>
      <c r="G36" s="35"/>
      <c r="H36" s="35"/>
      <c r="I36" s="104"/>
      <c r="J36" s="35"/>
      <c r="K36" s="35"/>
      <c r="L36" s="10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35" customHeight="1">
      <c r="A37" s="35"/>
      <c r="B37" s="40"/>
      <c r="C37" s="122"/>
      <c r="D37" s="123" t="s">
        <v>49</v>
      </c>
      <c r="E37" s="124"/>
      <c r="F37" s="124"/>
      <c r="G37" s="125" t="s">
        <v>50</v>
      </c>
      <c r="H37" s="126" t="s">
        <v>51</v>
      </c>
      <c r="I37" s="127"/>
      <c r="J37" s="128">
        <f>SUM(J28:J35)</f>
        <v>0</v>
      </c>
      <c r="K37" s="129"/>
      <c r="L37" s="10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130"/>
      <c r="C38" s="131"/>
      <c r="D38" s="131"/>
      <c r="E38" s="131"/>
      <c r="F38" s="131"/>
      <c r="G38" s="131"/>
      <c r="H38" s="131"/>
      <c r="I38" s="132"/>
      <c r="J38" s="131"/>
      <c r="K38" s="131"/>
      <c r="L38" s="10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42" spans="1:31" s="2" customFormat="1" ht="6.9" customHeight="1">
      <c r="A42" s="35"/>
      <c r="B42" s="133"/>
      <c r="C42" s="134"/>
      <c r="D42" s="134"/>
      <c r="E42" s="134"/>
      <c r="F42" s="134"/>
      <c r="G42" s="134"/>
      <c r="H42" s="134"/>
      <c r="I42" s="135"/>
      <c r="J42" s="134"/>
      <c r="K42" s="134"/>
      <c r="L42" s="10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4.9" customHeight="1">
      <c r="A43" s="35"/>
      <c r="B43" s="36"/>
      <c r="C43" s="24" t="s">
        <v>82</v>
      </c>
      <c r="D43" s="37"/>
      <c r="E43" s="37"/>
      <c r="F43" s="37"/>
      <c r="G43" s="37"/>
      <c r="H43" s="37"/>
      <c r="I43" s="104"/>
      <c r="J43" s="37"/>
      <c r="K43" s="37"/>
      <c r="L43" s="10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6.9" customHeight="1">
      <c r="A44" s="35"/>
      <c r="B44" s="36"/>
      <c r="C44" s="37"/>
      <c r="D44" s="37"/>
      <c r="E44" s="37"/>
      <c r="F44" s="37"/>
      <c r="G44" s="37"/>
      <c r="H44" s="37"/>
      <c r="I44" s="104"/>
      <c r="J44" s="37"/>
      <c r="K44" s="37"/>
      <c r="L44" s="10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12" customHeight="1">
      <c r="A45" s="35"/>
      <c r="B45" s="36"/>
      <c r="C45" s="30" t="s">
        <v>16</v>
      </c>
      <c r="D45" s="37"/>
      <c r="E45" s="37"/>
      <c r="F45" s="37"/>
      <c r="G45" s="37"/>
      <c r="H45" s="37"/>
      <c r="I45" s="104"/>
      <c r="J45" s="37"/>
      <c r="K45" s="37"/>
      <c r="L45" s="10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24.75" customHeight="1">
      <c r="A46" s="35"/>
      <c r="B46" s="36"/>
      <c r="C46" s="37"/>
      <c r="D46" s="37"/>
      <c r="E46" s="342" t="str">
        <f>E7</f>
        <v>Vřídelní kolonáda – odstranění havarijního stavu, Karlovy Vary č.p. 2036, Divadelní Náměstí – 1. etapa</v>
      </c>
      <c r="F46" s="368"/>
      <c r="G46" s="368"/>
      <c r="H46" s="368"/>
      <c r="I46" s="104"/>
      <c r="J46" s="37"/>
      <c r="K46" s="37"/>
      <c r="L46" s="10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6.9" customHeight="1">
      <c r="A47" s="35"/>
      <c r="B47" s="36"/>
      <c r="C47" s="37"/>
      <c r="D47" s="37"/>
      <c r="E47" s="37"/>
      <c r="F47" s="37"/>
      <c r="G47" s="37"/>
      <c r="H47" s="37"/>
      <c r="I47" s="104"/>
      <c r="J47" s="37"/>
      <c r="K47" s="37"/>
      <c r="L47" s="10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2" customHeight="1">
      <c r="A48" s="35"/>
      <c r="B48" s="36"/>
      <c r="C48" s="30" t="s">
        <v>22</v>
      </c>
      <c r="D48" s="37"/>
      <c r="E48" s="37"/>
      <c r="F48" s="28" t="str">
        <f>F10</f>
        <v>Karlovy Vary</v>
      </c>
      <c r="G48" s="37"/>
      <c r="H48" s="37"/>
      <c r="I48" s="107" t="s">
        <v>24</v>
      </c>
      <c r="J48" s="60" t="str">
        <f>IF(J10="","",J10)</f>
        <v>6. 4. 2020</v>
      </c>
      <c r="K48" s="37"/>
      <c r="L48" s="10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6.9" customHeight="1">
      <c r="A49" s="35"/>
      <c r="B49" s="36"/>
      <c r="C49" s="37"/>
      <c r="D49" s="37"/>
      <c r="E49" s="37"/>
      <c r="F49" s="37"/>
      <c r="G49" s="37"/>
      <c r="H49" s="37"/>
      <c r="I49" s="104"/>
      <c r="J49" s="37"/>
      <c r="K49" s="37"/>
      <c r="L49" s="10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40.05" customHeight="1">
      <c r="A50" s="35"/>
      <c r="B50" s="36"/>
      <c r="C50" s="30" t="s">
        <v>26</v>
      </c>
      <c r="D50" s="37"/>
      <c r="E50" s="37"/>
      <c r="F50" s="28" t="str">
        <f>E13</f>
        <v>Statutární město Karlovy Vary</v>
      </c>
      <c r="G50" s="37"/>
      <c r="H50" s="37"/>
      <c r="I50" s="107" t="s">
        <v>32</v>
      </c>
      <c r="J50" s="33" t="str">
        <f>E19</f>
        <v>Kancelář stavebního inženýrství s.r.o.</v>
      </c>
      <c r="K50" s="37"/>
      <c r="L50" s="10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5.15" customHeight="1">
      <c r="A51" s="35"/>
      <c r="B51" s="36"/>
      <c r="C51" s="30" t="s">
        <v>30</v>
      </c>
      <c r="D51" s="37"/>
      <c r="E51" s="37"/>
      <c r="F51" s="28" t="str">
        <f>IF(E16="","",E16)</f>
        <v>Vyplň údaj</v>
      </c>
      <c r="G51" s="37"/>
      <c r="H51" s="37"/>
      <c r="I51" s="107" t="s">
        <v>35</v>
      </c>
      <c r="J51" s="33" t="str">
        <f>E22</f>
        <v xml:space="preserve"> </v>
      </c>
      <c r="K51" s="37"/>
      <c r="L51" s="10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0.35" customHeight="1">
      <c r="A52" s="35"/>
      <c r="B52" s="36"/>
      <c r="C52" s="37"/>
      <c r="D52" s="37"/>
      <c r="E52" s="37"/>
      <c r="F52" s="37"/>
      <c r="G52" s="37"/>
      <c r="H52" s="37"/>
      <c r="I52" s="104"/>
      <c r="J52" s="37"/>
      <c r="K52" s="37"/>
      <c r="L52" s="10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29.25" customHeight="1">
      <c r="A53" s="35"/>
      <c r="B53" s="36"/>
      <c r="C53" s="136" t="s">
        <v>83</v>
      </c>
      <c r="D53" s="137"/>
      <c r="E53" s="137"/>
      <c r="F53" s="137"/>
      <c r="G53" s="137"/>
      <c r="H53" s="137"/>
      <c r="I53" s="138"/>
      <c r="J53" s="139" t="s">
        <v>84</v>
      </c>
      <c r="K53" s="137"/>
      <c r="L53" s="10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0.35" customHeight="1">
      <c r="A54" s="35"/>
      <c r="B54" s="36"/>
      <c r="C54" s="37"/>
      <c r="D54" s="37"/>
      <c r="E54" s="37"/>
      <c r="F54" s="37"/>
      <c r="G54" s="37"/>
      <c r="H54" s="37"/>
      <c r="I54" s="104"/>
      <c r="J54" s="37"/>
      <c r="K54" s="37"/>
      <c r="L54" s="10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2.8" customHeight="1">
      <c r="A55" s="35"/>
      <c r="B55" s="36"/>
      <c r="C55" s="140" t="s">
        <v>71</v>
      </c>
      <c r="D55" s="37"/>
      <c r="E55" s="37"/>
      <c r="F55" s="37"/>
      <c r="G55" s="37"/>
      <c r="H55" s="37"/>
      <c r="I55" s="104"/>
      <c r="J55" s="78">
        <f>J90</f>
        <v>0</v>
      </c>
      <c r="K55" s="37"/>
      <c r="L55" s="10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U55" s="18" t="s">
        <v>85</v>
      </c>
    </row>
    <row r="56" spans="2:12" s="9" customFormat="1" ht="24.9" customHeight="1">
      <c r="B56" s="141"/>
      <c r="C56" s="142"/>
      <c r="D56" s="143" t="s">
        <v>86</v>
      </c>
      <c r="E56" s="144"/>
      <c r="F56" s="144"/>
      <c r="G56" s="144"/>
      <c r="H56" s="144"/>
      <c r="I56" s="145"/>
      <c r="J56" s="146">
        <f>J91</f>
        <v>0</v>
      </c>
      <c r="K56" s="142"/>
      <c r="L56" s="147"/>
    </row>
    <row r="57" spans="2:12" s="10" customFormat="1" ht="19.95" customHeight="1">
      <c r="B57" s="148"/>
      <c r="C57" s="149"/>
      <c r="D57" s="150" t="s">
        <v>87</v>
      </c>
      <c r="E57" s="151"/>
      <c r="F57" s="151"/>
      <c r="G57" s="151"/>
      <c r="H57" s="151"/>
      <c r="I57" s="152"/>
      <c r="J57" s="153">
        <f>J92</f>
        <v>0</v>
      </c>
      <c r="K57" s="149"/>
      <c r="L57" s="154"/>
    </row>
    <row r="58" spans="2:12" s="10" customFormat="1" ht="19.95" customHeight="1">
      <c r="B58" s="148"/>
      <c r="C58" s="149"/>
      <c r="D58" s="150" t="s">
        <v>88</v>
      </c>
      <c r="E58" s="151"/>
      <c r="F58" s="151"/>
      <c r="G58" s="151"/>
      <c r="H58" s="151"/>
      <c r="I58" s="152"/>
      <c r="J58" s="153">
        <f>J114</f>
        <v>0</v>
      </c>
      <c r="K58" s="149"/>
      <c r="L58" s="154"/>
    </row>
    <row r="59" spans="2:12" s="10" customFormat="1" ht="19.95" customHeight="1">
      <c r="B59" s="148"/>
      <c r="C59" s="149"/>
      <c r="D59" s="150" t="s">
        <v>89</v>
      </c>
      <c r="E59" s="151"/>
      <c r="F59" s="151"/>
      <c r="G59" s="151"/>
      <c r="H59" s="151"/>
      <c r="I59" s="152"/>
      <c r="J59" s="153">
        <f>J123</f>
        <v>0</v>
      </c>
      <c r="K59" s="149"/>
      <c r="L59" s="154"/>
    </row>
    <row r="60" spans="2:12" s="10" customFormat="1" ht="19.95" customHeight="1">
      <c r="B60" s="148"/>
      <c r="C60" s="149"/>
      <c r="D60" s="150" t="s">
        <v>90</v>
      </c>
      <c r="E60" s="151"/>
      <c r="F60" s="151"/>
      <c r="G60" s="151"/>
      <c r="H60" s="151"/>
      <c r="I60" s="152"/>
      <c r="J60" s="153">
        <f>J140</f>
        <v>0</v>
      </c>
      <c r="K60" s="149"/>
      <c r="L60" s="154"/>
    </row>
    <row r="61" spans="2:12" s="10" customFormat="1" ht="19.95" customHeight="1">
      <c r="B61" s="148"/>
      <c r="C61" s="149"/>
      <c r="D61" s="150" t="s">
        <v>91</v>
      </c>
      <c r="E61" s="151"/>
      <c r="F61" s="151"/>
      <c r="G61" s="151"/>
      <c r="H61" s="151"/>
      <c r="I61" s="152"/>
      <c r="J61" s="153">
        <f>J151</f>
        <v>0</v>
      </c>
      <c r="K61" s="149"/>
      <c r="L61" s="154"/>
    </row>
    <row r="62" spans="2:12" s="10" customFormat="1" ht="19.95" customHeight="1">
      <c r="B62" s="148"/>
      <c r="C62" s="149"/>
      <c r="D62" s="150" t="s">
        <v>92</v>
      </c>
      <c r="E62" s="151"/>
      <c r="F62" s="151"/>
      <c r="G62" s="151"/>
      <c r="H62" s="151"/>
      <c r="I62" s="152"/>
      <c r="J62" s="153">
        <f>J253</f>
        <v>0</v>
      </c>
      <c r="K62" s="149"/>
      <c r="L62" s="154"/>
    </row>
    <row r="63" spans="2:12" s="10" customFormat="1" ht="19.95" customHeight="1">
      <c r="B63" s="148"/>
      <c r="C63" s="149"/>
      <c r="D63" s="150" t="s">
        <v>93</v>
      </c>
      <c r="E63" s="151"/>
      <c r="F63" s="151"/>
      <c r="G63" s="151"/>
      <c r="H63" s="151"/>
      <c r="I63" s="152"/>
      <c r="J63" s="153">
        <f>J265</f>
        <v>0</v>
      </c>
      <c r="K63" s="149"/>
      <c r="L63" s="154"/>
    </row>
    <row r="64" spans="2:12" s="9" customFormat="1" ht="24.9" customHeight="1">
      <c r="B64" s="141"/>
      <c r="C64" s="142"/>
      <c r="D64" s="143" t="s">
        <v>94</v>
      </c>
      <c r="E64" s="144"/>
      <c r="F64" s="144"/>
      <c r="G64" s="144"/>
      <c r="H64" s="144"/>
      <c r="I64" s="145"/>
      <c r="J64" s="146">
        <f>J268</f>
        <v>0</v>
      </c>
      <c r="K64" s="142"/>
      <c r="L64" s="147"/>
    </row>
    <row r="65" spans="2:12" s="10" customFormat="1" ht="19.95" customHeight="1">
      <c r="B65" s="148"/>
      <c r="C65" s="149"/>
      <c r="D65" s="150" t="s">
        <v>95</v>
      </c>
      <c r="E65" s="151"/>
      <c r="F65" s="151"/>
      <c r="G65" s="151"/>
      <c r="H65" s="151"/>
      <c r="I65" s="152"/>
      <c r="J65" s="153">
        <f>J269</f>
        <v>0</v>
      </c>
      <c r="K65" s="149"/>
      <c r="L65" s="154"/>
    </row>
    <row r="66" spans="2:12" s="10" customFormat="1" ht="19.95" customHeight="1">
      <c r="B66" s="148"/>
      <c r="C66" s="149"/>
      <c r="D66" s="150" t="s">
        <v>96</v>
      </c>
      <c r="E66" s="151"/>
      <c r="F66" s="151"/>
      <c r="G66" s="151"/>
      <c r="H66" s="151"/>
      <c r="I66" s="152"/>
      <c r="J66" s="153">
        <f>J299</f>
        <v>0</v>
      </c>
      <c r="K66" s="149"/>
      <c r="L66" s="154"/>
    </row>
    <row r="67" spans="2:12" s="9" customFormat="1" ht="24.9" customHeight="1">
      <c r="B67" s="141"/>
      <c r="C67" s="142"/>
      <c r="D67" s="143" t="s">
        <v>97</v>
      </c>
      <c r="E67" s="144"/>
      <c r="F67" s="144"/>
      <c r="G67" s="144"/>
      <c r="H67" s="144"/>
      <c r="I67" s="145"/>
      <c r="J67" s="146">
        <f>J324</f>
        <v>0</v>
      </c>
      <c r="K67" s="142"/>
      <c r="L67" s="147"/>
    </row>
    <row r="68" spans="2:12" s="10" customFormat="1" ht="19.95" customHeight="1">
      <c r="B68" s="148"/>
      <c r="C68" s="149"/>
      <c r="D68" s="150" t="s">
        <v>98</v>
      </c>
      <c r="E68" s="151"/>
      <c r="F68" s="151"/>
      <c r="G68" s="151"/>
      <c r="H68" s="151"/>
      <c r="I68" s="152"/>
      <c r="J68" s="153">
        <f>J325</f>
        <v>0</v>
      </c>
      <c r="K68" s="149"/>
      <c r="L68" s="154"/>
    </row>
    <row r="69" spans="2:12" s="10" customFormat="1" ht="19.95" customHeight="1">
      <c r="B69" s="148"/>
      <c r="C69" s="149"/>
      <c r="D69" s="150" t="s">
        <v>99</v>
      </c>
      <c r="E69" s="151"/>
      <c r="F69" s="151"/>
      <c r="G69" s="151"/>
      <c r="H69" s="151"/>
      <c r="I69" s="152"/>
      <c r="J69" s="153">
        <f>J328</f>
        <v>0</v>
      </c>
      <c r="K69" s="149"/>
      <c r="L69" s="154"/>
    </row>
    <row r="70" spans="2:12" s="10" customFormat="1" ht="19.95" customHeight="1">
      <c r="B70" s="148"/>
      <c r="C70" s="149"/>
      <c r="D70" s="150" t="s">
        <v>100</v>
      </c>
      <c r="E70" s="151"/>
      <c r="F70" s="151"/>
      <c r="G70" s="151"/>
      <c r="H70" s="151"/>
      <c r="I70" s="152"/>
      <c r="J70" s="153">
        <f>J338</f>
        <v>0</v>
      </c>
      <c r="K70" s="149"/>
      <c r="L70" s="154"/>
    </row>
    <row r="71" spans="2:12" s="10" customFormat="1" ht="19.95" customHeight="1">
      <c r="B71" s="148"/>
      <c r="C71" s="149"/>
      <c r="D71" s="150" t="s">
        <v>101</v>
      </c>
      <c r="E71" s="151"/>
      <c r="F71" s="151"/>
      <c r="G71" s="151"/>
      <c r="H71" s="151"/>
      <c r="I71" s="152"/>
      <c r="J71" s="153">
        <f>J341</f>
        <v>0</v>
      </c>
      <c r="K71" s="149"/>
      <c r="L71" s="154"/>
    </row>
    <row r="72" spans="2:12" s="10" customFormat="1" ht="19.95" customHeight="1">
      <c r="B72" s="148"/>
      <c r="C72" s="149"/>
      <c r="D72" s="150" t="s">
        <v>102</v>
      </c>
      <c r="E72" s="151"/>
      <c r="F72" s="151"/>
      <c r="G72" s="151"/>
      <c r="H72" s="151"/>
      <c r="I72" s="152"/>
      <c r="J72" s="153">
        <f>J350</f>
        <v>0</v>
      </c>
      <c r="K72" s="149"/>
      <c r="L72" s="154"/>
    </row>
    <row r="73" spans="1:31" s="2" customFormat="1" ht="21.75" customHeight="1">
      <c r="A73" s="35"/>
      <c r="B73" s="36"/>
      <c r="C73" s="37"/>
      <c r="D73" s="37"/>
      <c r="E73" s="37"/>
      <c r="F73" s="37"/>
      <c r="G73" s="37"/>
      <c r="H73" s="37"/>
      <c r="I73" s="104"/>
      <c r="J73" s="37"/>
      <c r="K73" s="37"/>
      <c r="L73" s="10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" customHeight="1">
      <c r="A74" s="35"/>
      <c r="B74" s="48"/>
      <c r="C74" s="49"/>
      <c r="D74" s="49"/>
      <c r="E74" s="49"/>
      <c r="F74" s="49"/>
      <c r="G74" s="49"/>
      <c r="H74" s="49"/>
      <c r="I74" s="132"/>
      <c r="J74" s="49"/>
      <c r="K74" s="49"/>
      <c r="L74" s="10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8" spans="1:31" s="2" customFormat="1" ht="6.9" customHeight="1">
      <c r="A78" s="35"/>
      <c r="B78" s="50"/>
      <c r="C78" s="51"/>
      <c r="D78" s="51"/>
      <c r="E78" s="51"/>
      <c r="F78" s="51"/>
      <c r="G78" s="51"/>
      <c r="H78" s="51"/>
      <c r="I78" s="135"/>
      <c r="J78" s="51"/>
      <c r="K78" s="51"/>
      <c r="L78" s="10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4.9" customHeight="1">
      <c r="A79" s="35"/>
      <c r="B79" s="36"/>
      <c r="C79" s="24" t="s">
        <v>103</v>
      </c>
      <c r="D79" s="37"/>
      <c r="E79" s="37"/>
      <c r="F79" s="37"/>
      <c r="G79" s="37"/>
      <c r="H79" s="37"/>
      <c r="I79" s="104"/>
      <c r="J79" s="37"/>
      <c r="K79" s="37"/>
      <c r="L79" s="10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" customHeight="1">
      <c r="A80" s="35"/>
      <c r="B80" s="36"/>
      <c r="C80" s="37"/>
      <c r="D80" s="37"/>
      <c r="E80" s="37"/>
      <c r="F80" s="37"/>
      <c r="G80" s="37"/>
      <c r="H80" s="37"/>
      <c r="I80" s="104"/>
      <c r="J80" s="37"/>
      <c r="K80" s="37"/>
      <c r="L80" s="10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16</v>
      </c>
      <c r="D81" s="37"/>
      <c r="E81" s="37"/>
      <c r="F81" s="37"/>
      <c r="G81" s="37"/>
      <c r="H81" s="37"/>
      <c r="I81" s="104"/>
      <c r="J81" s="37"/>
      <c r="K81" s="37"/>
      <c r="L81" s="10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75" customHeight="1">
      <c r="A82" s="35"/>
      <c r="B82" s="36"/>
      <c r="C82" s="37"/>
      <c r="D82" s="37"/>
      <c r="E82" s="342" t="str">
        <f>E7</f>
        <v>Vřídelní kolonáda – odstranění havarijního stavu, Karlovy Vary č.p. 2036, Divadelní Náměstí – 1. etapa</v>
      </c>
      <c r="F82" s="368"/>
      <c r="G82" s="368"/>
      <c r="H82" s="368"/>
      <c r="I82" s="104"/>
      <c r="J82" s="37"/>
      <c r="K82" s="37"/>
      <c r="L82" s="10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104"/>
      <c r="J83" s="37"/>
      <c r="K83" s="37"/>
      <c r="L83" s="10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22</v>
      </c>
      <c r="D84" s="37"/>
      <c r="E84" s="37"/>
      <c r="F84" s="28" t="str">
        <f>F10</f>
        <v>Karlovy Vary</v>
      </c>
      <c r="G84" s="37"/>
      <c r="H84" s="37"/>
      <c r="I84" s="107" t="s">
        <v>24</v>
      </c>
      <c r="J84" s="60" t="str">
        <f>IF(J10="","",J10)</f>
        <v>6. 4. 2020</v>
      </c>
      <c r="K84" s="37"/>
      <c r="L84" s="10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6.9" customHeight="1">
      <c r="A85" s="35"/>
      <c r="B85" s="36"/>
      <c r="C85" s="37"/>
      <c r="D85" s="37"/>
      <c r="E85" s="37"/>
      <c r="F85" s="37"/>
      <c r="G85" s="37"/>
      <c r="H85" s="37"/>
      <c r="I85" s="104"/>
      <c r="J85" s="37"/>
      <c r="K85" s="37"/>
      <c r="L85" s="10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40.05" customHeight="1">
      <c r="A86" s="35"/>
      <c r="B86" s="36"/>
      <c r="C86" s="30" t="s">
        <v>26</v>
      </c>
      <c r="D86" s="37"/>
      <c r="E86" s="37"/>
      <c r="F86" s="28" t="str">
        <f>E13</f>
        <v>Statutární město Karlovy Vary</v>
      </c>
      <c r="G86" s="37"/>
      <c r="H86" s="37"/>
      <c r="I86" s="107" t="s">
        <v>32</v>
      </c>
      <c r="J86" s="33" t="str">
        <f>E19</f>
        <v>Kancelář stavebního inženýrství s.r.o.</v>
      </c>
      <c r="K86" s="37"/>
      <c r="L86" s="10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5.15" customHeight="1">
      <c r="A87" s="35"/>
      <c r="B87" s="36"/>
      <c r="C87" s="30" t="s">
        <v>30</v>
      </c>
      <c r="D87" s="37"/>
      <c r="E87" s="37"/>
      <c r="F87" s="28" t="str">
        <f>IF(E16="","",E16)</f>
        <v>Vyplň údaj</v>
      </c>
      <c r="G87" s="37"/>
      <c r="H87" s="37"/>
      <c r="I87" s="107" t="s">
        <v>35</v>
      </c>
      <c r="J87" s="33" t="str">
        <f>E22</f>
        <v xml:space="preserve"> </v>
      </c>
      <c r="K87" s="37"/>
      <c r="L87" s="10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0.35" customHeight="1">
      <c r="A88" s="35"/>
      <c r="B88" s="36"/>
      <c r="C88" s="37"/>
      <c r="D88" s="37"/>
      <c r="E88" s="37"/>
      <c r="F88" s="37"/>
      <c r="G88" s="37"/>
      <c r="H88" s="37"/>
      <c r="I88" s="104"/>
      <c r="J88" s="37"/>
      <c r="K88" s="37"/>
      <c r="L88" s="10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11" customFormat="1" ht="29.25" customHeight="1">
      <c r="A89" s="155"/>
      <c r="B89" s="156"/>
      <c r="C89" s="157" t="s">
        <v>104</v>
      </c>
      <c r="D89" s="158" t="s">
        <v>58</v>
      </c>
      <c r="E89" s="158" t="s">
        <v>54</v>
      </c>
      <c r="F89" s="158" t="s">
        <v>55</v>
      </c>
      <c r="G89" s="158" t="s">
        <v>105</v>
      </c>
      <c r="H89" s="158" t="s">
        <v>106</v>
      </c>
      <c r="I89" s="159" t="s">
        <v>107</v>
      </c>
      <c r="J89" s="158" t="s">
        <v>84</v>
      </c>
      <c r="K89" s="160" t="s">
        <v>108</v>
      </c>
      <c r="L89" s="161"/>
      <c r="M89" s="69" t="s">
        <v>21</v>
      </c>
      <c r="N89" s="70" t="s">
        <v>43</v>
      </c>
      <c r="O89" s="70" t="s">
        <v>109</v>
      </c>
      <c r="P89" s="70" t="s">
        <v>110</v>
      </c>
      <c r="Q89" s="70" t="s">
        <v>111</v>
      </c>
      <c r="R89" s="70" t="s">
        <v>112</v>
      </c>
      <c r="S89" s="70" t="s">
        <v>113</v>
      </c>
      <c r="T89" s="71" t="s">
        <v>114</v>
      </c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</row>
    <row r="90" spans="1:63" s="2" customFormat="1" ht="22.8" customHeight="1">
      <c r="A90" s="35"/>
      <c r="B90" s="36"/>
      <c r="C90" s="76" t="s">
        <v>115</v>
      </c>
      <c r="D90" s="37"/>
      <c r="E90" s="37"/>
      <c r="F90" s="37"/>
      <c r="G90" s="37"/>
      <c r="H90" s="37"/>
      <c r="I90" s="104"/>
      <c r="J90" s="162">
        <f>BK90</f>
        <v>0</v>
      </c>
      <c r="K90" s="37"/>
      <c r="L90" s="40"/>
      <c r="M90" s="72"/>
      <c r="N90" s="163"/>
      <c r="O90" s="73"/>
      <c r="P90" s="164">
        <f>P91+P268+P324</f>
        <v>0</v>
      </c>
      <c r="Q90" s="73"/>
      <c r="R90" s="164">
        <f>R91+R268+R324</f>
        <v>392.61914726000003</v>
      </c>
      <c r="S90" s="73"/>
      <c r="T90" s="165">
        <f>T91+T268+T324</f>
        <v>173.1533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72</v>
      </c>
      <c r="AU90" s="18" t="s">
        <v>85</v>
      </c>
      <c r="BK90" s="166">
        <f>BK91+BK268+BK324</f>
        <v>0</v>
      </c>
    </row>
    <row r="91" spans="2:63" s="12" customFormat="1" ht="25.95" customHeight="1">
      <c r="B91" s="167"/>
      <c r="C91" s="168"/>
      <c r="D91" s="169" t="s">
        <v>72</v>
      </c>
      <c r="E91" s="170" t="s">
        <v>116</v>
      </c>
      <c r="F91" s="170" t="s">
        <v>117</v>
      </c>
      <c r="G91" s="168"/>
      <c r="H91" s="168"/>
      <c r="I91" s="171"/>
      <c r="J91" s="172">
        <f>BK91</f>
        <v>0</v>
      </c>
      <c r="K91" s="168"/>
      <c r="L91" s="173"/>
      <c r="M91" s="174"/>
      <c r="N91" s="175"/>
      <c r="O91" s="175"/>
      <c r="P91" s="176">
        <f>P92+P114+P123+P140+P151+P253+P265</f>
        <v>0</v>
      </c>
      <c r="Q91" s="175"/>
      <c r="R91" s="176">
        <f>R92+R114+R123+R140+R151+R253+R265</f>
        <v>391.82602646000004</v>
      </c>
      <c r="S91" s="175"/>
      <c r="T91" s="177">
        <f>T92+T114+T123+T140+T151+T253+T265</f>
        <v>172.9408</v>
      </c>
      <c r="AR91" s="178" t="s">
        <v>78</v>
      </c>
      <c r="AT91" s="179" t="s">
        <v>72</v>
      </c>
      <c r="AU91" s="179" t="s">
        <v>73</v>
      </c>
      <c r="AY91" s="178" t="s">
        <v>118</v>
      </c>
      <c r="BK91" s="180">
        <f>BK92+BK114+BK123+BK140+BK151+BK253+BK265</f>
        <v>0</v>
      </c>
    </row>
    <row r="92" spans="2:63" s="12" customFormat="1" ht="22.8" customHeight="1">
      <c r="B92" s="167"/>
      <c r="C92" s="168"/>
      <c r="D92" s="169" t="s">
        <v>72</v>
      </c>
      <c r="E92" s="181" t="s">
        <v>80</v>
      </c>
      <c r="F92" s="181" t="s">
        <v>119</v>
      </c>
      <c r="G92" s="168"/>
      <c r="H92" s="168"/>
      <c r="I92" s="171"/>
      <c r="J92" s="182">
        <f>BK92</f>
        <v>0</v>
      </c>
      <c r="K92" s="168"/>
      <c r="L92" s="173"/>
      <c r="M92" s="174"/>
      <c r="N92" s="175"/>
      <c r="O92" s="175"/>
      <c r="P92" s="176">
        <f>SUM(P93:P113)</f>
        <v>0</v>
      </c>
      <c r="Q92" s="175"/>
      <c r="R92" s="176">
        <f>SUM(R93:R113)</f>
        <v>51.67485236</v>
      </c>
      <c r="S92" s="175"/>
      <c r="T92" s="177">
        <f>SUM(T93:T113)</f>
        <v>0</v>
      </c>
      <c r="AR92" s="178" t="s">
        <v>78</v>
      </c>
      <c r="AT92" s="179" t="s">
        <v>72</v>
      </c>
      <c r="AU92" s="179" t="s">
        <v>78</v>
      </c>
      <c r="AY92" s="178" t="s">
        <v>118</v>
      </c>
      <c r="BK92" s="180">
        <f>SUM(BK93:BK113)</f>
        <v>0</v>
      </c>
    </row>
    <row r="93" spans="1:65" s="2" customFormat="1" ht="21.75" customHeight="1">
      <c r="A93" s="35"/>
      <c r="B93" s="36"/>
      <c r="C93" s="183" t="s">
        <v>78</v>
      </c>
      <c r="D93" s="183" t="s">
        <v>120</v>
      </c>
      <c r="E93" s="184" t="s">
        <v>121</v>
      </c>
      <c r="F93" s="185" t="s">
        <v>122</v>
      </c>
      <c r="G93" s="186" t="s">
        <v>123</v>
      </c>
      <c r="H93" s="187">
        <v>21.039</v>
      </c>
      <c r="I93" s="188"/>
      <c r="J93" s="189">
        <f>ROUND(I93*H93,2)</f>
        <v>0</v>
      </c>
      <c r="K93" s="185" t="s">
        <v>124</v>
      </c>
      <c r="L93" s="40"/>
      <c r="M93" s="190" t="s">
        <v>21</v>
      </c>
      <c r="N93" s="191" t="s">
        <v>44</v>
      </c>
      <c r="O93" s="65"/>
      <c r="P93" s="192">
        <f>O93*H93</f>
        <v>0</v>
      </c>
      <c r="Q93" s="192">
        <v>2.45329</v>
      </c>
      <c r="R93" s="192">
        <f>Q93*H93</f>
        <v>51.61476831</v>
      </c>
      <c r="S93" s="192">
        <v>0</v>
      </c>
      <c r="T93" s="193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94" t="s">
        <v>125</v>
      </c>
      <c r="AT93" s="194" t="s">
        <v>120</v>
      </c>
      <c r="AU93" s="194" t="s">
        <v>80</v>
      </c>
      <c r="AY93" s="18" t="s">
        <v>118</v>
      </c>
      <c r="BE93" s="195">
        <f>IF(N93="základní",J93,0)</f>
        <v>0</v>
      </c>
      <c r="BF93" s="195">
        <f>IF(N93="snížená",J93,0)</f>
        <v>0</v>
      </c>
      <c r="BG93" s="195">
        <f>IF(N93="zákl. přenesená",J93,0)</f>
        <v>0</v>
      </c>
      <c r="BH93" s="195">
        <f>IF(N93="sníž. přenesená",J93,0)</f>
        <v>0</v>
      </c>
      <c r="BI93" s="195">
        <f>IF(N93="nulová",J93,0)</f>
        <v>0</v>
      </c>
      <c r="BJ93" s="18" t="s">
        <v>78</v>
      </c>
      <c r="BK93" s="195">
        <f>ROUND(I93*H93,2)</f>
        <v>0</v>
      </c>
      <c r="BL93" s="18" t="s">
        <v>125</v>
      </c>
      <c r="BM93" s="194" t="s">
        <v>126</v>
      </c>
    </row>
    <row r="94" spans="1:47" s="2" customFormat="1" ht="19.2">
      <c r="A94" s="35"/>
      <c r="B94" s="36"/>
      <c r="C94" s="37"/>
      <c r="D94" s="196" t="s">
        <v>127</v>
      </c>
      <c r="E94" s="37"/>
      <c r="F94" s="197" t="s">
        <v>128</v>
      </c>
      <c r="G94" s="37"/>
      <c r="H94" s="37"/>
      <c r="I94" s="104"/>
      <c r="J94" s="37"/>
      <c r="K94" s="37"/>
      <c r="L94" s="40"/>
      <c r="M94" s="198"/>
      <c r="N94" s="199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127</v>
      </c>
      <c r="AU94" s="18" t="s">
        <v>80</v>
      </c>
    </row>
    <row r="95" spans="2:51" s="13" customFormat="1" ht="10.2">
      <c r="B95" s="200"/>
      <c r="C95" s="201"/>
      <c r="D95" s="196" t="s">
        <v>129</v>
      </c>
      <c r="E95" s="202" t="s">
        <v>21</v>
      </c>
      <c r="F95" s="203" t="s">
        <v>130</v>
      </c>
      <c r="G95" s="201"/>
      <c r="H95" s="202" t="s">
        <v>21</v>
      </c>
      <c r="I95" s="204"/>
      <c r="J95" s="201"/>
      <c r="K95" s="201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129</v>
      </c>
      <c r="AU95" s="209" t="s">
        <v>80</v>
      </c>
      <c r="AV95" s="13" t="s">
        <v>78</v>
      </c>
      <c r="AW95" s="13" t="s">
        <v>34</v>
      </c>
      <c r="AX95" s="13" t="s">
        <v>73</v>
      </c>
      <c r="AY95" s="209" t="s">
        <v>118</v>
      </c>
    </row>
    <row r="96" spans="2:51" s="14" customFormat="1" ht="10.2">
      <c r="B96" s="210"/>
      <c r="C96" s="211"/>
      <c r="D96" s="196" t="s">
        <v>129</v>
      </c>
      <c r="E96" s="212" t="s">
        <v>21</v>
      </c>
      <c r="F96" s="213" t="s">
        <v>131</v>
      </c>
      <c r="G96" s="211"/>
      <c r="H96" s="214">
        <v>17.699</v>
      </c>
      <c r="I96" s="215"/>
      <c r="J96" s="211"/>
      <c r="K96" s="211"/>
      <c r="L96" s="216"/>
      <c r="M96" s="217"/>
      <c r="N96" s="218"/>
      <c r="O96" s="218"/>
      <c r="P96" s="218"/>
      <c r="Q96" s="218"/>
      <c r="R96" s="218"/>
      <c r="S96" s="218"/>
      <c r="T96" s="219"/>
      <c r="AT96" s="220" t="s">
        <v>129</v>
      </c>
      <c r="AU96" s="220" t="s">
        <v>80</v>
      </c>
      <c r="AV96" s="14" t="s">
        <v>80</v>
      </c>
      <c r="AW96" s="14" t="s">
        <v>34</v>
      </c>
      <c r="AX96" s="14" t="s">
        <v>73</v>
      </c>
      <c r="AY96" s="220" t="s">
        <v>118</v>
      </c>
    </row>
    <row r="97" spans="2:51" s="14" customFormat="1" ht="10.2">
      <c r="B97" s="210"/>
      <c r="C97" s="211"/>
      <c r="D97" s="196" t="s">
        <v>129</v>
      </c>
      <c r="E97" s="212" t="s">
        <v>21</v>
      </c>
      <c r="F97" s="213" t="s">
        <v>132</v>
      </c>
      <c r="G97" s="211"/>
      <c r="H97" s="214">
        <v>3.34</v>
      </c>
      <c r="I97" s="215"/>
      <c r="J97" s="211"/>
      <c r="K97" s="211"/>
      <c r="L97" s="216"/>
      <c r="M97" s="217"/>
      <c r="N97" s="218"/>
      <c r="O97" s="218"/>
      <c r="P97" s="218"/>
      <c r="Q97" s="218"/>
      <c r="R97" s="218"/>
      <c r="S97" s="218"/>
      <c r="T97" s="219"/>
      <c r="AT97" s="220" t="s">
        <v>129</v>
      </c>
      <c r="AU97" s="220" t="s">
        <v>80</v>
      </c>
      <c r="AV97" s="14" t="s">
        <v>80</v>
      </c>
      <c r="AW97" s="14" t="s">
        <v>34</v>
      </c>
      <c r="AX97" s="14" t="s">
        <v>73</v>
      </c>
      <c r="AY97" s="220" t="s">
        <v>118</v>
      </c>
    </row>
    <row r="98" spans="2:51" s="15" customFormat="1" ht="10.2">
      <c r="B98" s="221"/>
      <c r="C98" s="222"/>
      <c r="D98" s="196" t="s">
        <v>129</v>
      </c>
      <c r="E98" s="223" t="s">
        <v>21</v>
      </c>
      <c r="F98" s="224" t="s">
        <v>133</v>
      </c>
      <c r="G98" s="222"/>
      <c r="H98" s="225">
        <v>21.039</v>
      </c>
      <c r="I98" s="226"/>
      <c r="J98" s="222"/>
      <c r="K98" s="222"/>
      <c r="L98" s="227"/>
      <c r="M98" s="228"/>
      <c r="N98" s="229"/>
      <c r="O98" s="229"/>
      <c r="P98" s="229"/>
      <c r="Q98" s="229"/>
      <c r="R98" s="229"/>
      <c r="S98" s="229"/>
      <c r="T98" s="230"/>
      <c r="AT98" s="231" t="s">
        <v>129</v>
      </c>
      <c r="AU98" s="231" t="s">
        <v>80</v>
      </c>
      <c r="AV98" s="15" t="s">
        <v>125</v>
      </c>
      <c r="AW98" s="15" t="s">
        <v>34</v>
      </c>
      <c r="AX98" s="15" t="s">
        <v>78</v>
      </c>
      <c r="AY98" s="231" t="s">
        <v>118</v>
      </c>
    </row>
    <row r="99" spans="1:65" s="2" customFormat="1" ht="16.5" customHeight="1">
      <c r="A99" s="35"/>
      <c r="B99" s="36"/>
      <c r="C99" s="183" t="s">
        <v>80</v>
      </c>
      <c r="D99" s="183" t="s">
        <v>120</v>
      </c>
      <c r="E99" s="184" t="s">
        <v>134</v>
      </c>
      <c r="F99" s="185" t="s">
        <v>135</v>
      </c>
      <c r="G99" s="186" t="s">
        <v>136</v>
      </c>
      <c r="H99" s="187">
        <v>18.732</v>
      </c>
      <c r="I99" s="188"/>
      <c r="J99" s="189">
        <f>ROUND(I99*H99,2)</f>
        <v>0</v>
      </c>
      <c r="K99" s="185" t="s">
        <v>124</v>
      </c>
      <c r="L99" s="40"/>
      <c r="M99" s="190" t="s">
        <v>21</v>
      </c>
      <c r="N99" s="191" t="s">
        <v>44</v>
      </c>
      <c r="O99" s="65"/>
      <c r="P99" s="192">
        <f>O99*H99</f>
        <v>0</v>
      </c>
      <c r="Q99" s="192">
        <v>0.00247</v>
      </c>
      <c r="R99" s="192">
        <f>Q99*H99</f>
        <v>0.046268039999999996</v>
      </c>
      <c r="S99" s="192">
        <v>0</v>
      </c>
      <c r="T99" s="193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94" t="s">
        <v>125</v>
      </c>
      <c r="AT99" s="194" t="s">
        <v>120</v>
      </c>
      <c r="AU99" s="194" t="s">
        <v>80</v>
      </c>
      <c r="AY99" s="18" t="s">
        <v>118</v>
      </c>
      <c r="BE99" s="195">
        <f>IF(N99="základní",J99,0)</f>
        <v>0</v>
      </c>
      <c r="BF99" s="195">
        <f>IF(N99="snížená",J99,0)</f>
        <v>0</v>
      </c>
      <c r="BG99" s="195">
        <f>IF(N99="zákl. přenesená",J99,0)</f>
        <v>0</v>
      </c>
      <c r="BH99" s="195">
        <f>IF(N99="sníž. přenesená",J99,0)</f>
        <v>0</v>
      </c>
      <c r="BI99" s="195">
        <f>IF(N99="nulová",J99,0)</f>
        <v>0</v>
      </c>
      <c r="BJ99" s="18" t="s">
        <v>78</v>
      </c>
      <c r="BK99" s="195">
        <f>ROUND(I99*H99,2)</f>
        <v>0</v>
      </c>
      <c r="BL99" s="18" t="s">
        <v>125</v>
      </c>
      <c r="BM99" s="194" t="s">
        <v>137</v>
      </c>
    </row>
    <row r="100" spans="1:47" s="2" customFormat="1" ht="10.2">
      <c r="A100" s="35"/>
      <c r="B100" s="36"/>
      <c r="C100" s="37"/>
      <c r="D100" s="196" t="s">
        <v>127</v>
      </c>
      <c r="E100" s="37"/>
      <c r="F100" s="197" t="s">
        <v>138</v>
      </c>
      <c r="G100" s="37"/>
      <c r="H100" s="37"/>
      <c r="I100" s="104"/>
      <c r="J100" s="37"/>
      <c r="K100" s="37"/>
      <c r="L100" s="40"/>
      <c r="M100" s="198"/>
      <c r="N100" s="199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127</v>
      </c>
      <c r="AU100" s="18" t="s">
        <v>80</v>
      </c>
    </row>
    <row r="101" spans="2:51" s="13" customFormat="1" ht="10.2">
      <c r="B101" s="200"/>
      <c r="C101" s="201"/>
      <c r="D101" s="196" t="s">
        <v>129</v>
      </c>
      <c r="E101" s="202" t="s">
        <v>21</v>
      </c>
      <c r="F101" s="203" t="s">
        <v>139</v>
      </c>
      <c r="G101" s="201"/>
      <c r="H101" s="202" t="s">
        <v>21</v>
      </c>
      <c r="I101" s="204"/>
      <c r="J101" s="201"/>
      <c r="K101" s="201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129</v>
      </c>
      <c r="AU101" s="209" t="s">
        <v>80</v>
      </c>
      <c r="AV101" s="13" t="s">
        <v>78</v>
      </c>
      <c r="AW101" s="13" t="s">
        <v>34</v>
      </c>
      <c r="AX101" s="13" t="s">
        <v>73</v>
      </c>
      <c r="AY101" s="209" t="s">
        <v>118</v>
      </c>
    </row>
    <row r="102" spans="2:51" s="14" customFormat="1" ht="10.2">
      <c r="B102" s="210"/>
      <c r="C102" s="211"/>
      <c r="D102" s="196" t="s">
        <v>129</v>
      </c>
      <c r="E102" s="212" t="s">
        <v>21</v>
      </c>
      <c r="F102" s="213" t="s">
        <v>140</v>
      </c>
      <c r="G102" s="211"/>
      <c r="H102" s="214">
        <v>8.968</v>
      </c>
      <c r="I102" s="215"/>
      <c r="J102" s="211"/>
      <c r="K102" s="211"/>
      <c r="L102" s="216"/>
      <c r="M102" s="217"/>
      <c r="N102" s="218"/>
      <c r="O102" s="218"/>
      <c r="P102" s="218"/>
      <c r="Q102" s="218"/>
      <c r="R102" s="218"/>
      <c r="S102" s="218"/>
      <c r="T102" s="219"/>
      <c r="AT102" s="220" t="s">
        <v>129</v>
      </c>
      <c r="AU102" s="220" t="s">
        <v>80</v>
      </c>
      <c r="AV102" s="14" t="s">
        <v>80</v>
      </c>
      <c r="AW102" s="14" t="s">
        <v>34</v>
      </c>
      <c r="AX102" s="14" t="s">
        <v>73</v>
      </c>
      <c r="AY102" s="220" t="s">
        <v>118</v>
      </c>
    </row>
    <row r="103" spans="2:51" s="14" customFormat="1" ht="10.2">
      <c r="B103" s="210"/>
      <c r="C103" s="211"/>
      <c r="D103" s="196" t="s">
        <v>129</v>
      </c>
      <c r="E103" s="212" t="s">
        <v>21</v>
      </c>
      <c r="F103" s="213" t="s">
        <v>141</v>
      </c>
      <c r="G103" s="211"/>
      <c r="H103" s="214">
        <v>3.01</v>
      </c>
      <c r="I103" s="215"/>
      <c r="J103" s="211"/>
      <c r="K103" s="211"/>
      <c r="L103" s="216"/>
      <c r="M103" s="217"/>
      <c r="N103" s="218"/>
      <c r="O103" s="218"/>
      <c r="P103" s="218"/>
      <c r="Q103" s="218"/>
      <c r="R103" s="218"/>
      <c r="S103" s="218"/>
      <c r="T103" s="219"/>
      <c r="AT103" s="220" t="s">
        <v>129</v>
      </c>
      <c r="AU103" s="220" t="s">
        <v>80</v>
      </c>
      <c r="AV103" s="14" t="s">
        <v>80</v>
      </c>
      <c r="AW103" s="14" t="s">
        <v>34</v>
      </c>
      <c r="AX103" s="14" t="s">
        <v>73</v>
      </c>
      <c r="AY103" s="220" t="s">
        <v>118</v>
      </c>
    </row>
    <row r="104" spans="2:51" s="14" customFormat="1" ht="10.2">
      <c r="B104" s="210"/>
      <c r="C104" s="211"/>
      <c r="D104" s="196" t="s">
        <v>129</v>
      </c>
      <c r="E104" s="212" t="s">
        <v>21</v>
      </c>
      <c r="F104" s="213" t="s">
        <v>142</v>
      </c>
      <c r="G104" s="211"/>
      <c r="H104" s="214">
        <v>3.63</v>
      </c>
      <c r="I104" s="215"/>
      <c r="J104" s="211"/>
      <c r="K104" s="211"/>
      <c r="L104" s="216"/>
      <c r="M104" s="217"/>
      <c r="N104" s="218"/>
      <c r="O104" s="218"/>
      <c r="P104" s="218"/>
      <c r="Q104" s="218"/>
      <c r="R104" s="218"/>
      <c r="S104" s="218"/>
      <c r="T104" s="219"/>
      <c r="AT104" s="220" t="s">
        <v>129</v>
      </c>
      <c r="AU104" s="220" t="s">
        <v>80</v>
      </c>
      <c r="AV104" s="14" t="s">
        <v>80</v>
      </c>
      <c r="AW104" s="14" t="s">
        <v>34</v>
      </c>
      <c r="AX104" s="14" t="s">
        <v>73</v>
      </c>
      <c r="AY104" s="220" t="s">
        <v>118</v>
      </c>
    </row>
    <row r="105" spans="2:51" s="14" customFormat="1" ht="10.2">
      <c r="B105" s="210"/>
      <c r="C105" s="211"/>
      <c r="D105" s="196" t="s">
        <v>129</v>
      </c>
      <c r="E105" s="212" t="s">
        <v>21</v>
      </c>
      <c r="F105" s="213" t="s">
        <v>143</v>
      </c>
      <c r="G105" s="211"/>
      <c r="H105" s="214">
        <v>2.024</v>
      </c>
      <c r="I105" s="215"/>
      <c r="J105" s="211"/>
      <c r="K105" s="211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129</v>
      </c>
      <c r="AU105" s="220" t="s">
        <v>80</v>
      </c>
      <c r="AV105" s="14" t="s">
        <v>80</v>
      </c>
      <c r="AW105" s="14" t="s">
        <v>34</v>
      </c>
      <c r="AX105" s="14" t="s">
        <v>73</v>
      </c>
      <c r="AY105" s="220" t="s">
        <v>118</v>
      </c>
    </row>
    <row r="106" spans="2:51" s="14" customFormat="1" ht="10.2">
      <c r="B106" s="210"/>
      <c r="C106" s="211"/>
      <c r="D106" s="196" t="s">
        <v>129</v>
      </c>
      <c r="E106" s="212" t="s">
        <v>21</v>
      </c>
      <c r="F106" s="213" t="s">
        <v>144</v>
      </c>
      <c r="G106" s="211"/>
      <c r="H106" s="214">
        <v>1.1</v>
      </c>
      <c r="I106" s="215"/>
      <c r="J106" s="211"/>
      <c r="K106" s="211"/>
      <c r="L106" s="216"/>
      <c r="M106" s="217"/>
      <c r="N106" s="218"/>
      <c r="O106" s="218"/>
      <c r="P106" s="218"/>
      <c r="Q106" s="218"/>
      <c r="R106" s="218"/>
      <c r="S106" s="218"/>
      <c r="T106" s="219"/>
      <c r="AT106" s="220" t="s">
        <v>129</v>
      </c>
      <c r="AU106" s="220" t="s">
        <v>80</v>
      </c>
      <c r="AV106" s="14" t="s">
        <v>80</v>
      </c>
      <c r="AW106" s="14" t="s">
        <v>34</v>
      </c>
      <c r="AX106" s="14" t="s">
        <v>73</v>
      </c>
      <c r="AY106" s="220" t="s">
        <v>118</v>
      </c>
    </row>
    <row r="107" spans="2:51" s="15" customFormat="1" ht="10.2">
      <c r="B107" s="221"/>
      <c r="C107" s="222"/>
      <c r="D107" s="196" t="s">
        <v>129</v>
      </c>
      <c r="E107" s="223" t="s">
        <v>21</v>
      </c>
      <c r="F107" s="224" t="s">
        <v>133</v>
      </c>
      <c r="G107" s="222"/>
      <c r="H107" s="225">
        <v>18.732</v>
      </c>
      <c r="I107" s="226"/>
      <c r="J107" s="222"/>
      <c r="K107" s="222"/>
      <c r="L107" s="227"/>
      <c r="M107" s="228"/>
      <c r="N107" s="229"/>
      <c r="O107" s="229"/>
      <c r="P107" s="229"/>
      <c r="Q107" s="229"/>
      <c r="R107" s="229"/>
      <c r="S107" s="229"/>
      <c r="T107" s="230"/>
      <c r="AT107" s="231" t="s">
        <v>129</v>
      </c>
      <c r="AU107" s="231" t="s">
        <v>80</v>
      </c>
      <c r="AV107" s="15" t="s">
        <v>125</v>
      </c>
      <c r="AW107" s="15" t="s">
        <v>34</v>
      </c>
      <c r="AX107" s="15" t="s">
        <v>78</v>
      </c>
      <c r="AY107" s="231" t="s">
        <v>118</v>
      </c>
    </row>
    <row r="108" spans="1:65" s="2" customFormat="1" ht="16.5" customHeight="1">
      <c r="A108" s="35"/>
      <c r="B108" s="36"/>
      <c r="C108" s="183" t="s">
        <v>145</v>
      </c>
      <c r="D108" s="183" t="s">
        <v>120</v>
      </c>
      <c r="E108" s="184" t="s">
        <v>146</v>
      </c>
      <c r="F108" s="185" t="s">
        <v>147</v>
      </c>
      <c r="G108" s="186" t="s">
        <v>136</v>
      </c>
      <c r="H108" s="187">
        <v>18.732</v>
      </c>
      <c r="I108" s="188"/>
      <c r="J108" s="189">
        <f>ROUND(I108*H108,2)</f>
        <v>0</v>
      </c>
      <c r="K108" s="185" t="s">
        <v>124</v>
      </c>
      <c r="L108" s="40"/>
      <c r="M108" s="190" t="s">
        <v>21</v>
      </c>
      <c r="N108" s="191" t="s">
        <v>44</v>
      </c>
      <c r="O108" s="65"/>
      <c r="P108" s="192">
        <f>O108*H108</f>
        <v>0</v>
      </c>
      <c r="Q108" s="192">
        <v>0</v>
      </c>
      <c r="R108" s="192">
        <f>Q108*H108</f>
        <v>0</v>
      </c>
      <c r="S108" s="192">
        <v>0</v>
      </c>
      <c r="T108" s="193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94" t="s">
        <v>125</v>
      </c>
      <c r="AT108" s="194" t="s">
        <v>120</v>
      </c>
      <c r="AU108" s="194" t="s">
        <v>80</v>
      </c>
      <c r="AY108" s="18" t="s">
        <v>118</v>
      </c>
      <c r="BE108" s="195">
        <f>IF(N108="základní",J108,0)</f>
        <v>0</v>
      </c>
      <c r="BF108" s="195">
        <f>IF(N108="snížená",J108,0)</f>
        <v>0</v>
      </c>
      <c r="BG108" s="195">
        <f>IF(N108="zákl. přenesená",J108,0)</f>
        <v>0</v>
      </c>
      <c r="BH108" s="195">
        <f>IF(N108="sníž. přenesená",J108,0)</f>
        <v>0</v>
      </c>
      <c r="BI108" s="195">
        <f>IF(N108="nulová",J108,0)</f>
        <v>0</v>
      </c>
      <c r="BJ108" s="18" t="s">
        <v>78</v>
      </c>
      <c r="BK108" s="195">
        <f>ROUND(I108*H108,2)</f>
        <v>0</v>
      </c>
      <c r="BL108" s="18" t="s">
        <v>125</v>
      </c>
      <c r="BM108" s="194" t="s">
        <v>148</v>
      </c>
    </row>
    <row r="109" spans="1:47" s="2" customFormat="1" ht="10.2">
      <c r="A109" s="35"/>
      <c r="B109" s="36"/>
      <c r="C109" s="37"/>
      <c r="D109" s="196" t="s">
        <v>127</v>
      </c>
      <c r="E109" s="37"/>
      <c r="F109" s="197" t="s">
        <v>149</v>
      </c>
      <c r="G109" s="37"/>
      <c r="H109" s="37"/>
      <c r="I109" s="104"/>
      <c r="J109" s="37"/>
      <c r="K109" s="37"/>
      <c r="L109" s="40"/>
      <c r="M109" s="198"/>
      <c r="N109" s="199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127</v>
      </c>
      <c r="AU109" s="18" t="s">
        <v>80</v>
      </c>
    </row>
    <row r="110" spans="1:65" s="2" customFormat="1" ht="16.5" customHeight="1">
      <c r="A110" s="35"/>
      <c r="B110" s="36"/>
      <c r="C110" s="183" t="s">
        <v>125</v>
      </c>
      <c r="D110" s="183" t="s">
        <v>120</v>
      </c>
      <c r="E110" s="184" t="s">
        <v>150</v>
      </c>
      <c r="F110" s="185" t="s">
        <v>151</v>
      </c>
      <c r="G110" s="186" t="s">
        <v>152</v>
      </c>
      <c r="H110" s="187">
        <v>0.013</v>
      </c>
      <c r="I110" s="188"/>
      <c r="J110" s="189">
        <f>ROUND(I110*H110,2)</f>
        <v>0</v>
      </c>
      <c r="K110" s="185" t="s">
        <v>124</v>
      </c>
      <c r="L110" s="40"/>
      <c r="M110" s="190" t="s">
        <v>21</v>
      </c>
      <c r="N110" s="191" t="s">
        <v>44</v>
      </c>
      <c r="O110" s="65"/>
      <c r="P110" s="192">
        <f>O110*H110</f>
        <v>0</v>
      </c>
      <c r="Q110" s="192">
        <v>1.06277</v>
      </c>
      <c r="R110" s="192">
        <f>Q110*H110</f>
        <v>0.01381601</v>
      </c>
      <c r="S110" s="192">
        <v>0</v>
      </c>
      <c r="T110" s="193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94" t="s">
        <v>125</v>
      </c>
      <c r="AT110" s="194" t="s">
        <v>120</v>
      </c>
      <c r="AU110" s="194" t="s">
        <v>80</v>
      </c>
      <c r="AY110" s="18" t="s">
        <v>118</v>
      </c>
      <c r="BE110" s="195">
        <f>IF(N110="základní",J110,0)</f>
        <v>0</v>
      </c>
      <c r="BF110" s="195">
        <f>IF(N110="snížená",J110,0)</f>
        <v>0</v>
      </c>
      <c r="BG110" s="195">
        <f>IF(N110="zákl. přenesená",J110,0)</f>
        <v>0</v>
      </c>
      <c r="BH110" s="195">
        <f>IF(N110="sníž. přenesená",J110,0)</f>
        <v>0</v>
      </c>
      <c r="BI110" s="195">
        <f>IF(N110="nulová",J110,0)</f>
        <v>0</v>
      </c>
      <c r="BJ110" s="18" t="s">
        <v>78</v>
      </c>
      <c r="BK110" s="195">
        <f>ROUND(I110*H110,2)</f>
        <v>0</v>
      </c>
      <c r="BL110" s="18" t="s">
        <v>125</v>
      </c>
      <c r="BM110" s="194" t="s">
        <v>153</v>
      </c>
    </row>
    <row r="111" spans="1:47" s="2" customFormat="1" ht="10.2">
      <c r="A111" s="35"/>
      <c r="B111" s="36"/>
      <c r="C111" s="37"/>
      <c r="D111" s="196" t="s">
        <v>127</v>
      </c>
      <c r="E111" s="37"/>
      <c r="F111" s="197" t="s">
        <v>154</v>
      </c>
      <c r="G111" s="37"/>
      <c r="H111" s="37"/>
      <c r="I111" s="104"/>
      <c r="J111" s="37"/>
      <c r="K111" s="37"/>
      <c r="L111" s="40"/>
      <c r="M111" s="198"/>
      <c r="N111" s="199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127</v>
      </c>
      <c r="AU111" s="18" t="s">
        <v>80</v>
      </c>
    </row>
    <row r="112" spans="2:51" s="13" customFormat="1" ht="10.2">
      <c r="B112" s="200"/>
      <c r="C112" s="201"/>
      <c r="D112" s="196" t="s">
        <v>129</v>
      </c>
      <c r="E112" s="202" t="s">
        <v>21</v>
      </c>
      <c r="F112" s="203" t="s">
        <v>155</v>
      </c>
      <c r="G112" s="201"/>
      <c r="H112" s="202" t="s">
        <v>21</v>
      </c>
      <c r="I112" s="204"/>
      <c r="J112" s="201"/>
      <c r="K112" s="201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129</v>
      </c>
      <c r="AU112" s="209" t="s">
        <v>80</v>
      </c>
      <c r="AV112" s="13" t="s">
        <v>78</v>
      </c>
      <c r="AW112" s="13" t="s">
        <v>34</v>
      </c>
      <c r="AX112" s="13" t="s">
        <v>73</v>
      </c>
      <c r="AY112" s="209" t="s">
        <v>118</v>
      </c>
    </row>
    <row r="113" spans="2:51" s="14" customFormat="1" ht="10.2">
      <c r="B113" s="210"/>
      <c r="C113" s="211"/>
      <c r="D113" s="196" t="s">
        <v>129</v>
      </c>
      <c r="E113" s="212" t="s">
        <v>21</v>
      </c>
      <c r="F113" s="213" t="s">
        <v>156</v>
      </c>
      <c r="G113" s="211"/>
      <c r="H113" s="214">
        <v>0.013</v>
      </c>
      <c r="I113" s="215"/>
      <c r="J113" s="211"/>
      <c r="K113" s="211"/>
      <c r="L113" s="216"/>
      <c r="M113" s="217"/>
      <c r="N113" s="218"/>
      <c r="O113" s="218"/>
      <c r="P113" s="218"/>
      <c r="Q113" s="218"/>
      <c r="R113" s="218"/>
      <c r="S113" s="218"/>
      <c r="T113" s="219"/>
      <c r="AT113" s="220" t="s">
        <v>129</v>
      </c>
      <c r="AU113" s="220" t="s">
        <v>80</v>
      </c>
      <c r="AV113" s="14" t="s">
        <v>80</v>
      </c>
      <c r="AW113" s="14" t="s">
        <v>34</v>
      </c>
      <c r="AX113" s="14" t="s">
        <v>78</v>
      </c>
      <c r="AY113" s="220" t="s">
        <v>118</v>
      </c>
    </row>
    <row r="114" spans="2:63" s="12" customFormat="1" ht="22.8" customHeight="1">
      <c r="B114" s="167"/>
      <c r="C114" s="168"/>
      <c r="D114" s="169" t="s">
        <v>72</v>
      </c>
      <c r="E114" s="181" t="s">
        <v>145</v>
      </c>
      <c r="F114" s="181" t="s">
        <v>157</v>
      </c>
      <c r="G114" s="168"/>
      <c r="H114" s="168"/>
      <c r="I114" s="171"/>
      <c r="J114" s="182">
        <f>BK114</f>
        <v>0</v>
      </c>
      <c r="K114" s="168"/>
      <c r="L114" s="173"/>
      <c r="M114" s="174"/>
      <c r="N114" s="175"/>
      <c r="O114" s="175"/>
      <c r="P114" s="176">
        <f>SUM(P115:P122)</f>
        <v>0</v>
      </c>
      <c r="Q114" s="175"/>
      <c r="R114" s="176">
        <f>SUM(R115:R122)</f>
        <v>15.0604719</v>
      </c>
      <c r="S114" s="175"/>
      <c r="T114" s="177">
        <f>SUM(T115:T122)</f>
        <v>0</v>
      </c>
      <c r="AR114" s="178" t="s">
        <v>78</v>
      </c>
      <c r="AT114" s="179" t="s">
        <v>72</v>
      </c>
      <c r="AU114" s="179" t="s">
        <v>78</v>
      </c>
      <c r="AY114" s="178" t="s">
        <v>118</v>
      </c>
      <c r="BK114" s="180">
        <f>SUM(BK115:BK122)</f>
        <v>0</v>
      </c>
    </row>
    <row r="115" spans="1:65" s="2" customFormat="1" ht="21.75" customHeight="1">
      <c r="A115" s="35"/>
      <c r="B115" s="36"/>
      <c r="C115" s="183" t="s">
        <v>158</v>
      </c>
      <c r="D115" s="183" t="s">
        <v>120</v>
      </c>
      <c r="E115" s="184" t="s">
        <v>159</v>
      </c>
      <c r="F115" s="185" t="s">
        <v>160</v>
      </c>
      <c r="G115" s="186" t="s">
        <v>123</v>
      </c>
      <c r="H115" s="187">
        <v>5.76</v>
      </c>
      <c r="I115" s="188"/>
      <c r="J115" s="189">
        <f>ROUND(I115*H115,2)</f>
        <v>0</v>
      </c>
      <c r="K115" s="185" t="s">
        <v>124</v>
      </c>
      <c r="L115" s="40"/>
      <c r="M115" s="190" t="s">
        <v>21</v>
      </c>
      <c r="N115" s="191" t="s">
        <v>44</v>
      </c>
      <c r="O115" s="65"/>
      <c r="P115" s="192">
        <f>O115*H115</f>
        <v>0</v>
      </c>
      <c r="Q115" s="192">
        <v>2.45329</v>
      </c>
      <c r="R115" s="192">
        <f>Q115*H115</f>
        <v>14.1309504</v>
      </c>
      <c r="S115" s="192">
        <v>0</v>
      </c>
      <c r="T115" s="193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94" t="s">
        <v>125</v>
      </c>
      <c r="AT115" s="194" t="s">
        <v>120</v>
      </c>
      <c r="AU115" s="194" t="s">
        <v>80</v>
      </c>
      <c r="AY115" s="18" t="s">
        <v>118</v>
      </c>
      <c r="BE115" s="195">
        <f>IF(N115="základní",J115,0)</f>
        <v>0</v>
      </c>
      <c r="BF115" s="195">
        <f>IF(N115="snížená",J115,0)</f>
        <v>0</v>
      </c>
      <c r="BG115" s="195">
        <f>IF(N115="zákl. přenesená",J115,0)</f>
        <v>0</v>
      </c>
      <c r="BH115" s="195">
        <f>IF(N115="sníž. přenesená",J115,0)</f>
        <v>0</v>
      </c>
      <c r="BI115" s="195">
        <f>IF(N115="nulová",J115,0)</f>
        <v>0</v>
      </c>
      <c r="BJ115" s="18" t="s">
        <v>78</v>
      </c>
      <c r="BK115" s="195">
        <f>ROUND(I115*H115,2)</f>
        <v>0</v>
      </c>
      <c r="BL115" s="18" t="s">
        <v>125</v>
      </c>
      <c r="BM115" s="194" t="s">
        <v>161</v>
      </c>
    </row>
    <row r="116" spans="1:47" s="2" customFormat="1" ht="28.8">
      <c r="A116" s="35"/>
      <c r="B116" s="36"/>
      <c r="C116" s="37"/>
      <c r="D116" s="196" t="s">
        <v>127</v>
      </c>
      <c r="E116" s="37"/>
      <c r="F116" s="197" t="s">
        <v>162</v>
      </c>
      <c r="G116" s="37"/>
      <c r="H116" s="37"/>
      <c r="I116" s="104"/>
      <c r="J116" s="37"/>
      <c r="K116" s="37"/>
      <c r="L116" s="40"/>
      <c r="M116" s="198"/>
      <c r="N116" s="199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127</v>
      </c>
      <c r="AU116" s="18" t="s">
        <v>80</v>
      </c>
    </row>
    <row r="117" spans="1:65" s="2" customFormat="1" ht="21.75" customHeight="1">
      <c r="A117" s="35"/>
      <c r="B117" s="36"/>
      <c r="C117" s="183" t="s">
        <v>163</v>
      </c>
      <c r="D117" s="183" t="s">
        <v>120</v>
      </c>
      <c r="E117" s="184" t="s">
        <v>164</v>
      </c>
      <c r="F117" s="185" t="s">
        <v>165</v>
      </c>
      <c r="G117" s="186" t="s">
        <v>136</v>
      </c>
      <c r="H117" s="187">
        <v>57.6</v>
      </c>
      <c r="I117" s="188"/>
      <c r="J117" s="189">
        <f>ROUND(I117*H117,2)</f>
        <v>0</v>
      </c>
      <c r="K117" s="185" t="s">
        <v>124</v>
      </c>
      <c r="L117" s="40"/>
      <c r="M117" s="190" t="s">
        <v>21</v>
      </c>
      <c r="N117" s="191" t="s">
        <v>44</v>
      </c>
      <c r="O117" s="65"/>
      <c r="P117" s="192">
        <f>O117*H117</f>
        <v>0</v>
      </c>
      <c r="Q117" s="192">
        <v>0.00244</v>
      </c>
      <c r="R117" s="192">
        <f>Q117*H117</f>
        <v>0.140544</v>
      </c>
      <c r="S117" s="192">
        <v>0</v>
      </c>
      <c r="T117" s="193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94" t="s">
        <v>125</v>
      </c>
      <c r="AT117" s="194" t="s">
        <v>120</v>
      </c>
      <c r="AU117" s="194" t="s">
        <v>80</v>
      </c>
      <c r="AY117" s="18" t="s">
        <v>118</v>
      </c>
      <c r="BE117" s="195">
        <f>IF(N117="základní",J117,0)</f>
        <v>0</v>
      </c>
      <c r="BF117" s="195">
        <f>IF(N117="snížená",J117,0)</f>
        <v>0</v>
      </c>
      <c r="BG117" s="195">
        <f>IF(N117="zákl. přenesená",J117,0)</f>
        <v>0</v>
      </c>
      <c r="BH117" s="195">
        <f>IF(N117="sníž. přenesená",J117,0)</f>
        <v>0</v>
      </c>
      <c r="BI117" s="195">
        <f>IF(N117="nulová",J117,0)</f>
        <v>0</v>
      </c>
      <c r="BJ117" s="18" t="s">
        <v>78</v>
      </c>
      <c r="BK117" s="195">
        <f>ROUND(I117*H117,2)</f>
        <v>0</v>
      </c>
      <c r="BL117" s="18" t="s">
        <v>125</v>
      </c>
      <c r="BM117" s="194" t="s">
        <v>166</v>
      </c>
    </row>
    <row r="118" spans="1:47" s="2" customFormat="1" ht="28.8">
      <c r="A118" s="35"/>
      <c r="B118" s="36"/>
      <c r="C118" s="37"/>
      <c r="D118" s="196" t="s">
        <v>127</v>
      </c>
      <c r="E118" s="37"/>
      <c r="F118" s="197" t="s">
        <v>167</v>
      </c>
      <c r="G118" s="37"/>
      <c r="H118" s="37"/>
      <c r="I118" s="104"/>
      <c r="J118" s="37"/>
      <c r="K118" s="37"/>
      <c r="L118" s="40"/>
      <c r="M118" s="198"/>
      <c r="N118" s="199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127</v>
      </c>
      <c r="AU118" s="18" t="s">
        <v>80</v>
      </c>
    </row>
    <row r="119" spans="1:65" s="2" customFormat="1" ht="21.75" customHeight="1">
      <c r="A119" s="35"/>
      <c r="B119" s="36"/>
      <c r="C119" s="183" t="s">
        <v>168</v>
      </c>
      <c r="D119" s="183" t="s">
        <v>120</v>
      </c>
      <c r="E119" s="184" t="s">
        <v>169</v>
      </c>
      <c r="F119" s="185" t="s">
        <v>170</v>
      </c>
      <c r="G119" s="186" t="s">
        <v>136</v>
      </c>
      <c r="H119" s="187">
        <v>57.6</v>
      </c>
      <c r="I119" s="188"/>
      <c r="J119" s="189">
        <f>ROUND(I119*H119,2)</f>
        <v>0</v>
      </c>
      <c r="K119" s="185" t="s">
        <v>124</v>
      </c>
      <c r="L119" s="40"/>
      <c r="M119" s="190" t="s">
        <v>21</v>
      </c>
      <c r="N119" s="191" t="s">
        <v>44</v>
      </c>
      <c r="O119" s="65"/>
      <c r="P119" s="192">
        <f>O119*H119</f>
        <v>0</v>
      </c>
      <c r="Q119" s="192">
        <v>0</v>
      </c>
      <c r="R119" s="192">
        <f>Q119*H119</f>
        <v>0</v>
      </c>
      <c r="S119" s="192">
        <v>0</v>
      </c>
      <c r="T119" s="193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4" t="s">
        <v>125</v>
      </c>
      <c r="AT119" s="194" t="s">
        <v>120</v>
      </c>
      <c r="AU119" s="194" t="s">
        <v>80</v>
      </c>
      <c r="AY119" s="18" t="s">
        <v>118</v>
      </c>
      <c r="BE119" s="195">
        <f>IF(N119="základní",J119,0)</f>
        <v>0</v>
      </c>
      <c r="BF119" s="195">
        <f>IF(N119="snížená",J119,0)</f>
        <v>0</v>
      </c>
      <c r="BG119" s="195">
        <f>IF(N119="zákl. přenesená",J119,0)</f>
        <v>0</v>
      </c>
      <c r="BH119" s="195">
        <f>IF(N119="sníž. přenesená",J119,0)</f>
        <v>0</v>
      </c>
      <c r="BI119" s="195">
        <f>IF(N119="nulová",J119,0)</f>
        <v>0</v>
      </c>
      <c r="BJ119" s="18" t="s">
        <v>78</v>
      </c>
      <c r="BK119" s="195">
        <f>ROUND(I119*H119,2)</f>
        <v>0</v>
      </c>
      <c r="BL119" s="18" t="s">
        <v>125</v>
      </c>
      <c r="BM119" s="194" t="s">
        <v>171</v>
      </c>
    </row>
    <row r="120" spans="1:47" s="2" customFormat="1" ht="28.8">
      <c r="A120" s="35"/>
      <c r="B120" s="36"/>
      <c r="C120" s="37"/>
      <c r="D120" s="196" t="s">
        <v>127</v>
      </c>
      <c r="E120" s="37"/>
      <c r="F120" s="197" t="s">
        <v>172</v>
      </c>
      <c r="G120" s="37"/>
      <c r="H120" s="37"/>
      <c r="I120" s="104"/>
      <c r="J120" s="37"/>
      <c r="K120" s="37"/>
      <c r="L120" s="40"/>
      <c r="M120" s="198"/>
      <c r="N120" s="199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127</v>
      </c>
      <c r="AU120" s="18" t="s">
        <v>80</v>
      </c>
    </row>
    <row r="121" spans="1:65" s="2" customFormat="1" ht="16.5" customHeight="1">
      <c r="A121" s="35"/>
      <c r="B121" s="36"/>
      <c r="C121" s="183" t="s">
        <v>173</v>
      </c>
      <c r="D121" s="183" t="s">
        <v>120</v>
      </c>
      <c r="E121" s="184" t="s">
        <v>174</v>
      </c>
      <c r="F121" s="185" t="s">
        <v>175</v>
      </c>
      <c r="G121" s="186" t="s">
        <v>152</v>
      </c>
      <c r="H121" s="187">
        <v>0.75</v>
      </c>
      <c r="I121" s="188"/>
      <c r="J121" s="189">
        <f>ROUND(I121*H121,2)</f>
        <v>0</v>
      </c>
      <c r="K121" s="185" t="s">
        <v>124</v>
      </c>
      <c r="L121" s="40"/>
      <c r="M121" s="190" t="s">
        <v>21</v>
      </c>
      <c r="N121" s="191" t="s">
        <v>44</v>
      </c>
      <c r="O121" s="65"/>
      <c r="P121" s="192">
        <f>O121*H121</f>
        <v>0</v>
      </c>
      <c r="Q121" s="192">
        <v>1.05197</v>
      </c>
      <c r="R121" s="192">
        <f>Q121*H121</f>
        <v>0.7889775000000001</v>
      </c>
      <c r="S121" s="192">
        <v>0</v>
      </c>
      <c r="T121" s="193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4" t="s">
        <v>125</v>
      </c>
      <c r="AT121" s="194" t="s">
        <v>120</v>
      </c>
      <c r="AU121" s="194" t="s">
        <v>80</v>
      </c>
      <c r="AY121" s="18" t="s">
        <v>118</v>
      </c>
      <c r="BE121" s="195">
        <f>IF(N121="základní",J121,0)</f>
        <v>0</v>
      </c>
      <c r="BF121" s="195">
        <f>IF(N121="snížená",J121,0)</f>
        <v>0</v>
      </c>
      <c r="BG121" s="195">
        <f>IF(N121="zákl. přenesená",J121,0)</f>
        <v>0</v>
      </c>
      <c r="BH121" s="195">
        <f>IF(N121="sníž. přenesená",J121,0)</f>
        <v>0</v>
      </c>
      <c r="BI121" s="195">
        <f>IF(N121="nulová",J121,0)</f>
        <v>0</v>
      </c>
      <c r="BJ121" s="18" t="s">
        <v>78</v>
      </c>
      <c r="BK121" s="195">
        <f>ROUND(I121*H121,2)</f>
        <v>0</v>
      </c>
      <c r="BL121" s="18" t="s">
        <v>125</v>
      </c>
      <c r="BM121" s="194" t="s">
        <v>176</v>
      </c>
    </row>
    <row r="122" spans="1:47" s="2" customFormat="1" ht="28.8">
      <c r="A122" s="35"/>
      <c r="B122" s="36"/>
      <c r="C122" s="37"/>
      <c r="D122" s="196" t="s">
        <v>127</v>
      </c>
      <c r="E122" s="37"/>
      <c r="F122" s="197" t="s">
        <v>177</v>
      </c>
      <c r="G122" s="37"/>
      <c r="H122" s="37"/>
      <c r="I122" s="104"/>
      <c r="J122" s="37"/>
      <c r="K122" s="37"/>
      <c r="L122" s="40"/>
      <c r="M122" s="198"/>
      <c r="N122" s="199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127</v>
      </c>
      <c r="AU122" s="18" t="s">
        <v>80</v>
      </c>
    </row>
    <row r="123" spans="2:63" s="12" customFormat="1" ht="22.8" customHeight="1">
      <c r="B123" s="167"/>
      <c r="C123" s="168"/>
      <c r="D123" s="169" t="s">
        <v>72</v>
      </c>
      <c r="E123" s="181" t="s">
        <v>125</v>
      </c>
      <c r="F123" s="181" t="s">
        <v>178</v>
      </c>
      <c r="G123" s="168"/>
      <c r="H123" s="168"/>
      <c r="I123" s="171"/>
      <c r="J123" s="182">
        <f>BK123</f>
        <v>0</v>
      </c>
      <c r="K123" s="168"/>
      <c r="L123" s="173"/>
      <c r="M123" s="174"/>
      <c r="N123" s="175"/>
      <c r="O123" s="175"/>
      <c r="P123" s="176">
        <f>SUM(P124:P139)</f>
        <v>0</v>
      </c>
      <c r="Q123" s="175"/>
      <c r="R123" s="176">
        <f>SUM(R124:R139)</f>
        <v>233.0758695</v>
      </c>
      <c r="S123" s="175"/>
      <c r="T123" s="177">
        <f>SUM(T124:T139)</f>
        <v>0</v>
      </c>
      <c r="AR123" s="178" t="s">
        <v>78</v>
      </c>
      <c r="AT123" s="179" t="s">
        <v>72</v>
      </c>
      <c r="AU123" s="179" t="s">
        <v>78</v>
      </c>
      <c r="AY123" s="178" t="s">
        <v>118</v>
      </c>
      <c r="BK123" s="180">
        <f>SUM(BK124:BK139)</f>
        <v>0</v>
      </c>
    </row>
    <row r="124" spans="1:65" s="2" customFormat="1" ht="16.5" customHeight="1">
      <c r="A124" s="35"/>
      <c r="B124" s="36"/>
      <c r="C124" s="183" t="s">
        <v>179</v>
      </c>
      <c r="D124" s="183" t="s">
        <v>120</v>
      </c>
      <c r="E124" s="184" t="s">
        <v>180</v>
      </c>
      <c r="F124" s="185" t="s">
        <v>181</v>
      </c>
      <c r="G124" s="186" t="s">
        <v>123</v>
      </c>
      <c r="H124" s="187">
        <v>89.39</v>
      </c>
      <c r="I124" s="188"/>
      <c r="J124" s="189">
        <f>ROUND(I124*H124,2)</f>
        <v>0</v>
      </c>
      <c r="K124" s="185" t="s">
        <v>124</v>
      </c>
      <c r="L124" s="40"/>
      <c r="M124" s="190" t="s">
        <v>21</v>
      </c>
      <c r="N124" s="191" t="s">
        <v>44</v>
      </c>
      <c r="O124" s="65"/>
      <c r="P124" s="192">
        <f>O124*H124</f>
        <v>0</v>
      </c>
      <c r="Q124" s="192">
        <v>2.45343</v>
      </c>
      <c r="R124" s="192">
        <f>Q124*H124</f>
        <v>219.3121077</v>
      </c>
      <c r="S124" s="192">
        <v>0</v>
      </c>
      <c r="T124" s="193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4" t="s">
        <v>125</v>
      </c>
      <c r="AT124" s="194" t="s">
        <v>120</v>
      </c>
      <c r="AU124" s="194" t="s">
        <v>80</v>
      </c>
      <c r="AY124" s="18" t="s">
        <v>118</v>
      </c>
      <c r="BE124" s="195">
        <f>IF(N124="základní",J124,0)</f>
        <v>0</v>
      </c>
      <c r="BF124" s="195">
        <f>IF(N124="snížená",J124,0)</f>
        <v>0</v>
      </c>
      <c r="BG124" s="195">
        <f>IF(N124="zákl. přenesená",J124,0)</f>
        <v>0</v>
      </c>
      <c r="BH124" s="195">
        <f>IF(N124="sníž. přenesená",J124,0)</f>
        <v>0</v>
      </c>
      <c r="BI124" s="195">
        <f>IF(N124="nulová",J124,0)</f>
        <v>0</v>
      </c>
      <c r="BJ124" s="18" t="s">
        <v>78</v>
      </c>
      <c r="BK124" s="195">
        <f>ROUND(I124*H124,2)</f>
        <v>0</v>
      </c>
      <c r="BL124" s="18" t="s">
        <v>125</v>
      </c>
      <c r="BM124" s="194" t="s">
        <v>182</v>
      </c>
    </row>
    <row r="125" spans="1:47" s="2" customFormat="1" ht="28.8">
      <c r="A125" s="35"/>
      <c r="B125" s="36"/>
      <c r="C125" s="37"/>
      <c r="D125" s="196" t="s">
        <v>127</v>
      </c>
      <c r="E125" s="37"/>
      <c r="F125" s="197" t="s">
        <v>183</v>
      </c>
      <c r="G125" s="37"/>
      <c r="H125" s="37"/>
      <c r="I125" s="104"/>
      <c r="J125" s="37"/>
      <c r="K125" s="37"/>
      <c r="L125" s="40"/>
      <c r="M125" s="198"/>
      <c r="N125" s="199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127</v>
      </c>
      <c r="AU125" s="18" t="s">
        <v>80</v>
      </c>
    </row>
    <row r="126" spans="1:65" s="2" customFormat="1" ht="21.75" customHeight="1">
      <c r="A126" s="35"/>
      <c r="B126" s="36"/>
      <c r="C126" s="183" t="s">
        <v>184</v>
      </c>
      <c r="D126" s="183" t="s">
        <v>120</v>
      </c>
      <c r="E126" s="184" t="s">
        <v>185</v>
      </c>
      <c r="F126" s="185" t="s">
        <v>186</v>
      </c>
      <c r="G126" s="186" t="s">
        <v>136</v>
      </c>
      <c r="H126" s="187">
        <v>349.17</v>
      </c>
      <c r="I126" s="188"/>
      <c r="J126" s="189">
        <f>ROUND(I126*H126,2)</f>
        <v>0</v>
      </c>
      <c r="K126" s="185" t="s">
        <v>124</v>
      </c>
      <c r="L126" s="40"/>
      <c r="M126" s="190" t="s">
        <v>21</v>
      </c>
      <c r="N126" s="191" t="s">
        <v>44</v>
      </c>
      <c r="O126" s="65"/>
      <c r="P126" s="192">
        <f>O126*H126</f>
        <v>0</v>
      </c>
      <c r="Q126" s="192">
        <v>0.00552</v>
      </c>
      <c r="R126" s="192">
        <f>Q126*H126</f>
        <v>1.9274184</v>
      </c>
      <c r="S126" s="192">
        <v>0</v>
      </c>
      <c r="T126" s="193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4" t="s">
        <v>125</v>
      </c>
      <c r="AT126" s="194" t="s">
        <v>120</v>
      </c>
      <c r="AU126" s="194" t="s">
        <v>80</v>
      </c>
      <c r="AY126" s="18" t="s">
        <v>118</v>
      </c>
      <c r="BE126" s="195">
        <f>IF(N126="základní",J126,0)</f>
        <v>0</v>
      </c>
      <c r="BF126" s="195">
        <f>IF(N126="snížená",J126,0)</f>
        <v>0</v>
      </c>
      <c r="BG126" s="195">
        <f>IF(N126="zákl. přenesená",J126,0)</f>
        <v>0</v>
      </c>
      <c r="BH126" s="195">
        <f>IF(N126="sníž. přenesená",J126,0)</f>
        <v>0</v>
      </c>
      <c r="BI126" s="195">
        <f>IF(N126="nulová",J126,0)</f>
        <v>0</v>
      </c>
      <c r="BJ126" s="18" t="s">
        <v>78</v>
      </c>
      <c r="BK126" s="195">
        <f>ROUND(I126*H126,2)</f>
        <v>0</v>
      </c>
      <c r="BL126" s="18" t="s">
        <v>125</v>
      </c>
      <c r="BM126" s="194" t="s">
        <v>187</v>
      </c>
    </row>
    <row r="127" spans="1:47" s="2" customFormat="1" ht="19.2">
      <c r="A127" s="35"/>
      <c r="B127" s="36"/>
      <c r="C127" s="37"/>
      <c r="D127" s="196" t="s">
        <v>127</v>
      </c>
      <c r="E127" s="37"/>
      <c r="F127" s="197" t="s">
        <v>188</v>
      </c>
      <c r="G127" s="37"/>
      <c r="H127" s="37"/>
      <c r="I127" s="104"/>
      <c r="J127" s="37"/>
      <c r="K127" s="37"/>
      <c r="L127" s="40"/>
      <c r="M127" s="198"/>
      <c r="N127" s="199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127</v>
      </c>
      <c r="AU127" s="18" t="s">
        <v>80</v>
      </c>
    </row>
    <row r="128" spans="1:65" s="2" customFormat="1" ht="21.75" customHeight="1">
      <c r="A128" s="35"/>
      <c r="B128" s="36"/>
      <c r="C128" s="183" t="s">
        <v>189</v>
      </c>
      <c r="D128" s="183" t="s">
        <v>120</v>
      </c>
      <c r="E128" s="184" t="s">
        <v>190</v>
      </c>
      <c r="F128" s="185" t="s">
        <v>191</v>
      </c>
      <c r="G128" s="186" t="s">
        <v>136</v>
      </c>
      <c r="H128" s="187">
        <v>349.17</v>
      </c>
      <c r="I128" s="188"/>
      <c r="J128" s="189">
        <f>ROUND(I128*H128,2)</f>
        <v>0</v>
      </c>
      <c r="K128" s="185" t="s">
        <v>124</v>
      </c>
      <c r="L128" s="40"/>
      <c r="M128" s="190" t="s">
        <v>21</v>
      </c>
      <c r="N128" s="191" t="s">
        <v>44</v>
      </c>
      <c r="O128" s="65"/>
      <c r="P128" s="192">
        <f>O128*H128</f>
        <v>0</v>
      </c>
      <c r="Q128" s="192">
        <v>0</v>
      </c>
      <c r="R128" s="192">
        <f>Q128*H128</f>
        <v>0</v>
      </c>
      <c r="S128" s="192">
        <v>0</v>
      </c>
      <c r="T128" s="19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4" t="s">
        <v>125</v>
      </c>
      <c r="AT128" s="194" t="s">
        <v>120</v>
      </c>
      <c r="AU128" s="194" t="s">
        <v>80</v>
      </c>
      <c r="AY128" s="18" t="s">
        <v>118</v>
      </c>
      <c r="BE128" s="195">
        <f>IF(N128="základní",J128,0)</f>
        <v>0</v>
      </c>
      <c r="BF128" s="195">
        <f>IF(N128="snížená",J128,0)</f>
        <v>0</v>
      </c>
      <c r="BG128" s="195">
        <f>IF(N128="zákl. přenesená",J128,0)</f>
        <v>0</v>
      </c>
      <c r="BH128" s="195">
        <f>IF(N128="sníž. přenesená",J128,0)</f>
        <v>0</v>
      </c>
      <c r="BI128" s="195">
        <f>IF(N128="nulová",J128,0)</f>
        <v>0</v>
      </c>
      <c r="BJ128" s="18" t="s">
        <v>78</v>
      </c>
      <c r="BK128" s="195">
        <f>ROUND(I128*H128,2)</f>
        <v>0</v>
      </c>
      <c r="BL128" s="18" t="s">
        <v>125</v>
      </c>
      <c r="BM128" s="194" t="s">
        <v>192</v>
      </c>
    </row>
    <row r="129" spans="1:47" s="2" customFormat="1" ht="19.2">
      <c r="A129" s="35"/>
      <c r="B129" s="36"/>
      <c r="C129" s="37"/>
      <c r="D129" s="196" t="s">
        <v>127</v>
      </c>
      <c r="E129" s="37"/>
      <c r="F129" s="197" t="s">
        <v>193</v>
      </c>
      <c r="G129" s="37"/>
      <c r="H129" s="37"/>
      <c r="I129" s="104"/>
      <c r="J129" s="37"/>
      <c r="K129" s="37"/>
      <c r="L129" s="40"/>
      <c r="M129" s="198"/>
      <c r="N129" s="199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127</v>
      </c>
      <c r="AU129" s="18" t="s">
        <v>80</v>
      </c>
    </row>
    <row r="130" spans="1:65" s="2" customFormat="1" ht="21.75" customHeight="1">
      <c r="A130" s="35"/>
      <c r="B130" s="36"/>
      <c r="C130" s="183" t="s">
        <v>194</v>
      </c>
      <c r="D130" s="183" t="s">
        <v>120</v>
      </c>
      <c r="E130" s="184" t="s">
        <v>195</v>
      </c>
      <c r="F130" s="185" t="s">
        <v>196</v>
      </c>
      <c r="G130" s="186" t="s">
        <v>136</v>
      </c>
      <c r="H130" s="187">
        <v>698.34</v>
      </c>
      <c r="I130" s="188"/>
      <c r="J130" s="189">
        <f>ROUND(I130*H130,2)</f>
        <v>0</v>
      </c>
      <c r="K130" s="185" t="s">
        <v>124</v>
      </c>
      <c r="L130" s="40"/>
      <c r="M130" s="190" t="s">
        <v>21</v>
      </c>
      <c r="N130" s="191" t="s">
        <v>44</v>
      </c>
      <c r="O130" s="65"/>
      <c r="P130" s="192">
        <f>O130*H130</f>
        <v>0</v>
      </c>
      <c r="Q130" s="192">
        <v>0.00119</v>
      </c>
      <c r="R130" s="192">
        <f>Q130*H130</f>
        <v>0.8310246000000001</v>
      </c>
      <c r="S130" s="192">
        <v>0</v>
      </c>
      <c r="T130" s="19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4" t="s">
        <v>125</v>
      </c>
      <c r="AT130" s="194" t="s">
        <v>120</v>
      </c>
      <c r="AU130" s="194" t="s">
        <v>80</v>
      </c>
      <c r="AY130" s="18" t="s">
        <v>118</v>
      </c>
      <c r="BE130" s="195">
        <f>IF(N130="základní",J130,0)</f>
        <v>0</v>
      </c>
      <c r="BF130" s="195">
        <f>IF(N130="snížená",J130,0)</f>
        <v>0</v>
      </c>
      <c r="BG130" s="195">
        <f>IF(N130="zákl. přenesená",J130,0)</f>
        <v>0</v>
      </c>
      <c r="BH130" s="195">
        <f>IF(N130="sníž. přenesená",J130,0)</f>
        <v>0</v>
      </c>
      <c r="BI130" s="195">
        <f>IF(N130="nulová",J130,0)</f>
        <v>0</v>
      </c>
      <c r="BJ130" s="18" t="s">
        <v>78</v>
      </c>
      <c r="BK130" s="195">
        <f>ROUND(I130*H130,2)</f>
        <v>0</v>
      </c>
      <c r="BL130" s="18" t="s">
        <v>125</v>
      </c>
      <c r="BM130" s="194" t="s">
        <v>197</v>
      </c>
    </row>
    <row r="131" spans="1:47" s="2" customFormat="1" ht="19.2">
      <c r="A131" s="35"/>
      <c r="B131" s="36"/>
      <c r="C131" s="37"/>
      <c r="D131" s="196" t="s">
        <v>127</v>
      </c>
      <c r="E131" s="37"/>
      <c r="F131" s="197" t="s">
        <v>198</v>
      </c>
      <c r="G131" s="37"/>
      <c r="H131" s="37"/>
      <c r="I131" s="104"/>
      <c r="J131" s="37"/>
      <c r="K131" s="37"/>
      <c r="L131" s="40"/>
      <c r="M131" s="198"/>
      <c r="N131" s="199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127</v>
      </c>
      <c r="AU131" s="18" t="s">
        <v>80</v>
      </c>
    </row>
    <row r="132" spans="2:51" s="13" customFormat="1" ht="10.2">
      <c r="B132" s="200"/>
      <c r="C132" s="201"/>
      <c r="D132" s="196" t="s">
        <v>129</v>
      </c>
      <c r="E132" s="202" t="s">
        <v>21</v>
      </c>
      <c r="F132" s="203" t="s">
        <v>199</v>
      </c>
      <c r="G132" s="201"/>
      <c r="H132" s="202" t="s">
        <v>21</v>
      </c>
      <c r="I132" s="204"/>
      <c r="J132" s="201"/>
      <c r="K132" s="201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129</v>
      </c>
      <c r="AU132" s="209" t="s">
        <v>80</v>
      </c>
      <c r="AV132" s="13" t="s">
        <v>78</v>
      </c>
      <c r="AW132" s="13" t="s">
        <v>34</v>
      </c>
      <c r="AX132" s="13" t="s">
        <v>73</v>
      </c>
      <c r="AY132" s="209" t="s">
        <v>118</v>
      </c>
    </row>
    <row r="133" spans="2:51" s="14" customFormat="1" ht="10.2">
      <c r="B133" s="210"/>
      <c r="C133" s="211"/>
      <c r="D133" s="196" t="s">
        <v>129</v>
      </c>
      <c r="E133" s="212" t="s">
        <v>21</v>
      </c>
      <c r="F133" s="213" t="s">
        <v>200</v>
      </c>
      <c r="G133" s="211"/>
      <c r="H133" s="214">
        <v>698.34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129</v>
      </c>
      <c r="AU133" s="220" t="s">
        <v>80</v>
      </c>
      <c r="AV133" s="14" t="s">
        <v>80</v>
      </c>
      <c r="AW133" s="14" t="s">
        <v>34</v>
      </c>
      <c r="AX133" s="14" t="s">
        <v>78</v>
      </c>
      <c r="AY133" s="220" t="s">
        <v>118</v>
      </c>
    </row>
    <row r="134" spans="1:65" s="2" customFormat="1" ht="21.75" customHeight="1">
      <c r="A134" s="35"/>
      <c r="B134" s="36"/>
      <c r="C134" s="183" t="s">
        <v>201</v>
      </c>
      <c r="D134" s="183" t="s">
        <v>120</v>
      </c>
      <c r="E134" s="184" t="s">
        <v>202</v>
      </c>
      <c r="F134" s="185" t="s">
        <v>203</v>
      </c>
      <c r="G134" s="186" t="s">
        <v>136</v>
      </c>
      <c r="H134" s="187">
        <v>698.34</v>
      </c>
      <c r="I134" s="188"/>
      <c r="J134" s="189">
        <f>ROUND(I134*H134,2)</f>
        <v>0</v>
      </c>
      <c r="K134" s="185" t="s">
        <v>124</v>
      </c>
      <c r="L134" s="40"/>
      <c r="M134" s="190" t="s">
        <v>21</v>
      </c>
      <c r="N134" s="191" t="s">
        <v>44</v>
      </c>
      <c r="O134" s="65"/>
      <c r="P134" s="192">
        <f>O134*H134</f>
        <v>0</v>
      </c>
      <c r="Q134" s="192">
        <v>0</v>
      </c>
      <c r="R134" s="192">
        <f>Q134*H134</f>
        <v>0</v>
      </c>
      <c r="S134" s="192">
        <v>0</v>
      </c>
      <c r="T134" s="19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4" t="s">
        <v>125</v>
      </c>
      <c r="AT134" s="194" t="s">
        <v>120</v>
      </c>
      <c r="AU134" s="194" t="s">
        <v>80</v>
      </c>
      <c r="AY134" s="18" t="s">
        <v>118</v>
      </c>
      <c r="BE134" s="195">
        <f>IF(N134="základní",J134,0)</f>
        <v>0</v>
      </c>
      <c r="BF134" s="195">
        <f>IF(N134="snížená",J134,0)</f>
        <v>0</v>
      </c>
      <c r="BG134" s="195">
        <f>IF(N134="zákl. přenesená",J134,0)</f>
        <v>0</v>
      </c>
      <c r="BH134" s="195">
        <f>IF(N134="sníž. přenesená",J134,0)</f>
        <v>0</v>
      </c>
      <c r="BI134" s="195">
        <f>IF(N134="nulová",J134,0)</f>
        <v>0</v>
      </c>
      <c r="BJ134" s="18" t="s">
        <v>78</v>
      </c>
      <c r="BK134" s="195">
        <f>ROUND(I134*H134,2)</f>
        <v>0</v>
      </c>
      <c r="BL134" s="18" t="s">
        <v>125</v>
      </c>
      <c r="BM134" s="194" t="s">
        <v>204</v>
      </c>
    </row>
    <row r="135" spans="1:47" s="2" customFormat="1" ht="28.8">
      <c r="A135" s="35"/>
      <c r="B135" s="36"/>
      <c r="C135" s="37"/>
      <c r="D135" s="196" t="s">
        <v>127</v>
      </c>
      <c r="E135" s="37"/>
      <c r="F135" s="197" t="s">
        <v>205</v>
      </c>
      <c r="G135" s="37"/>
      <c r="H135" s="37"/>
      <c r="I135" s="104"/>
      <c r="J135" s="37"/>
      <c r="K135" s="37"/>
      <c r="L135" s="40"/>
      <c r="M135" s="198"/>
      <c r="N135" s="199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127</v>
      </c>
      <c r="AU135" s="18" t="s">
        <v>80</v>
      </c>
    </row>
    <row r="136" spans="2:51" s="13" customFormat="1" ht="10.2">
      <c r="B136" s="200"/>
      <c r="C136" s="201"/>
      <c r="D136" s="196" t="s">
        <v>129</v>
      </c>
      <c r="E136" s="202" t="s">
        <v>21</v>
      </c>
      <c r="F136" s="203" t="s">
        <v>206</v>
      </c>
      <c r="G136" s="201"/>
      <c r="H136" s="202" t="s">
        <v>21</v>
      </c>
      <c r="I136" s="204"/>
      <c r="J136" s="201"/>
      <c r="K136" s="201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129</v>
      </c>
      <c r="AU136" s="209" t="s">
        <v>80</v>
      </c>
      <c r="AV136" s="13" t="s">
        <v>78</v>
      </c>
      <c r="AW136" s="13" t="s">
        <v>34</v>
      </c>
      <c r="AX136" s="13" t="s">
        <v>73</v>
      </c>
      <c r="AY136" s="209" t="s">
        <v>118</v>
      </c>
    </row>
    <row r="137" spans="2:51" s="14" customFormat="1" ht="10.2">
      <c r="B137" s="210"/>
      <c r="C137" s="211"/>
      <c r="D137" s="196" t="s">
        <v>129</v>
      </c>
      <c r="E137" s="212" t="s">
        <v>21</v>
      </c>
      <c r="F137" s="213" t="s">
        <v>200</v>
      </c>
      <c r="G137" s="211"/>
      <c r="H137" s="214">
        <v>698.34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129</v>
      </c>
      <c r="AU137" s="220" t="s">
        <v>80</v>
      </c>
      <c r="AV137" s="14" t="s">
        <v>80</v>
      </c>
      <c r="AW137" s="14" t="s">
        <v>34</v>
      </c>
      <c r="AX137" s="14" t="s">
        <v>78</v>
      </c>
      <c r="AY137" s="220" t="s">
        <v>118</v>
      </c>
    </row>
    <row r="138" spans="1:65" s="2" customFormat="1" ht="16.5" customHeight="1">
      <c r="A138" s="35"/>
      <c r="B138" s="36"/>
      <c r="C138" s="183" t="s">
        <v>207</v>
      </c>
      <c r="D138" s="183" t="s">
        <v>120</v>
      </c>
      <c r="E138" s="184" t="s">
        <v>208</v>
      </c>
      <c r="F138" s="185" t="s">
        <v>209</v>
      </c>
      <c r="G138" s="186" t="s">
        <v>152</v>
      </c>
      <c r="H138" s="187">
        <v>10.43</v>
      </c>
      <c r="I138" s="188"/>
      <c r="J138" s="189">
        <f>ROUND(I138*H138,2)</f>
        <v>0</v>
      </c>
      <c r="K138" s="185" t="s">
        <v>124</v>
      </c>
      <c r="L138" s="40"/>
      <c r="M138" s="190" t="s">
        <v>21</v>
      </c>
      <c r="N138" s="191" t="s">
        <v>44</v>
      </c>
      <c r="O138" s="65"/>
      <c r="P138" s="192">
        <f>O138*H138</f>
        <v>0</v>
      </c>
      <c r="Q138" s="192">
        <v>1.05516</v>
      </c>
      <c r="R138" s="192">
        <f>Q138*H138</f>
        <v>11.005318800000001</v>
      </c>
      <c r="S138" s="192">
        <v>0</v>
      </c>
      <c r="T138" s="19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4" t="s">
        <v>125</v>
      </c>
      <c r="AT138" s="194" t="s">
        <v>120</v>
      </c>
      <c r="AU138" s="194" t="s">
        <v>80</v>
      </c>
      <c r="AY138" s="18" t="s">
        <v>118</v>
      </c>
      <c r="BE138" s="195">
        <f>IF(N138="základní",J138,0)</f>
        <v>0</v>
      </c>
      <c r="BF138" s="195">
        <f>IF(N138="snížená",J138,0)</f>
        <v>0</v>
      </c>
      <c r="BG138" s="195">
        <f>IF(N138="zákl. přenesená",J138,0)</f>
        <v>0</v>
      </c>
      <c r="BH138" s="195">
        <f>IF(N138="sníž. přenesená",J138,0)</f>
        <v>0</v>
      </c>
      <c r="BI138" s="195">
        <f>IF(N138="nulová",J138,0)</f>
        <v>0</v>
      </c>
      <c r="BJ138" s="18" t="s">
        <v>78</v>
      </c>
      <c r="BK138" s="195">
        <f>ROUND(I138*H138,2)</f>
        <v>0</v>
      </c>
      <c r="BL138" s="18" t="s">
        <v>125</v>
      </c>
      <c r="BM138" s="194" t="s">
        <v>210</v>
      </c>
    </row>
    <row r="139" spans="1:47" s="2" customFormat="1" ht="57.6">
      <c r="A139" s="35"/>
      <c r="B139" s="36"/>
      <c r="C139" s="37"/>
      <c r="D139" s="196" t="s">
        <v>127</v>
      </c>
      <c r="E139" s="37"/>
      <c r="F139" s="197" t="s">
        <v>211</v>
      </c>
      <c r="G139" s="37"/>
      <c r="H139" s="37"/>
      <c r="I139" s="104"/>
      <c r="J139" s="37"/>
      <c r="K139" s="37"/>
      <c r="L139" s="40"/>
      <c r="M139" s="198"/>
      <c r="N139" s="199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127</v>
      </c>
      <c r="AU139" s="18" t="s">
        <v>80</v>
      </c>
    </row>
    <row r="140" spans="2:63" s="12" customFormat="1" ht="22.8" customHeight="1">
      <c r="B140" s="167"/>
      <c r="C140" s="168"/>
      <c r="D140" s="169" t="s">
        <v>72</v>
      </c>
      <c r="E140" s="181" t="s">
        <v>163</v>
      </c>
      <c r="F140" s="181" t="s">
        <v>212</v>
      </c>
      <c r="G140" s="168"/>
      <c r="H140" s="168"/>
      <c r="I140" s="171"/>
      <c r="J140" s="182">
        <f>BK140</f>
        <v>0</v>
      </c>
      <c r="K140" s="168"/>
      <c r="L140" s="173"/>
      <c r="M140" s="174"/>
      <c r="N140" s="175"/>
      <c r="O140" s="175"/>
      <c r="P140" s="176">
        <f>SUM(P141:P150)</f>
        <v>0</v>
      </c>
      <c r="Q140" s="175"/>
      <c r="R140" s="176">
        <f>SUM(R141:R150)</f>
        <v>86.899886</v>
      </c>
      <c r="S140" s="175"/>
      <c r="T140" s="177">
        <f>SUM(T141:T150)</f>
        <v>0</v>
      </c>
      <c r="AR140" s="178" t="s">
        <v>78</v>
      </c>
      <c r="AT140" s="179" t="s">
        <v>72</v>
      </c>
      <c r="AU140" s="179" t="s">
        <v>78</v>
      </c>
      <c r="AY140" s="178" t="s">
        <v>118</v>
      </c>
      <c r="BK140" s="180">
        <f>SUM(BK141:BK150)</f>
        <v>0</v>
      </c>
    </row>
    <row r="141" spans="1:65" s="2" customFormat="1" ht="16.5" customHeight="1">
      <c r="A141" s="35"/>
      <c r="B141" s="36"/>
      <c r="C141" s="183" t="s">
        <v>8</v>
      </c>
      <c r="D141" s="183" t="s">
        <v>120</v>
      </c>
      <c r="E141" s="184" t="s">
        <v>213</v>
      </c>
      <c r="F141" s="185" t="s">
        <v>214</v>
      </c>
      <c r="G141" s="186" t="s">
        <v>136</v>
      </c>
      <c r="H141" s="187">
        <v>407.6</v>
      </c>
      <c r="I141" s="188"/>
      <c r="J141" s="189">
        <f>ROUND(I141*H141,2)</f>
        <v>0</v>
      </c>
      <c r="K141" s="185" t="s">
        <v>21</v>
      </c>
      <c r="L141" s="40"/>
      <c r="M141" s="190" t="s">
        <v>21</v>
      </c>
      <c r="N141" s="191" t="s">
        <v>44</v>
      </c>
      <c r="O141" s="65"/>
      <c r="P141" s="192">
        <f>O141*H141</f>
        <v>0</v>
      </c>
      <c r="Q141" s="192">
        <v>0.00082</v>
      </c>
      <c r="R141" s="192">
        <f>Q141*H141</f>
        <v>0.33423200000000003</v>
      </c>
      <c r="S141" s="192">
        <v>0</v>
      </c>
      <c r="T141" s="19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4" t="s">
        <v>125</v>
      </c>
      <c r="AT141" s="194" t="s">
        <v>120</v>
      </c>
      <c r="AU141" s="194" t="s">
        <v>80</v>
      </c>
      <c r="AY141" s="18" t="s">
        <v>118</v>
      </c>
      <c r="BE141" s="195">
        <f>IF(N141="základní",J141,0)</f>
        <v>0</v>
      </c>
      <c r="BF141" s="195">
        <f>IF(N141="snížená",J141,0)</f>
        <v>0</v>
      </c>
      <c r="BG141" s="195">
        <f>IF(N141="zákl. přenesená",J141,0)</f>
        <v>0</v>
      </c>
      <c r="BH141" s="195">
        <f>IF(N141="sníž. přenesená",J141,0)</f>
        <v>0</v>
      </c>
      <c r="BI141" s="195">
        <f>IF(N141="nulová",J141,0)</f>
        <v>0</v>
      </c>
      <c r="BJ141" s="18" t="s">
        <v>78</v>
      </c>
      <c r="BK141" s="195">
        <f>ROUND(I141*H141,2)</f>
        <v>0</v>
      </c>
      <c r="BL141" s="18" t="s">
        <v>125</v>
      </c>
      <c r="BM141" s="194" t="s">
        <v>215</v>
      </c>
    </row>
    <row r="142" spans="1:47" s="2" customFormat="1" ht="10.2">
      <c r="A142" s="35"/>
      <c r="B142" s="36"/>
      <c r="C142" s="37"/>
      <c r="D142" s="196" t="s">
        <v>127</v>
      </c>
      <c r="E142" s="37"/>
      <c r="F142" s="197" t="s">
        <v>214</v>
      </c>
      <c r="G142" s="37"/>
      <c r="H142" s="37"/>
      <c r="I142" s="104"/>
      <c r="J142" s="37"/>
      <c r="K142" s="37"/>
      <c r="L142" s="40"/>
      <c r="M142" s="198"/>
      <c r="N142" s="199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127</v>
      </c>
      <c r="AU142" s="18" t="s">
        <v>80</v>
      </c>
    </row>
    <row r="143" spans="2:51" s="13" customFormat="1" ht="10.2">
      <c r="B143" s="200"/>
      <c r="C143" s="201"/>
      <c r="D143" s="196" t="s">
        <v>129</v>
      </c>
      <c r="E143" s="202" t="s">
        <v>21</v>
      </c>
      <c r="F143" s="203" t="s">
        <v>216</v>
      </c>
      <c r="G143" s="201"/>
      <c r="H143" s="202" t="s">
        <v>21</v>
      </c>
      <c r="I143" s="204"/>
      <c r="J143" s="201"/>
      <c r="K143" s="201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129</v>
      </c>
      <c r="AU143" s="209" t="s">
        <v>80</v>
      </c>
      <c r="AV143" s="13" t="s">
        <v>78</v>
      </c>
      <c r="AW143" s="13" t="s">
        <v>34</v>
      </c>
      <c r="AX143" s="13" t="s">
        <v>73</v>
      </c>
      <c r="AY143" s="209" t="s">
        <v>118</v>
      </c>
    </row>
    <row r="144" spans="2:51" s="14" customFormat="1" ht="10.2">
      <c r="B144" s="210"/>
      <c r="C144" s="211"/>
      <c r="D144" s="196" t="s">
        <v>129</v>
      </c>
      <c r="E144" s="212" t="s">
        <v>21</v>
      </c>
      <c r="F144" s="213" t="s">
        <v>217</v>
      </c>
      <c r="G144" s="211"/>
      <c r="H144" s="214">
        <v>407.6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129</v>
      </c>
      <c r="AU144" s="220" t="s">
        <v>80</v>
      </c>
      <c r="AV144" s="14" t="s">
        <v>80</v>
      </c>
      <c r="AW144" s="14" t="s">
        <v>34</v>
      </c>
      <c r="AX144" s="14" t="s">
        <v>78</v>
      </c>
      <c r="AY144" s="220" t="s">
        <v>118</v>
      </c>
    </row>
    <row r="145" spans="1:65" s="2" customFormat="1" ht="16.5" customHeight="1">
      <c r="A145" s="35"/>
      <c r="B145" s="36"/>
      <c r="C145" s="183" t="s">
        <v>218</v>
      </c>
      <c r="D145" s="183" t="s">
        <v>120</v>
      </c>
      <c r="E145" s="184" t="s">
        <v>219</v>
      </c>
      <c r="F145" s="185" t="s">
        <v>220</v>
      </c>
      <c r="G145" s="186" t="s">
        <v>136</v>
      </c>
      <c r="H145" s="187">
        <v>349.17</v>
      </c>
      <c r="I145" s="188"/>
      <c r="J145" s="189">
        <f>ROUND(I145*H145,2)</f>
        <v>0</v>
      </c>
      <c r="K145" s="185" t="s">
        <v>21</v>
      </c>
      <c r="L145" s="40"/>
      <c r="M145" s="190" t="s">
        <v>21</v>
      </c>
      <c r="N145" s="191" t="s">
        <v>44</v>
      </c>
      <c r="O145" s="65"/>
      <c r="P145" s="192">
        <f>O145*H145</f>
        <v>0</v>
      </c>
      <c r="Q145" s="192">
        <v>0.2462</v>
      </c>
      <c r="R145" s="192">
        <f>Q145*H145</f>
        <v>85.965654</v>
      </c>
      <c r="S145" s="192">
        <v>0</v>
      </c>
      <c r="T145" s="19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4" t="s">
        <v>125</v>
      </c>
      <c r="AT145" s="194" t="s">
        <v>120</v>
      </c>
      <c r="AU145" s="194" t="s">
        <v>80</v>
      </c>
      <c r="AY145" s="18" t="s">
        <v>118</v>
      </c>
      <c r="BE145" s="195">
        <f>IF(N145="základní",J145,0)</f>
        <v>0</v>
      </c>
      <c r="BF145" s="195">
        <f>IF(N145="snížená",J145,0)</f>
        <v>0</v>
      </c>
      <c r="BG145" s="195">
        <f>IF(N145="zákl. přenesená",J145,0)</f>
        <v>0</v>
      </c>
      <c r="BH145" s="195">
        <f>IF(N145="sníž. přenesená",J145,0)</f>
        <v>0</v>
      </c>
      <c r="BI145" s="195">
        <f>IF(N145="nulová",J145,0)</f>
        <v>0</v>
      </c>
      <c r="BJ145" s="18" t="s">
        <v>78</v>
      </c>
      <c r="BK145" s="195">
        <f>ROUND(I145*H145,2)</f>
        <v>0</v>
      </c>
      <c r="BL145" s="18" t="s">
        <v>125</v>
      </c>
      <c r="BM145" s="194" t="s">
        <v>221</v>
      </c>
    </row>
    <row r="146" spans="1:47" s="2" customFormat="1" ht="19.2">
      <c r="A146" s="35"/>
      <c r="B146" s="36"/>
      <c r="C146" s="37"/>
      <c r="D146" s="196" t="s">
        <v>127</v>
      </c>
      <c r="E146" s="37"/>
      <c r="F146" s="197" t="s">
        <v>222</v>
      </c>
      <c r="G146" s="37"/>
      <c r="H146" s="37"/>
      <c r="I146" s="104"/>
      <c r="J146" s="37"/>
      <c r="K146" s="37"/>
      <c r="L146" s="40"/>
      <c r="M146" s="198"/>
      <c r="N146" s="199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127</v>
      </c>
      <c r="AU146" s="18" t="s">
        <v>80</v>
      </c>
    </row>
    <row r="147" spans="1:65" s="2" customFormat="1" ht="16.5" customHeight="1">
      <c r="A147" s="35"/>
      <c r="B147" s="36"/>
      <c r="C147" s="183" t="s">
        <v>223</v>
      </c>
      <c r="D147" s="183" t="s">
        <v>120</v>
      </c>
      <c r="E147" s="184" t="s">
        <v>224</v>
      </c>
      <c r="F147" s="185" t="s">
        <v>225</v>
      </c>
      <c r="G147" s="186" t="s">
        <v>226</v>
      </c>
      <c r="H147" s="187">
        <v>25</v>
      </c>
      <c r="I147" s="188"/>
      <c r="J147" s="189">
        <f>ROUND(I147*H147,2)</f>
        <v>0</v>
      </c>
      <c r="K147" s="185" t="s">
        <v>21</v>
      </c>
      <c r="L147" s="40"/>
      <c r="M147" s="190" t="s">
        <v>21</v>
      </c>
      <c r="N147" s="191" t="s">
        <v>44</v>
      </c>
      <c r="O147" s="65"/>
      <c r="P147" s="192">
        <f>O147*H147</f>
        <v>0</v>
      </c>
      <c r="Q147" s="192">
        <v>0.024</v>
      </c>
      <c r="R147" s="192">
        <f>Q147*H147</f>
        <v>0.6</v>
      </c>
      <c r="S147" s="192">
        <v>0</v>
      </c>
      <c r="T147" s="19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4" t="s">
        <v>125</v>
      </c>
      <c r="AT147" s="194" t="s">
        <v>120</v>
      </c>
      <c r="AU147" s="194" t="s">
        <v>80</v>
      </c>
      <c r="AY147" s="18" t="s">
        <v>118</v>
      </c>
      <c r="BE147" s="195">
        <f>IF(N147="základní",J147,0)</f>
        <v>0</v>
      </c>
      <c r="BF147" s="195">
        <f>IF(N147="snížená",J147,0)</f>
        <v>0</v>
      </c>
      <c r="BG147" s="195">
        <f>IF(N147="zákl. přenesená",J147,0)</f>
        <v>0</v>
      </c>
      <c r="BH147" s="195">
        <f>IF(N147="sníž. přenesená",J147,0)</f>
        <v>0</v>
      </c>
      <c r="BI147" s="195">
        <f>IF(N147="nulová",J147,0)</f>
        <v>0</v>
      </c>
      <c r="BJ147" s="18" t="s">
        <v>78</v>
      </c>
      <c r="BK147" s="195">
        <f>ROUND(I147*H147,2)</f>
        <v>0</v>
      </c>
      <c r="BL147" s="18" t="s">
        <v>125</v>
      </c>
      <c r="BM147" s="194" t="s">
        <v>227</v>
      </c>
    </row>
    <row r="148" spans="1:47" s="2" customFormat="1" ht="10.2">
      <c r="A148" s="35"/>
      <c r="B148" s="36"/>
      <c r="C148" s="37"/>
      <c r="D148" s="196" t="s">
        <v>127</v>
      </c>
      <c r="E148" s="37"/>
      <c r="F148" s="197" t="s">
        <v>225</v>
      </c>
      <c r="G148" s="37"/>
      <c r="H148" s="37"/>
      <c r="I148" s="104"/>
      <c r="J148" s="37"/>
      <c r="K148" s="37"/>
      <c r="L148" s="40"/>
      <c r="M148" s="198"/>
      <c r="N148" s="199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127</v>
      </c>
      <c r="AU148" s="18" t="s">
        <v>80</v>
      </c>
    </row>
    <row r="149" spans="2:51" s="13" customFormat="1" ht="10.2">
      <c r="B149" s="200"/>
      <c r="C149" s="201"/>
      <c r="D149" s="196" t="s">
        <v>129</v>
      </c>
      <c r="E149" s="202" t="s">
        <v>21</v>
      </c>
      <c r="F149" s="203" t="s">
        <v>228</v>
      </c>
      <c r="G149" s="201"/>
      <c r="H149" s="202" t="s">
        <v>21</v>
      </c>
      <c r="I149" s="204"/>
      <c r="J149" s="201"/>
      <c r="K149" s="201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129</v>
      </c>
      <c r="AU149" s="209" t="s">
        <v>80</v>
      </c>
      <c r="AV149" s="13" t="s">
        <v>78</v>
      </c>
      <c r="AW149" s="13" t="s">
        <v>34</v>
      </c>
      <c r="AX149" s="13" t="s">
        <v>73</v>
      </c>
      <c r="AY149" s="209" t="s">
        <v>118</v>
      </c>
    </row>
    <row r="150" spans="2:51" s="14" customFormat="1" ht="10.2">
      <c r="B150" s="210"/>
      <c r="C150" s="211"/>
      <c r="D150" s="196" t="s">
        <v>129</v>
      </c>
      <c r="E150" s="212" t="s">
        <v>21</v>
      </c>
      <c r="F150" s="213" t="s">
        <v>229</v>
      </c>
      <c r="G150" s="211"/>
      <c r="H150" s="214">
        <v>25</v>
      </c>
      <c r="I150" s="215"/>
      <c r="J150" s="211"/>
      <c r="K150" s="211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129</v>
      </c>
      <c r="AU150" s="220" t="s">
        <v>80</v>
      </c>
      <c r="AV150" s="14" t="s">
        <v>80</v>
      </c>
      <c r="AW150" s="14" t="s">
        <v>34</v>
      </c>
      <c r="AX150" s="14" t="s">
        <v>78</v>
      </c>
      <c r="AY150" s="220" t="s">
        <v>118</v>
      </c>
    </row>
    <row r="151" spans="2:63" s="12" customFormat="1" ht="22.8" customHeight="1">
      <c r="B151" s="167"/>
      <c r="C151" s="168"/>
      <c r="D151" s="169" t="s">
        <v>72</v>
      </c>
      <c r="E151" s="181" t="s">
        <v>179</v>
      </c>
      <c r="F151" s="181" t="s">
        <v>230</v>
      </c>
      <c r="G151" s="168"/>
      <c r="H151" s="168"/>
      <c r="I151" s="171"/>
      <c r="J151" s="182">
        <f>BK151</f>
        <v>0</v>
      </c>
      <c r="K151" s="168"/>
      <c r="L151" s="173"/>
      <c r="M151" s="174"/>
      <c r="N151" s="175"/>
      <c r="O151" s="175"/>
      <c r="P151" s="176">
        <f>SUM(P152:P252)</f>
        <v>0</v>
      </c>
      <c r="Q151" s="175"/>
      <c r="R151" s="176">
        <f>SUM(R152:R252)</f>
        <v>5.1149467</v>
      </c>
      <c r="S151" s="175"/>
      <c r="T151" s="177">
        <f>SUM(T152:T252)</f>
        <v>172.9408</v>
      </c>
      <c r="AR151" s="178" t="s">
        <v>78</v>
      </c>
      <c r="AT151" s="179" t="s">
        <v>72</v>
      </c>
      <c r="AU151" s="179" t="s">
        <v>78</v>
      </c>
      <c r="AY151" s="178" t="s">
        <v>118</v>
      </c>
      <c r="BK151" s="180">
        <f>SUM(BK152:BK252)</f>
        <v>0</v>
      </c>
    </row>
    <row r="152" spans="1:65" s="2" customFormat="1" ht="21.75" customHeight="1">
      <c r="A152" s="35"/>
      <c r="B152" s="36"/>
      <c r="C152" s="183" t="s">
        <v>231</v>
      </c>
      <c r="D152" s="183" t="s">
        <v>120</v>
      </c>
      <c r="E152" s="184" t="s">
        <v>232</v>
      </c>
      <c r="F152" s="185" t="s">
        <v>233</v>
      </c>
      <c r="G152" s="186" t="s">
        <v>136</v>
      </c>
      <c r="H152" s="187">
        <v>349.17</v>
      </c>
      <c r="I152" s="188"/>
      <c r="J152" s="189">
        <f>ROUND(I152*H152,2)</f>
        <v>0</v>
      </c>
      <c r="K152" s="185" t="s">
        <v>124</v>
      </c>
      <c r="L152" s="40"/>
      <c r="M152" s="190" t="s">
        <v>21</v>
      </c>
      <c r="N152" s="191" t="s">
        <v>44</v>
      </c>
      <c r="O152" s="65"/>
      <c r="P152" s="192">
        <f>O152*H152</f>
        <v>0</v>
      </c>
      <c r="Q152" s="192">
        <v>0.00021</v>
      </c>
      <c r="R152" s="192">
        <f>Q152*H152</f>
        <v>0.07332570000000001</v>
      </c>
      <c r="S152" s="192">
        <v>0</v>
      </c>
      <c r="T152" s="19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4" t="s">
        <v>125</v>
      </c>
      <c r="AT152" s="194" t="s">
        <v>120</v>
      </c>
      <c r="AU152" s="194" t="s">
        <v>80</v>
      </c>
      <c r="AY152" s="18" t="s">
        <v>118</v>
      </c>
      <c r="BE152" s="195">
        <f>IF(N152="základní",J152,0)</f>
        <v>0</v>
      </c>
      <c r="BF152" s="195">
        <f>IF(N152="snížená",J152,0)</f>
        <v>0</v>
      </c>
      <c r="BG152" s="195">
        <f>IF(N152="zákl. přenesená",J152,0)</f>
        <v>0</v>
      </c>
      <c r="BH152" s="195">
        <f>IF(N152="sníž. přenesená",J152,0)</f>
        <v>0</v>
      </c>
      <c r="BI152" s="195">
        <f>IF(N152="nulová",J152,0)</f>
        <v>0</v>
      </c>
      <c r="BJ152" s="18" t="s">
        <v>78</v>
      </c>
      <c r="BK152" s="195">
        <f>ROUND(I152*H152,2)</f>
        <v>0</v>
      </c>
      <c r="BL152" s="18" t="s">
        <v>125</v>
      </c>
      <c r="BM152" s="194" t="s">
        <v>234</v>
      </c>
    </row>
    <row r="153" spans="1:47" s="2" customFormat="1" ht="28.8">
      <c r="A153" s="35"/>
      <c r="B153" s="36"/>
      <c r="C153" s="37"/>
      <c r="D153" s="196" t="s">
        <v>127</v>
      </c>
      <c r="E153" s="37"/>
      <c r="F153" s="197" t="s">
        <v>235</v>
      </c>
      <c r="G153" s="37"/>
      <c r="H153" s="37"/>
      <c r="I153" s="104"/>
      <c r="J153" s="37"/>
      <c r="K153" s="37"/>
      <c r="L153" s="40"/>
      <c r="M153" s="198"/>
      <c r="N153" s="199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127</v>
      </c>
      <c r="AU153" s="18" t="s">
        <v>80</v>
      </c>
    </row>
    <row r="154" spans="1:65" s="2" customFormat="1" ht="21.75" customHeight="1">
      <c r="A154" s="35"/>
      <c r="B154" s="36"/>
      <c r="C154" s="183" t="s">
        <v>236</v>
      </c>
      <c r="D154" s="183" t="s">
        <v>120</v>
      </c>
      <c r="E154" s="184" t="s">
        <v>237</v>
      </c>
      <c r="F154" s="185" t="s">
        <v>238</v>
      </c>
      <c r="G154" s="186" t="s">
        <v>152</v>
      </c>
      <c r="H154" s="187">
        <v>15.828</v>
      </c>
      <c r="I154" s="188"/>
      <c r="J154" s="189">
        <f>ROUND(I154*H154,2)</f>
        <v>0</v>
      </c>
      <c r="K154" s="185" t="s">
        <v>21</v>
      </c>
      <c r="L154" s="40"/>
      <c r="M154" s="190" t="s">
        <v>21</v>
      </c>
      <c r="N154" s="191" t="s">
        <v>44</v>
      </c>
      <c r="O154" s="65"/>
      <c r="P154" s="192">
        <f>O154*H154</f>
        <v>0</v>
      </c>
      <c r="Q154" s="192">
        <v>0</v>
      </c>
      <c r="R154" s="192">
        <f>Q154*H154</f>
        <v>0</v>
      </c>
      <c r="S154" s="192">
        <v>0</v>
      </c>
      <c r="T154" s="19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4" t="s">
        <v>125</v>
      </c>
      <c r="AT154" s="194" t="s">
        <v>120</v>
      </c>
      <c r="AU154" s="194" t="s">
        <v>80</v>
      </c>
      <c r="AY154" s="18" t="s">
        <v>118</v>
      </c>
      <c r="BE154" s="195">
        <f>IF(N154="základní",J154,0)</f>
        <v>0</v>
      </c>
      <c r="BF154" s="195">
        <f>IF(N154="snížená",J154,0)</f>
        <v>0</v>
      </c>
      <c r="BG154" s="195">
        <f>IF(N154="zákl. přenesená",J154,0)</f>
        <v>0</v>
      </c>
      <c r="BH154" s="195">
        <f>IF(N154="sníž. přenesená",J154,0)</f>
        <v>0</v>
      </c>
      <c r="BI154" s="195">
        <f>IF(N154="nulová",J154,0)</f>
        <v>0</v>
      </c>
      <c r="BJ154" s="18" t="s">
        <v>78</v>
      </c>
      <c r="BK154" s="195">
        <f>ROUND(I154*H154,2)</f>
        <v>0</v>
      </c>
      <c r="BL154" s="18" t="s">
        <v>125</v>
      </c>
      <c r="BM154" s="194" t="s">
        <v>239</v>
      </c>
    </row>
    <row r="155" spans="1:47" s="2" customFormat="1" ht="19.2">
      <c r="A155" s="35"/>
      <c r="B155" s="36"/>
      <c r="C155" s="37"/>
      <c r="D155" s="196" t="s">
        <v>127</v>
      </c>
      <c r="E155" s="37"/>
      <c r="F155" s="197" t="s">
        <v>240</v>
      </c>
      <c r="G155" s="37"/>
      <c r="H155" s="37"/>
      <c r="I155" s="104"/>
      <c r="J155" s="37"/>
      <c r="K155" s="37"/>
      <c r="L155" s="40"/>
      <c r="M155" s="198"/>
      <c r="N155" s="199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127</v>
      </c>
      <c r="AU155" s="18" t="s">
        <v>80</v>
      </c>
    </row>
    <row r="156" spans="2:51" s="13" customFormat="1" ht="20.4">
      <c r="B156" s="200"/>
      <c r="C156" s="201"/>
      <c r="D156" s="196" t="s">
        <v>129</v>
      </c>
      <c r="E156" s="202" t="s">
        <v>21</v>
      </c>
      <c r="F156" s="203" t="s">
        <v>241</v>
      </c>
      <c r="G156" s="201"/>
      <c r="H156" s="202" t="s">
        <v>21</v>
      </c>
      <c r="I156" s="204"/>
      <c r="J156" s="201"/>
      <c r="K156" s="201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129</v>
      </c>
      <c r="AU156" s="209" t="s">
        <v>80</v>
      </c>
      <c r="AV156" s="13" t="s">
        <v>78</v>
      </c>
      <c r="AW156" s="13" t="s">
        <v>34</v>
      </c>
      <c r="AX156" s="13" t="s">
        <v>73</v>
      </c>
      <c r="AY156" s="209" t="s">
        <v>118</v>
      </c>
    </row>
    <row r="157" spans="2:51" s="13" customFormat="1" ht="20.4">
      <c r="B157" s="200"/>
      <c r="C157" s="201"/>
      <c r="D157" s="196" t="s">
        <v>129</v>
      </c>
      <c r="E157" s="202" t="s">
        <v>21</v>
      </c>
      <c r="F157" s="203" t="s">
        <v>242</v>
      </c>
      <c r="G157" s="201"/>
      <c r="H157" s="202" t="s">
        <v>21</v>
      </c>
      <c r="I157" s="204"/>
      <c r="J157" s="201"/>
      <c r="K157" s="201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129</v>
      </c>
      <c r="AU157" s="209" t="s">
        <v>80</v>
      </c>
      <c r="AV157" s="13" t="s">
        <v>78</v>
      </c>
      <c r="AW157" s="13" t="s">
        <v>34</v>
      </c>
      <c r="AX157" s="13" t="s">
        <v>73</v>
      </c>
      <c r="AY157" s="209" t="s">
        <v>118</v>
      </c>
    </row>
    <row r="158" spans="2:51" s="13" customFormat="1" ht="20.4">
      <c r="B158" s="200"/>
      <c r="C158" s="201"/>
      <c r="D158" s="196" t="s">
        <v>129</v>
      </c>
      <c r="E158" s="202" t="s">
        <v>21</v>
      </c>
      <c r="F158" s="203" t="s">
        <v>243</v>
      </c>
      <c r="G158" s="201"/>
      <c r="H158" s="202" t="s">
        <v>21</v>
      </c>
      <c r="I158" s="204"/>
      <c r="J158" s="201"/>
      <c r="K158" s="201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129</v>
      </c>
      <c r="AU158" s="209" t="s">
        <v>80</v>
      </c>
      <c r="AV158" s="13" t="s">
        <v>78</v>
      </c>
      <c r="AW158" s="13" t="s">
        <v>34</v>
      </c>
      <c r="AX158" s="13" t="s">
        <v>73</v>
      </c>
      <c r="AY158" s="209" t="s">
        <v>118</v>
      </c>
    </row>
    <row r="159" spans="2:51" s="13" customFormat="1" ht="10.2">
      <c r="B159" s="200"/>
      <c r="C159" s="201"/>
      <c r="D159" s="196" t="s">
        <v>129</v>
      </c>
      <c r="E159" s="202" t="s">
        <v>21</v>
      </c>
      <c r="F159" s="203" t="s">
        <v>244</v>
      </c>
      <c r="G159" s="201"/>
      <c r="H159" s="202" t="s">
        <v>21</v>
      </c>
      <c r="I159" s="204"/>
      <c r="J159" s="201"/>
      <c r="K159" s="201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129</v>
      </c>
      <c r="AU159" s="209" t="s">
        <v>80</v>
      </c>
      <c r="AV159" s="13" t="s">
        <v>78</v>
      </c>
      <c r="AW159" s="13" t="s">
        <v>34</v>
      </c>
      <c r="AX159" s="13" t="s">
        <v>73</v>
      </c>
      <c r="AY159" s="209" t="s">
        <v>118</v>
      </c>
    </row>
    <row r="160" spans="2:51" s="13" customFormat="1" ht="10.2">
      <c r="B160" s="200"/>
      <c r="C160" s="201"/>
      <c r="D160" s="196" t="s">
        <v>129</v>
      </c>
      <c r="E160" s="202" t="s">
        <v>21</v>
      </c>
      <c r="F160" s="203" t="s">
        <v>245</v>
      </c>
      <c r="G160" s="201"/>
      <c r="H160" s="202" t="s">
        <v>21</v>
      </c>
      <c r="I160" s="204"/>
      <c r="J160" s="201"/>
      <c r="K160" s="201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129</v>
      </c>
      <c r="AU160" s="209" t="s">
        <v>80</v>
      </c>
      <c r="AV160" s="13" t="s">
        <v>78</v>
      </c>
      <c r="AW160" s="13" t="s">
        <v>34</v>
      </c>
      <c r="AX160" s="13" t="s">
        <v>73</v>
      </c>
      <c r="AY160" s="209" t="s">
        <v>118</v>
      </c>
    </row>
    <row r="161" spans="2:51" s="14" customFormat="1" ht="10.2">
      <c r="B161" s="210"/>
      <c r="C161" s="211"/>
      <c r="D161" s="196" t="s">
        <v>129</v>
      </c>
      <c r="E161" s="212" t="s">
        <v>21</v>
      </c>
      <c r="F161" s="213" t="s">
        <v>246</v>
      </c>
      <c r="G161" s="211"/>
      <c r="H161" s="214">
        <v>1.092</v>
      </c>
      <c r="I161" s="215"/>
      <c r="J161" s="211"/>
      <c r="K161" s="211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129</v>
      </c>
      <c r="AU161" s="220" t="s">
        <v>80</v>
      </c>
      <c r="AV161" s="14" t="s">
        <v>80</v>
      </c>
      <c r="AW161" s="14" t="s">
        <v>34</v>
      </c>
      <c r="AX161" s="14" t="s">
        <v>73</v>
      </c>
      <c r="AY161" s="220" t="s">
        <v>118</v>
      </c>
    </row>
    <row r="162" spans="2:51" s="13" customFormat="1" ht="10.2">
      <c r="B162" s="200"/>
      <c r="C162" s="201"/>
      <c r="D162" s="196" t="s">
        <v>129</v>
      </c>
      <c r="E162" s="202" t="s">
        <v>21</v>
      </c>
      <c r="F162" s="203" t="s">
        <v>247</v>
      </c>
      <c r="G162" s="201"/>
      <c r="H162" s="202" t="s">
        <v>21</v>
      </c>
      <c r="I162" s="204"/>
      <c r="J162" s="201"/>
      <c r="K162" s="201"/>
      <c r="L162" s="205"/>
      <c r="M162" s="206"/>
      <c r="N162" s="207"/>
      <c r="O162" s="207"/>
      <c r="P162" s="207"/>
      <c r="Q162" s="207"/>
      <c r="R162" s="207"/>
      <c r="S162" s="207"/>
      <c r="T162" s="208"/>
      <c r="AT162" s="209" t="s">
        <v>129</v>
      </c>
      <c r="AU162" s="209" t="s">
        <v>80</v>
      </c>
      <c r="AV162" s="13" t="s">
        <v>78</v>
      </c>
      <c r="AW162" s="13" t="s">
        <v>34</v>
      </c>
      <c r="AX162" s="13" t="s">
        <v>73</v>
      </c>
      <c r="AY162" s="209" t="s">
        <v>118</v>
      </c>
    </row>
    <row r="163" spans="2:51" s="14" customFormat="1" ht="10.2">
      <c r="B163" s="210"/>
      <c r="C163" s="211"/>
      <c r="D163" s="196" t="s">
        <v>129</v>
      </c>
      <c r="E163" s="212" t="s">
        <v>21</v>
      </c>
      <c r="F163" s="213" t="s">
        <v>248</v>
      </c>
      <c r="G163" s="211"/>
      <c r="H163" s="214">
        <v>3.06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129</v>
      </c>
      <c r="AU163" s="220" t="s">
        <v>80</v>
      </c>
      <c r="AV163" s="14" t="s">
        <v>80</v>
      </c>
      <c r="AW163" s="14" t="s">
        <v>34</v>
      </c>
      <c r="AX163" s="14" t="s">
        <v>73</v>
      </c>
      <c r="AY163" s="220" t="s">
        <v>118</v>
      </c>
    </row>
    <row r="164" spans="2:51" s="13" customFormat="1" ht="10.2">
      <c r="B164" s="200"/>
      <c r="C164" s="201"/>
      <c r="D164" s="196" t="s">
        <v>129</v>
      </c>
      <c r="E164" s="202" t="s">
        <v>21</v>
      </c>
      <c r="F164" s="203" t="s">
        <v>249</v>
      </c>
      <c r="G164" s="201"/>
      <c r="H164" s="202" t="s">
        <v>21</v>
      </c>
      <c r="I164" s="204"/>
      <c r="J164" s="201"/>
      <c r="K164" s="201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129</v>
      </c>
      <c r="AU164" s="209" t="s">
        <v>80</v>
      </c>
      <c r="AV164" s="13" t="s">
        <v>78</v>
      </c>
      <c r="AW164" s="13" t="s">
        <v>34</v>
      </c>
      <c r="AX164" s="13" t="s">
        <v>73</v>
      </c>
      <c r="AY164" s="209" t="s">
        <v>118</v>
      </c>
    </row>
    <row r="165" spans="2:51" s="14" customFormat="1" ht="10.2">
      <c r="B165" s="210"/>
      <c r="C165" s="211"/>
      <c r="D165" s="196" t="s">
        <v>129</v>
      </c>
      <c r="E165" s="212" t="s">
        <v>21</v>
      </c>
      <c r="F165" s="213" t="s">
        <v>250</v>
      </c>
      <c r="G165" s="211"/>
      <c r="H165" s="214">
        <v>11.676</v>
      </c>
      <c r="I165" s="215"/>
      <c r="J165" s="211"/>
      <c r="K165" s="211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129</v>
      </c>
      <c r="AU165" s="220" t="s">
        <v>80</v>
      </c>
      <c r="AV165" s="14" t="s">
        <v>80</v>
      </c>
      <c r="AW165" s="14" t="s">
        <v>34</v>
      </c>
      <c r="AX165" s="14" t="s">
        <v>73</v>
      </c>
      <c r="AY165" s="220" t="s">
        <v>118</v>
      </c>
    </row>
    <row r="166" spans="2:51" s="15" customFormat="1" ht="10.2">
      <c r="B166" s="221"/>
      <c r="C166" s="222"/>
      <c r="D166" s="196" t="s">
        <v>129</v>
      </c>
      <c r="E166" s="223" t="s">
        <v>21</v>
      </c>
      <c r="F166" s="224" t="s">
        <v>133</v>
      </c>
      <c r="G166" s="222"/>
      <c r="H166" s="225">
        <v>15.828</v>
      </c>
      <c r="I166" s="226"/>
      <c r="J166" s="222"/>
      <c r="K166" s="222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129</v>
      </c>
      <c r="AU166" s="231" t="s">
        <v>80</v>
      </c>
      <c r="AV166" s="15" t="s">
        <v>125</v>
      </c>
      <c r="AW166" s="15" t="s">
        <v>34</v>
      </c>
      <c r="AX166" s="15" t="s">
        <v>78</v>
      </c>
      <c r="AY166" s="231" t="s">
        <v>118</v>
      </c>
    </row>
    <row r="167" spans="1:65" s="2" customFormat="1" ht="21.75" customHeight="1">
      <c r="A167" s="35"/>
      <c r="B167" s="36"/>
      <c r="C167" s="232" t="s">
        <v>251</v>
      </c>
      <c r="D167" s="232" t="s">
        <v>252</v>
      </c>
      <c r="E167" s="233" t="s">
        <v>253</v>
      </c>
      <c r="F167" s="234" t="s">
        <v>254</v>
      </c>
      <c r="G167" s="235" t="s">
        <v>152</v>
      </c>
      <c r="H167" s="236">
        <v>4.152</v>
      </c>
      <c r="I167" s="237"/>
      <c r="J167" s="238">
        <f>ROUND(I167*H167,2)</f>
        <v>0</v>
      </c>
      <c r="K167" s="234" t="s">
        <v>21</v>
      </c>
      <c r="L167" s="239"/>
      <c r="M167" s="240" t="s">
        <v>21</v>
      </c>
      <c r="N167" s="241" t="s">
        <v>44</v>
      </c>
      <c r="O167" s="65"/>
      <c r="P167" s="192">
        <f>O167*H167</f>
        <v>0</v>
      </c>
      <c r="Q167" s="192">
        <v>1</v>
      </c>
      <c r="R167" s="192">
        <f>Q167*H167</f>
        <v>4.152</v>
      </c>
      <c r="S167" s="192">
        <v>0</v>
      </c>
      <c r="T167" s="19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4" t="s">
        <v>173</v>
      </c>
      <c r="AT167" s="194" t="s">
        <v>252</v>
      </c>
      <c r="AU167" s="194" t="s">
        <v>80</v>
      </c>
      <c r="AY167" s="18" t="s">
        <v>118</v>
      </c>
      <c r="BE167" s="195">
        <f>IF(N167="základní",J167,0)</f>
        <v>0</v>
      </c>
      <c r="BF167" s="195">
        <f>IF(N167="snížená",J167,0)</f>
        <v>0</v>
      </c>
      <c r="BG167" s="195">
        <f>IF(N167="zákl. přenesená",J167,0)</f>
        <v>0</v>
      </c>
      <c r="BH167" s="195">
        <f>IF(N167="sníž. přenesená",J167,0)</f>
        <v>0</v>
      </c>
      <c r="BI167" s="195">
        <f>IF(N167="nulová",J167,0)</f>
        <v>0</v>
      </c>
      <c r="BJ167" s="18" t="s">
        <v>78</v>
      </c>
      <c r="BK167" s="195">
        <f>ROUND(I167*H167,2)</f>
        <v>0</v>
      </c>
      <c r="BL167" s="18" t="s">
        <v>125</v>
      </c>
      <c r="BM167" s="194" t="s">
        <v>255</v>
      </c>
    </row>
    <row r="168" spans="1:47" s="2" customFormat="1" ht="10.2">
      <c r="A168" s="35"/>
      <c r="B168" s="36"/>
      <c r="C168" s="37"/>
      <c r="D168" s="196" t="s">
        <v>127</v>
      </c>
      <c r="E168" s="37"/>
      <c r="F168" s="197" t="s">
        <v>254</v>
      </c>
      <c r="G168" s="37"/>
      <c r="H168" s="37"/>
      <c r="I168" s="104"/>
      <c r="J168" s="37"/>
      <c r="K168" s="37"/>
      <c r="L168" s="40"/>
      <c r="M168" s="198"/>
      <c r="N168" s="199"/>
      <c r="O168" s="65"/>
      <c r="P168" s="65"/>
      <c r="Q168" s="65"/>
      <c r="R168" s="65"/>
      <c r="S168" s="65"/>
      <c r="T168" s="66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127</v>
      </c>
      <c r="AU168" s="18" t="s">
        <v>80</v>
      </c>
    </row>
    <row r="169" spans="2:51" s="13" customFormat="1" ht="10.2">
      <c r="B169" s="200"/>
      <c r="C169" s="201"/>
      <c r="D169" s="196" t="s">
        <v>129</v>
      </c>
      <c r="E169" s="202" t="s">
        <v>21</v>
      </c>
      <c r="F169" s="203" t="s">
        <v>256</v>
      </c>
      <c r="G169" s="201"/>
      <c r="H169" s="202" t="s">
        <v>21</v>
      </c>
      <c r="I169" s="204"/>
      <c r="J169" s="201"/>
      <c r="K169" s="201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129</v>
      </c>
      <c r="AU169" s="209" t="s">
        <v>80</v>
      </c>
      <c r="AV169" s="13" t="s">
        <v>78</v>
      </c>
      <c r="AW169" s="13" t="s">
        <v>34</v>
      </c>
      <c r="AX169" s="13" t="s">
        <v>73</v>
      </c>
      <c r="AY169" s="209" t="s">
        <v>118</v>
      </c>
    </row>
    <row r="170" spans="2:51" s="14" customFormat="1" ht="10.2">
      <c r="B170" s="210"/>
      <c r="C170" s="211"/>
      <c r="D170" s="196" t="s">
        <v>129</v>
      </c>
      <c r="E170" s="212" t="s">
        <v>21</v>
      </c>
      <c r="F170" s="213" t="s">
        <v>246</v>
      </c>
      <c r="G170" s="211"/>
      <c r="H170" s="214">
        <v>1.092</v>
      </c>
      <c r="I170" s="215"/>
      <c r="J170" s="211"/>
      <c r="K170" s="211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129</v>
      </c>
      <c r="AU170" s="220" t="s">
        <v>80</v>
      </c>
      <c r="AV170" s="14" t="s">
        <v>80</v>
      </c>
      <c r="AW170" s="14" t="s">
        <v>34</v>
      </c>
      <c r="AX170" s="14" t="s">
        <v>73</v>
      </c>
      <c r="AY170" s="220" t="s">
        <v>118</v>
      </c>
    </row>
    <row r="171" spans="2:51" s="13" customFormat="1" ht="10.2">
      <c r="B171" s="200"/>
      <c r="C171" s="201"/>
      <c r="D171" s="196" t="s">
        <v>129</v>
      </c>
      <c r="E171" s="202" t="s">
        <v>21</v>
      </c>
      <c r="F171" s="203" t="s">
        <v>257</v>
      </c>
      <c r="G171" s="201"/>
      <c r="H171" s="202" t="s">
        <v>21</v>
      </c>
      <c r="I171" s="204"/>
      <c r="J171" s="201"/>
      <c r="K171" s="201"/>
      <c r="L171" s="205"/>
      <c r="M171" s="206"/>
      <c r="N171" s="207"/>
      <c r="O171" s="207"/>
      <c r="P171" s="207"/>
      <c r="Q171" s="207"/>
      <c r="R171" s="207"/>
      <c r="S171" s="207"/>
      <c r="T171" s="208"/>
      <c r="AT171" s="209" t="s">
        <v>129</v>
      </c>
      <c r="AU171" s="209" t="s">
        <v>80</v>
      </c>
      <c r="AV171" s="13" t="s">
        <v>78</v>
      </c>
      <c r="AW171" s="13" t="s">
        <v>34</v>
      </c>
      <c r="AX171" s="13" t="s">
        <v>73</v>
      </c>
      <c r="AY171" s="209" t="s">
        <v>118</v>
      </c>
    </row>
    <row r="172" spans="2:51" s="14" customFormat="1" ht="10.2">
      <c r="B172" s="210"/>
      <c r="C172" s="211"/>
      <c r="D172" s="196" t="s">
        <v>129</v>
      </c>
      <c r="E172" s="212" t="s">
        <v>21</v>
      </c>
      <c r="F172" s="213" t="s">
        <v>248</v>
      </c>
      <c r="G172" s="211"/>
      <c r="H172" s="214">
        <v>3.06</v>
      </c>
      <c r="I172" s="215"/>
      <c r="J172" s="211"/>
      <c r="K172" s="211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129</v>
      </c>
      <c r="AU172" s="220" t="s">
        <v>80</v>
      </c>
      <c r="AV172" s="14" t="s">
        <v>80</v>
      </c>
      <c r="AW172" s="14" t="s">
        <v>34</v>
      </c>
      <c r="AX172" s="14" t="s">
        <v>73</v>
      </c>
      <c r="AY172" s="220" t="s">
        <v>118</v>
      </c>
    </row>
    <row r="173" spans="2:51" s="15" customFormat="1" ht="10.2">
      <c r="B173" s="221"/>
      <c r="C173" s="222"/>
      <c r="D173" s="196" t="s">
        <v>129</v>
      </c>
      <c r="E173" s="223" t="s">
        <v>21</v>
      </c>
      <c r="F173" s="224" t="s">
        <v>133</v>
      </c>
      <c r="G173" s="222"/>
      <c r="H173" s="225">
        <v>4.152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129</v>
      </c>
      <c r="AU173" s="231" t="s">
        <v>80</v>
      </c>
      <c r="AV173" s="15" t="s">
        <v>125</v>
      </c>
      <c r="AW173" s="15" t="s">
        <v>34</v>
      </c>
      <c r="AX173" s="15" t="s">
        <v>78</v>
      </c>
      <c r="AY173" s="231" t="s">
        <v>118</v>
      </c>
    </row>
    <row r="174" spans="1:65" s="2" customFormat="1" ht="33" customHeight="1">
      <c r="A174" s="35"/>
      <c r="B174" s="36"/>
      <c r="C174" s="183" t="s">
        <v>7</v>
      </c>
      <c r="D174" s="183" t="s">
        <v>120</v>
      </c>
      <c r="E174" s="184" t="s">
        <v>258</v>
      </c>
      <c r="F174" s="185" t="s">
        <v>259</v>
      </c>
      <c r="G174" s="186" t="s">
        <v>226</v>
      </c>
      <c r="H174" s="187">
        <v>400</v>
      </c>
      <c r="I174" s="188"/>
      <c r="J174" s="189">
        <f>ROUND(I174*H174,2)</f>
        <v>0</v>
      </c>
      <c r="K174" s="185" t="s">
        <v>21</v>
      </c>
      <c r="L174" s="40"/>
      <c r="M174" s="190" t="s">
        <v>21</v>
      </c>
      <c r="N174" s="191" t="s">
        <v>44</v>
      </c>
      <c r="O174" s="65"/>
      <c r="P174" s="192">
        <f>O174*H174</f>
        <v>0</v>
      </c>
      <c r="Q174" s="192">
        <v>4E-05</v>
      </c>
      <c r="R174" s="192">
        <f>Q174*H174</f>
        <v>0.016</v>
      </c>
      <c r="S174" s="192">
        <v>0</v>
      </c>
      <c r="T174" s="19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4" t="s">
        <v>125</v>
      </c>
      <c r="AT174" s="194" t="s">
        <v>120</v>
      </c>
      <c r="AU174" s="194" t="s">
        <v>80</v>
      </c>
      <c r="AY174" s="18" t="s">
        <v>118</v>
      </c>
      <c r="BE174" s="195">
        <f>IF(N174="základní",J174,0)</f>
        <v>0</v>
      </c>
      <c r="BF174" s="195">
        <f>IF(N174="snížená",J174,0)</f>
        <v>0</v>
      </c>
      <c r="BG174" s="195">
        <f>IF(N174="zákl. přenesená",J174,0)</f>
        <v>0</v>
      </c>
      <c r="BH174" s="195">
        <f>IF(N174="sníž. přenesená",J174,0)</f>
        <v>0</v>
      </c>
      <c r="BI174" s="195">
        <f>IF(N174="nulová",J174,0)</f>
        <v>0</v>
      </c>
      <c r="BJ174" s="18" t="s">
        <v>78</v>
      </c>
      <c r="BK174" s="195">
        <f>ROUND(I174*H174,2)</f>
        <v>0</v>
      </c>
      <c r="BL174" s="18" t="s">
        <v>125</v>
      </c>
      <c r="BM174" s="194" t="s">
        <v>260</v>
      </c>
    </row>
    <row r="175" spans="1:47" s="2" customFormat="1" ht="28.8">
      <c r="A175" s="35"/>
      <c r="B175" s="36"/>
      <c r="C175" s="37"/>
      <c r="D175" s="196" t="s">
        <v>127</v>
      </c>
      <c r="E175" s="37"/>
      <c r="F175" s="197" t="s">
        <v>259</v>
      </c>
      <c r="G175" s="37"/>
      <c r="H175" s="37"/>
      <c r="I175" s="104"/>
      <c r="J175" s="37"/>
      <c r="K175" s="37"/>
      <c r="L175" s="40"/>
      <c r="M175" s="198"/>
      <c r="N175" s="199"/>
      <c r="O175" s="65"/>
      <c r="P175" s="65"/>
      <c r="Q175" s="65"/>
      <c r="R175" s="65"/>
      <c r="S175" s="65"/>
      <c r="T175" s="66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127</v>
      </c>
      <c r="AU175" s="18" t="s">
        <v>80</v>
      </c>
    </row>
    <row r="176" spans="2:51" s="13" customFormat="1" ht="10.2">
      <c r="B176" s="200"/>
      <c r="C176" s="201"/>
      <c r="D176" s="196" t="s">
        <v>129</v>
      </c>
      <c r="E176" s="202" t="s">
        <v>21</v>
      </c>
      <c r="F176" s="203" t="s">
        <v>261</v>
      </c>
      <c r="G176" s="201"/>
      <c r="H176" s="202" t="s">
        <v>21</v>
      </c>
      <c r="I176" s="204"/>
      <c r="J176" s="201"/>
      <c r="K176" s="201"/>
      <c r="L176" s="205"/>
      <c r="M176" s="206"/>
      <c r="N176" s="207"/>
      <c r="O176" s="207"/>
      <c r="P176" s="207"/>
      <c r="Q176" s="207"/>
      <c r="R176" s="207"/>
      <c r="S176" s="207"/>
      <c r="T176" s="208"/>
      <c r="AT176" s="209" t="s">
        <v>129</v>
      </c>
      <c r="AU176" s="209" t="s">
        <v>80</v>
      </c>
      <c r="AV176" s="13" t="s">
        <v>78</v>
      </c>
      <c r="AW176" s="13" t="s">
        <v>34</v>
      </c>
      <c r="AX176" s="13" t="s">
        <v>73</v>
      </c>
      <c r="AY176" s="209" t="s">
        <v>118</v>
      </c>
    </row>
    <row r="177" spans="2:51" s="14" customFormat="1" ht="10.2">
      <c r="B177" s="210"/>
      <c r="C177" s="211"/>
      <c r="D177" s="196" t="s">
        <v>129</v>
      </c>
      <c r="E177" s="212" t="s">
        <v>21</v>
      </c>
      <c r="F177" s="213" t="s">
        <v>262</v>
      </c>
      <c r="G177" s="211"/>
      <c r="H177" s="214">
        <v>400</v>
      </c>
      <c r="I177" s="215"/>
      <c r="J177" s="211"/>
      <c r="K177" s="211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129</v>
      </c>
      <c r="AU177" s="220" t="s">
        <v>80</v>
      </c>
      <c r="AV177" s="14" t="s">
        <v>80</v>
      </c>
      <c r="AW177" s="14" t="s">
        <v>34</v>
      </c>
      <c r="AX177" s="14" t="s">
        <v>78</v>
      </c>
      <c r="AY177" s="220" t="s">
        <v>118</v>
      </c>
    </row>
    <row r="178" spans="1:65" s="2" customFormat="1" ht="21.75" customHeight="1">
      <c r="A178" s="35"/>
      <c r="B178" s="36"/>
      <c r="C178" s="183" t="s">
        <v>263</v>
      </c>
      <c r="D178" s="183" t="s">
        <v>120</v>
      </c>
      <c r="E178" s="184" t="s">
        <v>264</v>
      </c>
      <c r="F178" s="185" t="s">
        <v>265</v>
      </c>
      <c r="G178" s="186" t="s">
        <v>226</v>
      </c>
      <c r="H178" s="187">
        <v>48</v>
      </c>
      <c r="I178" s="188"/>
      <c r="J178" s="189">
        <f>ROUND(I178*H178,2)</f>
        <v>0</v>
      </c>
      <c r="K178" s="185" t="s">
        <v>21</v>
      </c>
      <c r="L178" s="40"/>
      <c r="M178" s="190" t="s">
        <v>21</v>
      </c>
      <c r="N178" s="191" t="s">
        <v>44</v>
      </c>
      <c r="O178" s="65"/>
      <c r="P178" s="192">
        <f>O178*H178</f>
        <v>0</v>
      </c>
      <c r="Q178" s="192">
        <v>0.00018</v>
      </c>
      <c r="R178" s="192">
        <f>Q178*H178</f>
        <v>0.00864</v>
      </c>
      <c r="S178" s="192">
        <v>0</v>
      </c>
      <c r="T178" s="19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4" t="s">
        <v>125</v>
      </c>
      <c r="AT178" s="194" t="s">
        <v>120</v>
      </c>
      <c r="AU178" s="194" t="s">
        <v>80</v>
      </c>
      <c r="AY178" s="18" t="s">
        <v>118</v>
      </c>
      <c r="BE178" s="195">
        <f>IF(N178="základní",J178,0)</f>
        <v>0</v>
      </c>
      <c r="BF178" s="195">
        <f>IF(N178="snížená",J178,0)</f>
        <v>0</v>
      </c>
      <c r="BG178" s="195">
        <f>IF(N178="zákl. přenesená",J178,0)</f>
        <v>0</v>
      </c>
      <c r="BH178" s="195">
        <f>IF(N178="sníž. přenesená",J178,0)</f>
        <v>0</v>
      </c>
      <c r="BI178" s="195">
        <f>IF(N178="nulová",J178,0)</f>
        <v>0</v>
      </c>
      <c r="BJ178" s="18" t="s">
        <v>78</v>
      </c>
      <c r="BK178" s="195">
        <f>ROUND(I178*H178,2)</f>
        <v>0</v>
      </c>
      <c r="BL178" s="18" t="s">
        <v>125</v>
      </c>
      <c r="BM178" s="194" t="s">
        <v>266</v>
      </c>
    </row>
    <row r="179" spans="1:47" s="2" customFormat="1" ht="19.2">
      <c r="A179" s="35"/>
      <c r="B179" s="36"/>
      <c r="C179" s="37"/>
      <c r="D179" s="196" t="s">
        <v>127</v>
      </c>
      <c r="E179" s="37"/>
      <c r="F179" s="197" t="s">
        <v>265</v>
      </c>
      <c r="G179" s="37"/>
      <c r="H179" s="37"/>
      <c r="I179" s="104"/>
      <c r="J179" s="37"/>
      <c r="K179" s="37"/>
      <c r="L179" s="40"/>
      <c r="M179" s="198"/>
      <c r="N179" s="199"/>
      <c r="O179" s="65"/>
      <c r="P179" s="65"/>
      <c r="Q179" s="65"/>
      <c r="R179" s="65"/>
      <c r="S179" s="65"/>
      <c r="T179" s="66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127</v>
      </c>
      <c r="AU179" s="18" t="s">
        <v>80</v>
      </c>
    </row>
    <row r="180" spans="2:51" s="13" customFormat="1" ht="10.2">
      <c r="B180" s="200"/>
      <c r="C180" s="201"/>
      <c r="D180" s="196" t="s">
        <v>129</v>
      </c>
      <c r="E180" s="202" t="s">
        <v>21</v>
      </c>
      <c r="F180" s="203" t="s">
        <v>261</v>
      </c>
      <c r="G180" s="201"/>
      <c r="H180" s="202" t="s">
        <v>21</v>
      </c>
      <c r="I180" s="204"/>
      <c r="J180" s="201"/>
      <c r="K180" s="201"/>
      <c r="L180" s="205"/>
      <c r="M180" s="206"/>
      <c r="N180" s="207"/>
      <c r="O180" s="207"/>
      <c r="P180" s="207"/>
      <c r="Q180" s="207"/>
      <c r="R180" s="207"/>
      <c r="S180" s="207"/>
      <c r="T180" s="208"/>
      <c r="AT180" s="209" t="s">
        <v>129</v>
      </c>
      <c r="AU180" s="209" t="s">
        <v>80</v>
      </c>
      <c r="AV180" s="13" t="s">
        <v>78</v>
      </c>
      <c r="AW180" s="13" t="s">
        <v>34</v>
      </c>
      <c r="AX180" s="13" t="s">
        <v>73</v>
      </c>
      <c r="AY180" s="209" t="s">
        <v>118</v>
      </c>
    </row>
    <row r="181" spans="2:51" s="14" customFormat="1" ht="10.2">
      <c r="B181" s="210"/>
      <c r="C181" s="211"/>
      <c r="D181" s="196" t="s">
        <v>129</v>
      </c>
      <c r="E181" s="212" t="s">
        <v>21</v>
      </c>
      <c r="F181" s="213" t="s">
        <v>267</v>
      </c>
      <c r="G181" s="211"/>
      <c r="H181" s="214">
        <v>48</v>
      </c>
      <c r="I181" s="215"/>
      <c r="J181" s="211"/>
      <c r="K181" s="211"/>
      <c r="L181" s="216"/>
      <c r="M181" s="217"/>
      <c r="N181" s="218"/>
      <c r="O181" s="218"/>
      <c r="P181" s="218"/>
      <c r="Q181" s="218"/>
      <c r="R181" s="218"/>
      <c r="S181" s="218"/>
      <c r="T181" s="219"/>
      <c r="AT181" s="220" t="s">
        <v>129</v>
      </c>
      <c r="AU181" s="220" t="s">
        <v>80</v>
      </c>
      <c r="AV181" s="14" t="s">
        <v>80</v>
      </c>
      <c r="AW181" s="14" t="s">
        <v>34</v>
      </c>
      <c r="AX181" s="14" t="s">
        <v>78</v>
      </c>
      <c r="AY181" s="220" t="s">
        <v>118</v>
      </c>
    </row>
    <row r="182" spans="1:65" s="2" customFormat="1" ht="16.5" customHeight="1">
      <c r="A182" s="35"/>
      <c r="B182" s="36"/>
      <c r="C182" s="183" t="s">
        <v>268</v>
      </c>
      <c r="D182" s="183" t="s">
        <v>120</v>
      </c>
      <c r="E182" s="184" t="s">
        <v>269</v>
      </c>
      <c r="F182" s="185" t="s">
        <v>270</v>
      </c>
      <c r="G182" s="186" t="s">
        <v>123</v>
      </c>
      <c r="H182" s="187">
        <v>5.022</v>
      </c>
      <c r="I182" s="188"/>
      <c r="J182" s="189">
        <f>ROUND(I182*H182,2)</f>
        <v>0</v>
      </c>
      <c r="K182" s="185" t="s">
        <v>21</v>
      </c>
      <c r="L182" s="40"/>
      <c r="M182" s="190" t="s">
        <v>21</v>
      </c>
      <c r="N182" s="191" t="s">
        <v>44</v>
      </c>
      <c r="O182" s="65"/>
      <c r="P182" s="192">
        <f>O182*H182</f>
        <v>0</v>
      </c>
      <c r="Q182" s="192">
        <v>0</v>
      </c>
      <c r="R182" s="192">
        <f>Q182*H182</f>
        <v>0</v>
      </c>
      <c r="S182" s="192">
        <v>2.4</v>
      </c>
      <c r="T182" s="193">
        <f>S182*H182</f>
        <v>12.0528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4" t="s">
        <v>125</v>
      </c>
      <c r="AT182" s="194" t="s">
        <v>120</v>
      </c>
      <c r="AU182" s="194" t="s">
        <v>80</v>
      </c>
      <c r="AY182" s="18" t="s">
        <v>118</v>
      </c>
      <c r="BE182" s="195">
        <f>IF(N182="základní",J182,0)</f>
        <v>0</v>
      </c>
      <c r="BF182" s="195">
        <f>IF(N182="snížená",J182,0)</f>
        <v>0</v>
      </c>
      <c r="BG182" s="195">
        <f>IF(N182="zákl. přenesená",J182,0)</f>
        <v>0</v>
      </c>
      <c r="BH182" s="195">
        <f>IF(N182="sníž. přenesená",J182,0)</f>
        <v>0</v>
      </c>
      <c r="BI182" s="195">
        <f>IF(N182="nulová",J182,0)</f>
        <v>0</v>
      </c>
      <c r="BJ182" s="18" t="s">
        <v>78</v>
      </c>
      <c r="BK182" s="195">
        <f>ROUND(I182*H182,2)</f>
        <v>0</v>
      </c>
      <c r="BL182" s="18" t="s">
        <v>125</v>
      </c>
      <c r="BM182" s="194" t="s">
        <v>271</v>
      </c>
    </row>
    <row r="183" spans="1:47" s="2" customFormat="1" ht="10.2">
      <c r="A183" s="35"/>
      <c r="B183" s="36"/>
      <c r="C183" s="37"/>
      <c r="D183" s="196" t="s">
        <v>127</v>
      </c>
      <c r="E183" s="37"/>
      <c r="F183" s="197" t="s">
        <v>272</v>
      </c>
      <c r="G183" s="37"/>
      <c r="H183" s="37"/>
      <c r="I183" s="104"/>
      <c r="J183" s="37"/>
      <c r="K183" s="37"/>
      <c r="L183" s="40"/>
      <c r="M183" s="198"/>
      <c r="N183" s="199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127</v>
      </c>
      <c r="AU183" s="18" t="s">
        <v>80</v>
      </c>
    </row>
    <row r="184" spans="2:51" s="13" customFormat="1" ht="10.2">
      <c r="B184" s="200"/>
      <c r="C184" s="201"/>
      <c r="D184" s="196" t="s">
        <v>129</v>
      </c>
      <c r="E184" s="202" t="s">
        <v>21</v>
      </c>
      <c r="F184" s="203" t="s">
        <v>273</v>
      </c>
      <c r="G184" s="201"/>
      <c r="H184" s="202" t="s">
        <v>21</v>
      </c>
      <c r="I184" s="204"/>
      <c r="J184" s="201"/>
      <c r="K184" s="201"/>
      <c r="L184" s="205"/>
      <c r="M184" s="206"/>
      <c r="N184" s="207"/>
      <c r="O184" s="207"/>
      <c r="P184" s="207"/>
      <c r="Q184" s="207"/>
      <c r="R184" s="207"/>
      <c r="S184" s="207"/>
      <c r="T184" s="208"/>
      <c r="AT184" s="209" t="s">
        <v>129</v>
      </c>
      <c r="AU184" s="209" t="s">
        <v>80</v>
      </c>
      <c r="AV184" s="13" t="s">
        <v>78</v>
      </c>
      <c r="AW184" s="13" t="s">
        <v>34</v>
      </c>
      <c r="AX184" s="13" t="s">
        <v>73</v>
      </c>
      <c r="AY184" s="209" t="s">
        <v>118</v>
      </c>
    </row>
    <row r="185" spans="2:51" s="14" customFormat="1" ht="10.2">
      <c r="B185" s="210"/>
      <c r="C185" s="211"/>
      <c r="D185" s="196" t="s">
        <v>129</v>
      </c>
      <c r="E185" s="212" t="s">
        <v>21</v>
      </c>
      <c r="F185" s="213" t="s">
        <v>274</v>
      </c>
      <c r="G185" s="211"/>
      <c r="H185" s="214">
        <v>2.268</v>
      </c>
      <c r="I185" s="215"/>
      <c r="J185" s="211"/>
      <c r="K185" s="211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129</v>
      </c>
      <c r="AU185" s="220" t="s">
        <v>80</v>
      </c>
      <c r="AV185" s="14" t="s">
        <v>80</v>
      </c>
      <c r="AW185" s="14" t="s">
        <v>34</v>
      </c>
      <c r="AX185" s="14" t="s">
        <v>73</v>
      </c>
      <c r="AY185" s="220" t="s">
        <v>118</v>
      </c>
    </row>
    <row r="186" spans="2:51" s="14" customFormat="1" ht="10.2">
      <c r="B186" s="210"/>
      <c r="C186" s="211"/>
      <c r="D186" s="196" t="s">
        <v>129</v>
      </c>
      <c r="E186" s="212" t="s">
        <v>21</v>
      </c>
      <c r="F186" s="213" t="s">
        <v>275</v>
      </c>
      <c r="G186" s="211"/>
      <c r="H186" s="214">
        <v>2.754</v>
      </c>
      <c r="I186" s="215"/>
      <c r="J186" s="211"/>
      <c r="K186" s="211"/>
      <c r="L186" s="216"/>
      <c r="M186" s="217"/>
      <c r="N186" s="218"/>
      <c r="O186" s="218"/>
      <c r="P186" s="218"/>
      <c r="Q186" s="218"/>
      <c r="R186" s="218"/>
      <c r="S186" s="218"/>
      <c r="T186" s="219"/>
      <c r="AT186" s="220" t="s">
        <v>129</v>
      </c>
      <c r="AU186" s="220" t="s">
        <v>80</v>
      </c>
      <c r="AV186" s="14" t="s">
        <v>80</v>
      </c>
      <c r="AW186" s="14" t="s">
        <v>34</v>
      </c>
      <c r="AX186" s="14" t="s">
        <v>73</v>
      </c>
      <c r="AY186" s="220" t="s">
        <v>118</v>
      </c>
    </row>
    <row r="187" spans="2:51" s="15" customFormat="1" ht="10.2">
      <c r="B187" s="221"/>
      <c r="C187" s="222"/>
      <c r="D187" s="196" t="s">
        <v>129</v>
      </c>
      <c r="E187" s="223" t="s">
        <v>21</v>
      </c>
      <c r="F187" s="224" t="s">
        <v>133</v>
      </c>
      <c r="G187" s="222"/>
      <c r="H187" s="225">
        <v>5.022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129</v>
      </c>
      <c r="AU187" s="231" t="s">
        <v>80</v>
      </c>
      <c r="AV187" s="15" t="s">
        <v>125</v>
      </c>
      <c r="AW187" s="15" t="s">
        <v>34</v>
      </c>
      <c r="AX187" s="15" t="s">
        <v>78</v>
      </c>
      <c r="AY187" s="231" t="s">
        <v>118</v>
      </c>
    </row>
    <row r="188" spans="1:65" s="2" customFormat="1" ht="21.75" customHeight="1">
      <c r="A188" s="35"/>
      <c r="B188" s="36"/>
      <c r="C188" s="183" t="s">
        <v>276</v>
      </c>
      <c r="D188" s="183" t="s">
        <v>120</v>
      </c>
      <c r="E188" s="184" t="s">
        <v>277</v>
      </c>
      <c r="F188" s="185" t="s">
        <v>278</v>
      </c>
      <c r="G188" s="186" t="s">
        <v>123</v>
      </c>
      <c r="H188" s="187">
        <v>12.75</v>
      </c>
      <c r="I188" s="188"/>
      <c r="J188" s="189">
        <f>ROUND(I188*H188,2)</f>
        <v>0</v>
      </c>
      <c r="K188" s="185" t="s">
        <v>124</v>
      </c>
      <c r="L188" s="40"/>
      <c r="M188" s="190" t="s">
        <v>21</v>
      </c>
      <c r="N188" s="191" t="s">
        <v>44</v>
      </c>
      <c r="O188" s="65"/>
      <c r="P188" s="192">
        <f>O188*H188</f>
        <v>0</v>
      </c>
      <c r="Q188" s="192">
        <v>0</v>
      </c>
      <c r="R188" s="192">
        <f>Q188*H188</f>
        <v>0</v>
      </c>
      <c r="S188" s="192">
        <v>1.6</v>
      </c>
      <c r="T188" s="193">
        <f>S188*H188</f>
        <v>20.400000000000002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4" t="s">
        <v>125</v>
      </c>
      <c r="AT188" s="194" t="s">
        <v>120</v>
      </c>
      <c r="AU188" s="194" t="s">
        <v>80</v>
      </c>
      <c r="AY188" s="18" t="s">
        <v>118</v>
      </c>
      <c r="BE188" s="195">
        <f>IF(N188="základní",J188,0)</f>
        <v>0</v>
      </c>
      <c r="BF188" s="195">
        <f>IF(N188="snížená",J188,0)</f>
        <v>0</v>
      </c>
      <c r="BG188" s="195">
        <f>IF(N188="zákl. přenesená",J188,0)</f>
        <v>0</v>
      </c>
      <c r="BH188" s="195">
        <f>IF(N188="sníž. přenesená",J188,0)</f>
        <v>0</v>
      </c>
      <c r="BI188" s="195">
        <f>IF(N188="nulová",J188,0)</f>
        <v>0</v>
      </c>
      <c r="BJ188" s="18" t="s">
        <v>78</v>
      </c>
      <c r="BK188" s="195">
        <f>ROUND(I188*H188,2)</f>
        <v>0</v>
      </c>
      <c r="BL188" s="18" t="s">
        <v>125</v>
      </c>
      <c r="BM188" s="194" t="s">
        <v>279</v>
      </c>
    </row>
    <row r="189" spans="1:47" s="2" customFormat="1" ht="28.8">
      <c r="A189" s="35"/>
      <c r="B189" s="36"/>
      <c r="C189" s="37"/>
      <c r="D189" s="196" t="s">
        <v>127</v>
      </c>
      <c r="E189" s="37"/>
      <c r="F189" s="197" t="s">
        <v>280</v>
      </c>
      <c r="G189" s="37"/>
      <c r="H189" s="37"/>
      <c r="I189" s="104"/>
      <c r="J189" s="37"/>
      <c r="K189" s="37"/>
      <c r="L189" s="40"/>
      <c r="M189" s="198"/>
      <c r="N189" s="199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127</v>
      </c>
      <c r="AU189" s="18" t="s">
        <v>80</v>
      </c>
    </row>
    <row r="190" spans="2:51" s="14" customFormat="1" ht="10.2">
      <c r="B190" s="210"/>
      <c r="C190" s="211"/>
      <c r="D190" s="196" t="s">
        <v>129</v>
      </c>
      <c r="E190" s="212" t="s">
        <v>21</v>
      </c>
      <c r="F190" s="213" t="s">
        <v>281</v>
      </c>
      <c r="G190" s="211"/>
      <c r="H190" s="214">
        <v>11.7</v>
      </c>
      <c r="I190" s="215"/>
      <c r="J190" s="211"/>
      <c r="K190" s="211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129</v>
      </c>
      <c r="AU190" s="220" t="s">
        <v>80</v>
      </c>
      <c r="AV190" s="14" t="s">
        <v>80</v>
      </c>
      <c r="AW190" s="14" t="s">
        <v>34</v>
      </c>
      <c r="AX190" s="14" t="s">
        <v>73</v>
      </c>
      <c r="AY190" s="220" t="s">
        <v>118</v>
      </c>
    </row>
    <row r="191" spans="2:51" s="14" customFormat="1" ht="10.2">
      <c r="B191" s="210"/>
      <c r="C191" s="211"/>
      <c r="D191" s="196" t="s">
        <v>129</v>
      </c>
      <c r="E191" s="212" t="s">
        <v>21</v>
      </c>
      <c r="F191" s="213" t="s">
        <v>282</v>
      </c>
      <c r="G191" s="211"/>
      <c r="H191" s="214">
        <v>1.05</v>
      </c>
      <c r="I191" s="215"/>
      <c r="J191" s="211"/>
      <c r="K191" s="211"/>
      <c r="L191" s="216"/>
      <c r="M191" s="217"/>
      <c r="N191" s="218"/>
      <c r="O191" s="218"/>
      <c r="P191" s="218"/>
      <c r="Q191" s="218"/>
      <c r="R191" s="218"/>
      <c r="S191" s="218"/>
      <c r="T191" s="219"/>
      <c r="AT191" s="220" t="s">
        <v>129</v>
      </c>
      <c r="AU191" s="220" t="s">
        <v>80</v>
      </c>
      <c r="AV191" s="14" t="s">
        <v>80</v>
      </c>
      <c r="AW191" s="14" t="s">
        <v>34</v>
      </c>
      <c r="AX191" s="14" t="s">
        <v>73</v>
      </c>
      <c r="AY191" s="220" t="s">
        <v>118</v>
      </c>
    </row>
    <row r="192" spans="2:51" s="15" customFormat="1" ht="10.2">
      <c r="B192" s="221"/>
      <c r="C192" s="222"/>
      <c r="D192" s="196" t="s">
        <v>129</v>
      </c>
      <c r="E192" s="223" t="s">
        <v>21</v>
      </c>
      <c r="F192" s="224" t="s">
        <v>133</v>
      </c>
      <c r="G192" s="222"/>
      <c r="H192" s="225">
        <v>12.75</v>
      </c>
      <c r="I192" s="226"/>
      <c r="J192" s="222"/>
      <c r="K192" s="222"/>
      <c r="L192" s="227"/>
      <c r="M192" s="228"/>
      <c r="N192" s="229"/>
      <c r="O192" s="229"/>
      <c r="P192" s="229"/>
      <c r="Q192" s="229"/>
      <c r="R192" s="229"/>
      <c r="S192" s="229"/>
      <c r="T192" s="230"/>
      <c r="AT192" s="231" t="s">
        <v>129</v>
      </c>
      <c r="AU192" s="231" t="s">
        <v>80</v>
      </c>
      <c r="AV192" s="15" t="s">
        <v>125</v>
      </c>
      <c r="AW192" s="15" t="s">
        <v>34</v>
      </c>
      <c r="AX192" s="15" t="s">
        <v>78</v>
      </c>
      <c r="AY192" s="231" t="s">
        <v>118</v>
      </c>
    </row>
    <row r="193" spans="1:65" s="2" customFormat="1" ht="16.5" customHeight="1">
      <c r="A193" s="35"/>
      <c r="B193" s="36"/>
      <c r="C193" s="183" t="s">
        <v>229</v>
      </c>
      <c r="D193" s="183" t="s">
        <v>120</v>
      </c>
      <c r="E193" s="184" t="s">
        <v>283</v>
      </c>
      <c r="F193" s="185" t="s">
        <v>284</v>
      </c>
      <c r="G193" s="186" t="s">
        <v>123</v>
      </c>
      <c r="H193" s="187">
        <v>33.939</v>
      </c>
      <c r="I193" s="188"/>
      <c r="J193" s="189">
        <f>ROUND(I193*H193,2)</f>
        <v>0</v>
      </c>
      <c r="K193" s="185" t="s">
        <v>124</v>
      </c>
      <c r="L193" s="40"/>
      <c r="M193" s="190" t="s">
        <v>21</v>
      </c>
      <c r="N193" s="191" t="s">
        <v>44</v>
      </c>
      <c r="O193" s="65"/>
      <c r="P193" s="192">
        <f>O193*H193</f>
        <v>0</v>
      </c>
      <c r="Q193" s="192">
        <v>0</v>
      </c>
      <c r="R193" s="192">
        <f>Q193*H193</f>
        <v>0</v>
      </c>
      <c r="S193" s="192">
        <v>2.4</v>
      </c>
      <c r="T193" s="193">
        <f>S193*H193</f>
        <v>81.4536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4" t="s">
        <v>125</v>
      </c>
      <c r="AT193" s="194" t="s">
        <v>120</v>
      </c>
      <c r="AU193" s="194" t="s">
        <v>80</v>
      </c>
      <c r="AY193" s="18" t="s">
        <v>118</v>
      </c>
      <c r="BE193" s="195">
        <f>IF(N193="základní",J193,0)</f>
        <v>0</v>
      </c>
      <c r="BF193" s="195">
        <f>IF(N193="snížená",J193,0)</f>
        <v>0</v>
      </c>
      <c r="BG193" s="195">
        <f>IF(N193="zákl. přenesená",J193,0)</f>
        <v>0</v>
      </c>
      <c r="BH193" s="195">
        <f>IF(N193="sníž. přenesená",J193,0)</f>
        <v>0</v>
      </c>
      <c r="BI193" s="195">
        <f>IF(N193="nulová",J193,0)</f>
        <v>0</v>
      </c>
      <c r="BJ193" s="18" t="s">
        <v>78</v>
      </c>
      <c r="BK193" s="195">
        <f>ROUND(I193*H193,2)</f>
        <v>0</v>
      </c>
      <c r="BL193" s="18" t="s">
        <v>125</v>
      </c>
      <c r="BM193" s="194" t="s">
        <v>285</v>
      </c>
    </row>
    <row r="194" spans="1:47" s="2" customFormat="1" ht="10.2">
      <c r="A194" s="35"/>
      <c r="B194" s="36"/>
      <c r="C194" s="37"/>
      <c r="D194" s="196" t="s">
        <v>127</v>
      </c>
      <c r="E194" s="37"/>
      <c r="F194" s="197" t="s">
        <v>286</v>
      </c>
      <c r="G194" s="37"/>
      <c r="H194" s="37"/>
      <c r="I194" s="104"/>
      <c r="J194" s="37"/>
      <c r="K194" s="37"/>
      <c r="L194" s="40"/>
      <c r="M194" s="198"/>
      <c r="N194" s="199"/>
      <c r="O194" s="65"/>
      <c r="P194" s="65"/>
      <c r="Q194" s="65"/>
      <c r="R194" s="65"/>
      <c r="S194" s="65"/>
      <c r="T194" s="66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127</v>
      </c>
      <c r="AU194" s="18" t="s">
        <v>80</v>
      </c>
    </row>
    <row r="195" spans="2:51" s="14" customFormat="1" ht="10.2">
      <c r="B195" s="210"/>
      <c r="C195" s="211"/>
      <c r="D195" s="196" t="s">
        <v>129</v>
      </c>
      <c r="E195" s="212" t="s">
        <v>21</v>
      </c>
      <c r="F195" s="213" t="s">
        <v>287</v>
      </c>
      <c r="G195" s="211"/>
      <c r="H195" s="214">
        <v>12.836</v>
      </c>
      <c r="I195" s="215"/>
      <c r="J195" s="211"/>
      <c r="K195" s="211"/>
      <c r="L195" s="216"/>
      <c r="M195" s="217"/>
      <c r="N195" s="218"/>
      <c r="O195" s="218"/>
      <c r="P195" s="218"/>
      <c r="Q195" s="218"/>
      <c r="R195" s="218"/>
      <c r="S195" s="218"/>
      <c r="T195" s="219"/>
      <c r="AT195" s="220" t="s">
        <v>129</v>
      </c>
      <c r="AU195" s="220" t="s">
        <v>80</v>
      </c>
      <c r="AV195" s="14" t="s">
        <v>80</v>
      </c>
      <c r="AW195" s="14" t="s">
        <v>34</v>
      </c>
      <c r="AX195" s="14" t="s">
        <v>73</v>
      </c>
      <c r="AY195" s="220" t="s">
        <v>118</v>
      </c>
    </row>
    <row r="196" spans="2:51" s="14" customFormat="1" ht="10.2">
      <c r="B196" s="210"/>
      <c r="C196" s="211"/>
      <c r="D196" s="196" t="s">
        <v>129</v>
      </c>
      <c r="E196" s="212" t="s">
        <v>21</v>
      </c>
      <c r="F196" s="213" t="s">
        <v>288</v>
      </c>
      <c r="G196" s="211"/>
      <c r="H196" s="214">
        <v>10.01</v>
      </c>
      <c r="I196" s="215"/>
      <c r="J196" s="211"/>
      <c r="K196" s="211"/>
      <c r="L196" s="216"/>
      <c r="M196" s="217"/>
      <c r="N196" s="218"/>
      <c r="O196" s="218"/>
      <c r="P196" s="218"/>
      <c r="Q196" s="218"/>
      <c r="R196" s="218"/>
      <c r="S196" s="218"/>
      <c r="T196" s="219"/>
      <c r="AT196" s="220" t="s">
        <v>129</v>
      </c>
      <c r="AU196" s="220" t="s">
        <v>80</v>
      </c>
      <c r="AV196" s="14" t="s">
        <v>80</v>
      </c>
      <c r="AW196" s="14" t="s">
        <v>34</v>
      </c>
      <c r="AX196" s="14" t="s">
        <v>73</v>
      </c>
      <c r="AY196" s="220" t="s">
        <v>118</v>
      </c>
    </row>
    <row r="197" spans="2:51" s="14" customFormat="1" ht="10.2">
      <c r="B197" s="210"/>
      <c r="C197" s="211"/>
      <c r="D197" s="196" t="s">
        <v>129</v>
      </c>
      <c r="E197" s="212" t="s">
        <v>21</v>
      </c>
      <c r="F197" s="213" t="s">
        <v>289</v>
      </c>
      <c r="G197" s="211"/>
      <c r="H197" s="214">
        <v>9.1</v>
      </c>
      <c r="I197" s="215"/>
      <c r="J197" s="211"/>
      <c r="K197" s="211"/>
      <c r="L197" s="216"/>
      <c r="M197" s="217"/>
      <c r="N197" s="218"/>
      <c r="O197" s="218"/>
      <c r="P197" s="218"/>
      <c r="Q197" s="218"/>
      <c r="R197" s="218"/>
      <c r="S197" s="218"/>
      <c r="T197" s="219"/>
      <c r="AT197" s="220" t="s">
        <v>129</v>
      </c>
      <c r="AU197" s="220" t="s">
        <v>80</v>
      </c>
      <c r="AV197" s="14" t="s">
        <v>80</v>
      </c>
      <c r="AW197" s="14" t="s">
        <v>34</v>
      </c>
      <c r="AX197" s="14" t="s">
        <v>73</v>
      </c>
      <c r="AY197" s="220" t="s">
        <v>118</v>
      </c>
    </row>
    <row r="198" spans="2:51" s="14" customFormat="1" ht="10.2">
      <c r="B198" s="210"/>
      <c r="C198" s="211"/>
      <c r="D198" s="196" t="s">
        <v>129</v>
      </c>
      <c r="E198" s="212" t="s">
        <v>21</v>
      </c>
      <c r="F198" s="213" t="s">
        <v>290</v>
      </c>
      <c r="G198" s="211"/>
      <c r="H198" s="214">
        <v>1.993</v>
      </c>
      <c r="I198" s="215"/>
      <c r="J198" s="211"/>
      <c r="K198" s="211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129</v>
      </c>
      <c r="AU198" s="220" t="s">
        <v>80</v>
      </c>
      <c r="AV198" s="14" t="s">
        <v>80</v>
      </c>
      <c r="AW198" s="14" t="s">
        <v>34</v>
      </c>
      <c r="AX198" s="14" t="s">
        <v>73</v>
      </c>
      <c r="AY198" s="220" t="s">
        <v>118</v>
      </c>
    </row>
    <row r="199" spans="2:51" s="15" customFormat="1" ht="10.2">
      <c r="B199" s="221"/>
      <c r="C199" s="222"/>
      <c r="D199" s="196" t="s">
        <v>129</v>
      </c>
      <c r="E199" s="223" t="s">
        <v>21</v>
      </c>
      <c r="F199" s="224" t="s">
        <v>133</v>
      </c>
      <c r="G199" s="222"/>
      <c r="H199" s="225">
        <v>33.939</v>
      </c>
      <c r="I199" s="226"/>
      <c r="J199" s="222"/>
      <c r="K199" s="222"/>
      <c r="L199" s="227"/>
      <c r="M199" s="228"/>
      <c r="N199" s="229"/>
      <c r="O199" s="229"/>
      <c r="P199" s="229"/>
      <c r="Q199" s="229"/>
      <c r="R199" s="229"/>
      <c r="S199" s="229"/>
      <c r="T199" s="230"/>
      <c r="AT199" s="231" t="s">
        <v>129</v>
      </c>
      <c r="AU199" s="231" t="s">
        <v>80</v>
      </c>
      <c r="AV199" s="15" t="s">
        <v>125</v>
      </c>
      <c r="AW199" s="15" t="s">
        <v>34</v>
      </c>
      <c r="AX199" s="15" t="s">
        <v>78</v>
      </c>
      <c r="AY199" s="231" t="s">
        <v>118</v>
      </c>
    </row>
    <row r="200" spans="1:65" s="2" customFormat="1" ht="21.75" customHeight="1">
      <c r="A200" s="35"/>
      <c r="B200" s="36"/>
      <c r="C200" s="183" t="s">
        <v>291</v>
      </c>
      <c r="D200" s="183" t="s">
        <v>120</v>
      </c>
      <c r="E200" s="184" t="s">
        <v>292</v>
      </c>
      <c r="F200" s="185" t="s">
        <v>293</v>
      </c>
      <c r="G200" s="186" t="s">
        <v>123</v>
      </c>
      <c r="H200" s="187">
        <v>17.822</v>
      </c>
      <c r="I200" s="188"/>
      <c r="J200" s="189">
        <f>ROUND(I200*H200,2)</f>
        <v>0</v>
      </c>
      <c r="K200" s="185" t="s">
        <v>124</v>
      </c>
      <c r="L200" s="40"/>
      <c r="M200" s="190" t="s">
        <v>21</v>
      </c>
      <c r="N200" s="191" t="s">
        <v>44</v>
      </c>
      <c r="O200" s="65"/>
      <c r="P200" s="192">
        <f>O200*H200</f>
        <v>0</v>
      </c>
      <c r="Q200" s="192">
        <v>0</v>
      </c>
      <c r="R200" s="192">
        <f>Q200*H200</f>
        <v>0</v>
      </c>
      <c r="S200" s="192">
        <v>2.4</v>
      </c>
      <c r="T200" s="193">
        <f>S200*H200</f>
        <v>42.7728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4" t="s">
        <v>125</v>
      </c>
      <c r="AT200" s="194" t="s">
        <v>120</v>
      </c>
      <c r="AU200" s="194" t="s">
        <v>80</v>
      </c>
      <c r="AY200" s="18" t="s">
        <v>118</v>
      </c>
      <c r="BE200" s="195">
        <f>IF(N200="základní",J200,0)</f>
        <v>0</v>
      </c>
      <c r="BF200" s="195">
        <f>IF(N200="snížená",J200,0)</f>
        <v>0</v>
      </c>
      <c r="BG200" s="195">
        <f>IF(N200="zákl. přenesená",J200,0)</f>
        <v>0</v>
      </c>
      <c r="BH200" s="195">
        <f>IF(N200="sníž. přenesená",J200,0)</f>
        <v>0</v>
      </c>
      <c r="BI200" s="195">
        <f>IF(N200="nulová",J200,0)</f>
        <v>0</v>
      </c>
      <c r="BJ200" s="18" t="s">
        <v>78</v>
      </c>
      <c r="BK200" s="195">
        <f>ROUND(I200*H200,2)</f>
        <v>0</v>
      </c>
      <c r="BL200" s="18" t="s">
        <v>125</v>
      </c>
      <c r="BM200" s="194" t="s">
        <v>294</v>
      </c>
    </row>
    <row r="201" spans="1:47" s="2" customFormat="1" ht="19.2">
      <c r="A201" s="35"/>
      <c r="B201" s="36"/>
      <c r="C201" s="37"/>
      <c r="D201" s="196" t="s">
        <v>127</v>
      </c>
      <c r="E201" s="37"/>
      <c r="F201" s="197" t="s">
        <v>295</v>
      </c>
      <c r="G201" s="37"/>
      <c r="H201" s="37"/>
      <c r="I201" s="104"/>
      <c r="J201" s="37"/>
      <c r="K201" s="37"/>
      <c r="L201" s="40"/>
      <c r="M201" s="198"/>
      <c r="N201" s="199"/>
      <c r="O201" s="65"/>
      <c r="P201" s="65"/>
      <c r="Q201" s="65"/>
      <c r="R201" s="65"/>
      <c r="S201" s="65"/>
      <c r="T201" s="66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127</v>
      </c>
      <c r="AU201" s="18" t="s">
        <v>80</v>
      </c>
    </row>
    <row r="202" spans="2:51" s="14" customFormat="1" ht="10.2">
      <c r="B202" s="210"/>
      <c r="C202" s="211"/>
      <c r="D202" s="196" t="s">
        <v>129</v>
      </c>
      <c r="E202" s="212" t="s">
        <v>21</v>
      </c>
      <c r="F202" s="213" t="s">
        <v>296</v>
      </c>
      <c r="G202" s="211"/>
      <c r="H202" s="214">
        <v>6.047</v>
      </c>
      <c r="I202" s="215"/>
      <c r="J202" s="211"/>
      <c r="K202" s="211"/>
      <c r="L202" s="216"/>
      <c r="M202" s="217"/>
      <c r="N202" s="218"/>
      <c r="O202" s="218"/>
      <c r="P202" s="218"/>
      <c r="Q202" s="218"/>
      <c r="R202" s="218"/>
      <c r="S202" s="218"/>
      <c r="T202" s="219"/>
      <c r="AT202" s="220" t="s">
        <v>129</v>
      </c>
      <c r="AU202" s="220" t="s">
        <v>80</v>
      </c>
      <c r="AV202" s="14" t="s">
        <v>80</v>
      </c>
      <c r="AW202" s="14" t="s">
        <v>34</v>
      </c>
      <c r="AX202" s="14" t="s">
        <v>73</v>
      </c>
      <c r="AY202" s="220" t="s">
        <v>118</v>
      </c>
    </row>
    <row r="203" spans="2:51" s="14" customFormat="1" ht="10.2">
      <c r="B203" s="210"/>
      <c r="C203" s="211"/>
      <c r="D203" s="196" t="s">
        <v>129</v>
      </c>
      <c r="E203" s="212" t="s">
        <v>21</v>
      </c>
      <c r="F203" s="213" t="s">
        <v>297</v>
      </c>
      <c r="G203" s="211"/>
      <c r="H203" s="214">
        <v>2.038</v>
      </c>
      <c r="I203" s="215"/>
      <c r="J203" s="211"/>
      <c r="K203" s="211"/>
      <c r="L203" s="216"/>
      <c r="M203" s="217"/>
      <c r="N203" s="218"/>
      <c r="O203" s="218"/>
      <c r="P203" s="218"/>
      <c r="Q203" s="218"/>
      <c r="R203" s="218"/>
      <c r="S203" s="218"/>
      <c r="T203" s="219"/>
      <c r="AT203" s="220" t="s">
        <v>129</v>
      </c>
      <c r="AU203" s="220" t="s">
        <v>80</v>
      </c>
      <c r="AV203" s="14" t="s">
        <v>80</v>
      </c>
      <c r="AW203" s="14" t="s">
        <v>34</v>
      </c>
      <c r="AX203" s="14" t="s">
        <v>73</v>
      </c>
      <c r="AY203" s="220" t="s">
        <v>118</v>
      </c>
    </row>
    <row r="204" spans="2:51" s="14" customFormat="1" ht="10.2">
      <c r="B204" s="210"/>
      <c r="C204" s="211"/>
      <c r="D204" s="196" t="s">
        <v>129</v>
      </c>
      <c r="E204" s="212" t="s">
        <v>21</v>
      </c>
      <c r="F204" s="213" t="s">
        <v>298</v>
      </c>
      <c r="G204" s="211"/>
      <c r="H204" s="214">
        <v>1.8</v>
      </c>
      <c r="I204" s="215"/>
      <c r="J204" s="211"/>
      <c r="K204" s="211"/>
      <c r="L204" s="216"/>
      <c r="M204" s="217"/>
      <c r="N204" s="218"/>
      <c r="O204" s="218"/>
      <c r="P204" s="218"/>
      <c r="Q204" s="218"/>
      <c r="R204" s="218"/>
      <c r="S204" s="218"/>
      <c r="T204" s="219"/>
      <c r="AT204" s="220" t="s">
        <v>129</v>
      </c>
      <c r="AU204" s="220" t="s">
        <v>80</v>
      </c>
      <c r="AV204" s="14" t="s">
        <v>80</v>
      </c>
      <c r="AW204" s="14" t="s">
        <v>34</v>
      </c>
      <c r="AX204" s="14" t="s">
        <v>73</v>
      </c>
      <c r="AY204" s="220" t="s">
        <v>118</v>
      </c>
    </row>
    <row r="205" spans="2:51" s="14" customFormat="1" ht="10.2">
      <c r="B205" s="210"/>
      <c r="C205" s="211"/>
      <c r="D205" s="196" t="s">
        <v>129</v>
      </c>
      <c r="E205" s="212" t="s">
        <v>21</v>
      </c>
      <c r="F205" s="213" t="s">
        <v>299</v>
      </c>
      <c r="G205" s="211"/>
      <c r="H205" s="214">
        <v>7.937</v>
      </c>
      <c r="I205" s="215"/>
      <c r="J205" s="211"/>
      <c r="K205" s="211"/>
      <c r="L205" s="216"/>
      <c r="M205" s="217"/>
      <c r="N205" s="218"/>
      <c r="O205" s="218"/>
      <c r="P205" s="218"/>
      <c r="Q205" s="218"/>
      <c r="R205" s="218"/>
      <c r="S205" s="218"/>
      <c r="T205" s="219"/>
      <c r="AT205" s="220" t="s">
        <v>129</v>
      </c>
      <c r="AU205" s="220" t="s">
        <v>80</v>
      </c>
      <c r="AV205" s="14" t="s">
        <v>80</v>
      </c>
      <c r="AW205" s="14" t="s">
        <v>34</v>
      </c>
      <c r="AX205" s="14" t="s">
        <v>73</v>
      </c>
      <c r="AY205" s="220" t="s">
        <v>118</v>
      </c>
    </row>
    <row r="206" spans="2:51" s="15" customFormat="1" ht="10.2">
      <c r="B206" s="221"/>
      <c r="C206" s="222"/>
      <c r="D206" s="196" t="s">
        <v>129</v>
      </c>
      <c r="E206" s="223" t="s">
        <v>21</v>
      </c>
      <c r="F206" s="224" t="s">
        <v>133</v>
      </c>
      <c r="G206" s="222"/>
      <c r="H206" s="225">
        <v>17.822</v>
      </c>
      <c r="I206" s="226"/>
      <c r="J206" s="222"/>
      <c r="K206" s="222"/>
      <c r="L206" s="227"/>
      <c r="M206" s="228"/>
      <c r="N206" s="229"/>
      <c r="O206" s="229"/>
      <c r="P206" s="229"/>
      <c r="Q206" s="229"/>
      <c r="R206" s="229"/>
      <c r="S206" s="229"/>
      <c r="T206" s="230"/>
      <c r="AT206" s="231" t="s">
        <v>129</v>
      </c>
      <c r="AU206" s="231" t="s">
        <v>80</v>
      </c>
      <c r="AV206" s="15" t="s">
        <v>125</v>
      </c>
      <c r="AW206" s="15" t="s">
        <v>34</v>
      </c>
      <c r="AX206" s="15" t="s">
        <v>78</v>
      </c>
      <c r="AY206" s="231" t="s">
        <v>118</v>
      </c>
    </row>
    <row r="207" spans="1:65" s="2" customFormat="1" ht="21.75" customHeight="1">
      <c r="A207" s="35"/>
      <c r="B207" s="36"/>
      <c r="C207" s="183" t="s">
        <v>300</v>
      </c>
      <c r="D207" s="183" t="s">
        <v>120</v>
      </c>
      <c r="E207" s="184" t="s">
        <v>301</v>
      </c>
      <c r="F207" s="185" t="s">
        <v>302</v>
      </c>
      <c r="G207" s="186" t="s">
        <v>152</v>
      </c>
      <c r="H207" s="187">
        <v>5.967</v>
      </c>
      <c r="I207" s="188"/>
      <c r="J207" s="189">
        <f>ROUND(I207*H207,2)</f>
        <v>0</v>
      </c>
      <c r="K207" s="185" t="s">
        <v>124</v>
      </c>
      <c r="L207" s="40"/>
      <c r="M207" s="190" t="s">
        <v>21</v>
      </c>
      <c r="N207" s="191" t="s">
        <v>44</v>
      </c>
      <c r="O207" s="65"/>
      <c r="P207" s="192">
        <f>O207*H207</f>
        <v>0</v>
      </c>
      <c r="Q207" s="192">
        <v>0</v>
      </c>
      <c r="R207" s="192">
        <f>Q207*H207</f>
        <v>0</v>
      </c>
      <c r="S207" s="192">
        <v>1</v>
      </c>
      <c r="T207" s="193">
        <f>S207*H207</f>
        <v>5.967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4" t="s">
        <v>125</v>
      </c>
      <c r="AT207" s="194" t="s">
        <v>120</v>
      </c>
      <c r="AU207" s="194" t="s">
        <v>80</v>
      </c>
      <c r="AY207" s="18" t="s">
        <v>118</v>
      </c>
      <c r="BE207" s="195">
        <f>IF(N207="základní",J207,0)</f>
        <v>0</v>
      </c>
      <c r="BF207" s="195">
        <f>IF(N207="snížená",J207,0)</f>
        <v>0</v>
      </c>
      <c r="BG207" s="195">
        <f>IF(N207="zákl. přenesená",J207,0)</f>
        <v>0</v>
      </c>
      <c r="BH207" s="195">
        <f>IF(N207="sníž. přenesená",J207,0)</f>
        <v>0</v>
      </c>
      <c r="BI207" s="195">
        <f>IF(N207="nulová",J207,0)</f>
        <v>0</v>
      </c>
      <c r="BJ207" s="18" t="s">
        <v>78</v>
      </c>
      <c r="BK207" s="195">
        <f>ROUND(I207*H207,2)</f>
        <v>0</v>
      </c>
      <c r="BL207" s="18" t="s">
        <v>125</v>
      </c>
      <c r="BM207" s="194" t="s">
        <v>303</v>
      </c>
    </row>
    <row r="208" spans="1:47" s="2" customFormat="1" ht="19.2">
      <c r="A208" s="35"/>
      <c r="B208" s="36"/>
      <c r="C208" s="37"/>
      <c r="D208" s="196" t="s">
        <v>127</v>
      </c>
      <c r="E208" s="37"/>
      <c r="F208" s="197" t="s">
        <v>304</v>
      </c>
      <c r="G208" s="37"/>
      <c r="H208" s="37"/>
      <c r="I208" s="104"/>
      <c r="J208" s="37"/>
      <c r="K208" s="37"/>
      <c r="L208" s="40"/>
      <c r="M208" s="198"/>
      <c r="N208" s="199"/>
      <c r="O208" s="65"/>
      <c r="P208" s="65"/>
      <c r="Q208" s="65"/>
      <c r="R208" s="65"/>
      <c r="S208" s="65"/>
      <c r="T208" s="66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127</v>
      </c>
      <c r="AU208" s="18" t="s">
        <v>80</v>
      </c>
    </row>
    <row r="209" spans="2:51" s="13" customFormat="1" ht="10.2">
      <c r="B209" s="200"/>
      <c r="C209" s="201"/>
      <c r="D209" s="196" t="s">
        <v>129</v>
      </c>
      <c r="E209" s="202" t="s">
        <v>21</v>
      </c>
      <c r="F209" s="203" t="s">
        <v>305</v>
      </c>
      <c r="G209" s="201"/>
      <c r="H209" s="202" t="s">
        <v>21</v>
      </c>
      <c r="I209" s="204"/>
      <c r="J209" s="201"/>
      <c r="K209" s="201"/>
      <c r="L209" s="205"/>
      <c r="M209" s="206"/>
      <c r="N209" s="207"/>
      <c r="O209" s="207"/>
      <c r="P209" s="207"/>
      <c r="Q209" s="207"/>
      <c r="R209" s="207"/>
      <c r="S209" s="207"/>
      <c r="T209" s="208"/>
      <c r="AT209" s="209" t="s">
        <v>129</v>
      </c>
      <c r="AU209" s="209" t="s">
        <v>80</v>
      </c>
      <c r="AV209" s="13" t="s">
        <v>78</v>
      </c>
      <c r="AW209" s="13" t="s">
        <v>34</v>
      </c>
      <c r="AX209" s="13" t="s">
        <v>73</v>
      </c>
      <c r="AY209" s="209" t="s">
        <v>118</v>
      </c>
    </row>
    <row r="210" spans="2:51" s="14" customFormat="1" ht="10.2">
      <c r="B210" s="210"/>
      <c r="C210" s="211"/>
      <c r="D210" s="196" t="s">
        <v>129</v>
      </c>
      <c r="E210" s="212" t="s">
        <v>21</v>
      </c>
      <c r="F210" s="213" t="s">
        <v>306</v>
      </c>
      <c r="G210" s="211"/>
      <c r="H210" s="214">
        <v>1.48</v>
      </c>
      <c r="I210" s="215"/>
      <c r="J210" s="211"/>
      <c r="K210" s="211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129</v>
      </c>
      <c r="AU210" s="220" t="s">
        <v>80</v>
      </c>
      <c r="AV210" s="14" t="s">
        <v>80</v>
      </c>
      <c r="AW210" s="14" t="s">
        <v>34</v>
      </c>
      <c r="AX210" s="14" t="s">
        <v>73</v>
      </c>
      <c r="AY210" s="220" t="s">
        <v>118</v>
      </c>
    </row>
    <row r="211" spans="2:51" s="13" customFormat="1" ht="10.2">
      <c r="B211" s="200"/>
      <c r="C211" s="201"/>
      <c r="D211" s="196" t="s">
        <v>129</v>
      </c>
      <c r="E211" s="202" t="s">
        <v>21</v>
      </c>
      <c r="F211" s="203" t="s">
        <v>307</v>
      </c>
      <c r="G211" s="201"/>
      <c r="H211" s="202" t="s">
        <v>21</v>
      </c>
      <c r="I211" s="204"/>
      <c r="J211" s="201"/>
      <c r="K211" s="201"/>
      <c r="L211" s="205"/>
      <c r="M211" s="206"/>
      <c r="N211" s="207"/>
      <c r="O211" s="207"/>
      <c r="P211" s="207"/>
      <c r="Q211" s="207"/>
      <c r="R211" s="207"/>
      <c r="S211" s="207"/>
      <c r="T211" s="208"/>
      <c r="AT211" s="209" t="s">
        <v>129</v>
      </c>
      <c r="AU211" s="209" t="s">
        <v>80</v>
      </c>
      <c r="AV211" s="13" t="s">
        <v>78</v>
      </c>
      <c r="AW211" s="13" t="s">
        <v>34</v>
      </c>
      <c r="AX211" s="13" t="s">
        <v>73</v>
      </c>
      <c r="AY211" s="209" t="s">
        <v>118</v>
      </c>
    </row>
    <row r="212" spans="2:51" s="14" customFormat="1" ht="10.2">
      <c r="B212" s="210"/>
      <c r="C212" s="211"/>
      <c r="D212" s="196" t="s">
        <v>129</v>
      </c>
      <c r="E212" s="212" t="s">
        <v>21</v>
      </c>
      <c r="F212" s="213" t="s">
        <v>308</v>
      </c>
      <c r="G212" s="211"/>
      <c r="H212" s="214">
        <v>0.358</v>
      </c>
      <c r="I212" s="215"/>
      <c r="J212" s="211"/>
      <c r="K212" s="211"/>
      <c r="L212" s="216"/>
      <c r="M212" s="217"/>
      <c r="N212" s="218"/>
      <c r="O212" s="218"/>
      <c r="P212" s="218"/>
      <c r="Q212" s="218"/>
      <c r="R212" s="218"/>
      <c r="S212" s="218"/>
      <c r="T212" s="219"/>
      <c r="AT212" s="220" t="s">
        <v>129</v>
      </c>
      <c r="AU212" s="220" t="s">
        <v>80</v>
      </c>
      <c r="AV212" s="14" t="s">
        <v>80</v>
      </c>
      <c r="AW212" s="14" t="s">
        <v>34</v>
      </c>
      <c r="AX212" s="14" t="s">
        <v>73</v>
      </c>
      <c r="AY212" s="220" t="s">
        <v>118</v>
      </c>
    </row>
    <row r="213" spans="2:51" s="13" customFormat="1" ht="10.2">
      <c r="B213" s="200"/>
      <c r="C213" s="201"/>
      <c r="D213" s="196" t="s">
        <v>129</v>
      </c>
      <c r="E213" s="202" t="s">
        <v>21</v>
      </c>
      <c r="F213" s="203" t="s">
        <v>309</v>
      </c>
      <c r="G213" s="201"/>
      <c r="H213" s="202" t="s">
        <v>21</v>
      </c>
      <c r="I213" s="204"/>
      <c r="J213" s="201"/>
      <c r="K213" s="201"/>
      <c r="L213" s="205"/>
      <c r="M213" s="206"/>
      <c r="N213" s="207"/>
      <c r="O213" s="207"/>
      <c r="P213" s="207"/>
      <c r="Q213" s="207"/>
      <c r="R213" s="207"/>
      <c r="S213" s="207"/>
      <c r="T213" s="208"/>
      <c r="AT213" s="209" t="s">
        <v>129</v>
      </c>
      <c r="AU213" s="209" t="s">
        <v>80</v>
      </c>
      <c r="AV213" s="13" t="s">
        <v>78</v>
      </c>
      <c r="AW213" s="13" t="s">
        <v>34</v>
      </c>
      <c r="AX213" s="13" t="s">
        <v>73</v>
      </c>
      <c r="AY213" s="209" t="s">
        <v>118</v>
      </c>
    </row>
    <row r="214" spans="2:51" s="14" customFormat="1" ht="10.2">
      <c r="B214" s="210"/>
      <c r="C214" s="211"/>
      <c r="D214" s="196" t="s">
        <v>129</v>
      </c>
      <c r="E214" s="212" t="s">
        <v>21</v>
      </c>
      <c r="F214" s="213" t="s">
        <v>310</v>
      </c>
      <c r="G214" s="211"/>
      <c r="H214" s="214">
        <v>1.137</v>
      </c>
      <c r="I214" s="215"/>
      <c r="J214" s="211"/>
      <c r="K214" s="211"/>
      <c r="L214" s="216"/>
      <c r="M214" s="217"/>
      <c r="N214" s="218"/>
      <c r="O214" s="218"/>
      <c r="P214" s="218"/>
      <c r="Q214" s="218"/>
      <c r="R214" s="218"/>
      <c r="S214" s="218"/>
      <c r="T214" s="219"/>
      <c r="AT214" s="220" t="s">
        <v>129</v>
      </c>
      <c r="AU214" s="220" t="s">
        <v>80</v>
      </c>
      <c r="AV214" s="14" t="s">
        <v>80</v>
      </c>
      <c r="AW214" s="14" t="s">
        <v>34</v>
      </c>
      <c r="AX214" s="14" t="s">
        <v>73</v>
      </c>
      <c r="AY214" s="220" t="s">
        <v>118</v>
      </c>
    </row>
    <row r="215" spans="2:51" s="13" customFormat="1" ht="10.2">
      <c r="B215" s="200"/>
      <c r="C215" s="201"/>
      <c r="D215" s="196" t="s">
        <v>129</v>
      </c>
      <c r="E215" s="202" t="s">
        <v>21</v>
      </c>
      <c r="F215" s="203" t="s">
        <v>311</v>
      </c>
      <c r="G215" s="201"/>
      <c r="H215" s="202" t="s">
        <v>21</v>
      </c>
      <c r="I215" s="204"/>
      <c r="J215" s="201"/>
      <c r="K215" s="201"/>
      <c r="L215" s="205"/>
      <c r="M215" s="206"/>
      <c r="N215" s="207"/>
      <c r="O215" s="207"/>
      <c r="P215" s="207"/>
      <c r="Q215" s="207"/>
      <c r="R215" s="207"/>
      <c r="S215" s="207"/>
      <c r="T215" s="208"/>
      <c r="AT215" s="209" t="s">
        <v>129</v>
      </c>
      <c r="AU215" s="209" t="s">
        <v>80</v>
      </c>
      <c r="AV215" s="13" t="s">
        <v>78</v>
      </c>
      <c r="AW215" s="13" t="s">
        <v>34</v>
      </c>
      <c r="AX215" s="13" t="s">
        <v>73</v>
      </c>
      <c r="AY215" s="209" t="s">
        <v>118</v>
      </c>
    </row>
    <row r="216" spans="2:51" s="14" customFormat="1" ht="10.2">
      <c r="B216" s="210"/>
      <c r="C216" s="211"/>
      <c r="D216" s="196" t="s">
        <v>129</v>
      </c>
      <c r="E216" s="212" t="s">
        <v>21</v>
      </c>
      <c r="F216" s="213" t="s">
        <v>312</v>
      </c>
      <c r="G216" s="211"/>
      <c r="H216" s="214">
        <v>2.992</v>
      </c>
      <c r="I216" s="215"/>
      <c r="J216" s="211"/>
      <c r="K216" s="211"/>
      <c r="L216" s="216"/>
      <c r="M216" s="217"/>
      <c r="N216" s="218"/>
      <c r="O216" s="218"/>
      <c r="P216" s="218"/>
      <c r="Q216" s="218"/>
      <c r="R216" s="218"/>
      <c r="S216" s="218"/>
      <c r="T216" s="219"/>
      <c r="AT216" s="220" t="s">
        <v>129</v>
      </c>
      <c r="AU216" s="220" t="s">
        <v>80</v>
      </c>
      <c r="AV216" s="14" t="s">
        <v>80</v>
      </c>
      <c r="AW216" s="14" t="s">
        <v>34</v>
      </c>
      <c r="AX216" s="14" t="s">
        <v>73</v>
      </c>
      <c r="AY216" s="220" t="s">
        <v>118</v>
      </c>
    </row>
    <row r="217" spans="2:51" s="15" customFormat="1" ht="10.2">
      <c r="B217" s="221"/>
      <c r="C217" s="222"/>
      <c r="D217" s="196" t="s">
        <v>129</v>
      </c>
      <c r="E217" s="223" t="s">
        <v>21</v>
      </c>
      <c r="F217" s="224" t="s">
        <v>133</v>
      </c>
      <c r="G217" s="222"/>
      <c r="H217" s="225">
        <v>5.967</v>
      </c>
      <c r="I217" s="226"/>
      <c r="J217" s="222"/>
      <c r="K217" s="222"/>
      <c r="L217" s="227"/>
      <c r="M217" s="228"/>
      <c r="N217" s="229"/>
      <c r="O217" s="229"/>
      <c r="P217" s="229"/>
      <c r="Q217" s="229"/>
      <c r="R217" s="229"/>
      <c r="S217" s="229"/>
      <c r="T217" s="230"/>
      <c r="AT217" s="231" t="s">
        <v>129</v>
      </c>
      <c r="AU217" s="231" t="s">
        <v>80</v>
      </c>
      <c r="AV217" s="15" t="s">
        <v>125</v>
      </c>
      <c r="AW217" s="15" t="s">
        <v>34</v>
      </c>
      <c r="AX217" s="15" t="s">
        <v>78</v>
      </c>
      <c r="AY217" s="231" t="s">
        <v>118</v>
      </c>
    </row>
    <row r="218" spans="1:65" s="2" customFormat="1" ht="21.75" customHeight="1">
      <c r="A218" s="35"/>
      <c r="B218" s="36"/>
      <c r="C218" s="183" t="s">
        <v>313</v>
      </c>
      <c r="D218" s="183" t="s">
        <v>120</v>
      </c>
      <c r="E218" s="184" t="s">
        <v>314</v>
      </c>
      <c r="F218" s="185" t="s">
        <v>315</v>
      </c>
      <c r="G218" s="186" t="s">
        <v>316</v>
      </c>
      <c r="H218" s="187">
        <v>355.7</v>
      </c>
      <c r="I218" s="188"/>
      <c r="J218" s="189">
        <f>ROUND(I218*H218,2)</f>
        <v>0</v>
      </c>
      <c r="K218" s="185" t="s">
        <v>124</v>
      </c>
      <c r="L218" s="40"/>
      <c r="M218" s="190" t="s">
        <v>21</v>
      </c>
      <c r="N218" s="191" t="s">
        <v>44</v>
      </c>
      <c r="O218" s="65"/>
      <c r="P218" s="192">
        <f>O218*H218</f>
        <v>0</v>
      </c>
      <c r="Q218" s="192">
        <v>0.00067</v>
      </c>
      <c r="R218" s="192">
        <f>Q218*H218</f>
        <v>0.238319</v>
      </c>
      <c r="S218" s="192">
        <v>0.02</v>
      </c>
      <c r="T218" s="193">
        <f>S218*H218</f>
        <v>7.114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4" t="s">
        <v>125</v>
      </c>
      <c r="AT218" s="194" t="s">
        <v>120</v>
      </c>
      <c r="AU218" s="194" t="s">
        <v>80</v>
      </c>
      <c r="AY218" s="18" t="s">
        <v>118</v>
      </c>
      <c r="BE218" s="195">
        <f>IF(N218="základní",J218,0)</f>
        <v>0</v>
      </c>
      <c r="BF218" s="195">
        <f>IF(N218="snížená",J218,0)</f>
        <v>0</v>
      </c>
      <c r="BG218" s="195">
        <f>IF(N218="zákl. přenesená",J218,0)</f>
        <v>0</v>
      </c>
      <c r="BH218" s="195">
        <f>IF(N218="sníž. přenesená",J218,0)</f>
        <v>0</v>
      </c>
      <c r="BI218" s="195">
        <f>IF(N218="nulová",J218,0)</f>
        <v>0</v>
      </c>
      <c r="BJ218" s="18" t="s">
        <v>78</v>
      </c>
      <c r="BK218" s="195">
        <f>ROUND(I218*H218,2)</f>
        <v>0</v>
      </c>
      <c r="BL218" s="18" t="s">
        <v>125</v>
      </c>
      <c r="BM218" s="194" t="s">
        <v>317</v>
      </c>
    </row>
    <row r="219" spans="1:47" s="2" customFormat="1" ht="28.8">
      <c r="A219" s="35"/>
      <c r="B219" s="36"/>
      <c r="C219" s="37"/>
      <c r="D219" s="196" t="s">
        <v>127</v>
      </c>
      <c r="E219" s="37"/>
      <c r="F219" s="197" t="s">
        <v>318</v>
      </c>
      <c r="G219" s="37"/>
      <c r="H219" s="37"/>
      <c r="I219" s="104"/>
      <c r="J219" s="37"/>
      <c r="K219" s="37"/>
      <c r="L219" s="40"/>
      <c r="M219" s="198"/>
      <c r="N219" s="199"/>
      <c r="O219" s="65"/>
      <c r="P219" s="65"/>
      <c r="Q219" s="65"/>
      <c r="R219" s="65"/>
      <c r="S219" s="65"/>
      <c r="T219" s="66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8" t="s">
        <v>127</v>
      </c>
      <c r="AU219" s="18" t="s">
        <v>80</v>
      </c>
    </row>
    <row r="220" spans="2:51" s="13" customFormat="1" ht="10.2">
      <c r="B220" s="200"/>
      <c r="C220" s="201"/>
      <c r="D220" s="196" t="s">
        <v>129</v>
      </c>
      <c r="E220" s="202" t="s">
        <v>21</v>
      </c>
      <c r="F220" s="203" t="s">
        <v>319</v>
      </c>
      <c r="G220" s="201"/>
      <c r="H220" s="202" t="s">
        <v>21</v>
      </c>
      <c r="I220" s="204"/>
      <c r="J220" s="201"/>
      <c r="K220" s="201"/>
      <c r="L220" s="205"/>
      <c r="M220" s="206"/>
      <c r="N220" s="207"/>
      <c r="O220" s="207"/>
      <c r="P220" s="207"/>
      <c r="Q220" s="207"/>
      <c r="R220" s="207"/>
      <c r="S220" s="207"/>
      <c r="T220" s="208"/>
      <c r="AT220" s="209" t="s">
        <v>129</v>
      </c>
      <c r="AU220" s="209" t="s">
        <v>80</v>
      </c>
      <c r="AV220" s="13" t="s">
        <v>78</v>
      </c>
      <c r="AW220" s="13" t="s">
        <v>34</v>
      </c>
      <c r="AX220" s="13" t="s">
        <v>73</v>
      </c>
      <c r="AY220" s="209" t="s">
        <v>118</v>
      </c>
    </row>
    <row r="221" spans="2:51" s="13" customFormat="1" ht="10.2">
      <c r="B221" s="200"/>
      <c r="C221" s="201"/>
      <c r="D221" s="196" t="s">
        <v>129</v>
      </c>
      <c r="E221" s="202" t="s">
        <v>21</v>
      </c>
      <c r="F221" s="203" t="s">
        <v>320</v>
      </c>
      <c r="G221" s="201"/>
      <c r="H221" s="202" t="s">
        <v>21</v>
      </c>
      <c r="I221" s="204"/>
      <c r="J221" s="201"/>
      <c r="K221" s="201"/>
      <c r="L221" s="205"/>
      <c r="M221" s="206"/>
      <c r="N221" s="207"/>
      <c r="O221" s="207"/>
      <c r="P221" s="207"/>
      <c r="Q221" s="207"/>
      <c r="R221" s="207"/>
      <c r="S221" s="207"/>
      <c r="T221" s="208"/>
      <c r="AT221" s="209" t="s">
        <v>129</v>
      </c>
      <c r="AU221" s="209" t="s">
        <v>80</v>
      </c>
      <c r="AV221" s="13" t="s">
        <v>78</v>
      </c>
      <c r="AW221" s="13" t="s">
        <v>34</v>
      </c>
      <c r="AX221" s="13" t="s">
        <v>73</v>
      </c>
      <c r="AY221" s="209" t="s">
        <v>118</v>
      </c>
    </row>
    <row r="222" spans="2:51" s="14" customFormat="1" ht="10.2">
      <c r="B222" s="210"/>
      <c r="C222" s="211"/>
      <c r="D222" s="196" t="s">
        <v>129</v>
      </c>
      <c r="E222" s="212" t="s">
        <v>21</v>
      </c>
      <c r="F222" s="213" t="s">
        <v>321</v>
      </c>
      <c r="G222" s="211"/>
      <c r="H222" s="214">
        <v>249.6</v>
      </c>
      <c r="I222" s="215"/>
      <c r="J222" s="211"/>
      <c r="K222" s="211"/>
      <c r="L222" s="216"/>
      <c r="M222" s="217"/>
      <c r="N222" s="218"/>
      <c r="O222" s="218"/>
      <c r="P222" s="218"/>
      <c r="Q222" s="218"/>
      <c r="R222" s="218"/>
      <c r="S222" s="218"/>
      <c r="T222" s="219"/>
      <c r="AT222" s="220" t="s">
        <v>129</v>
      </c>
      <c r="AU222" s="220" t="s">
        <v>80</v>
      </c>
      <c r="AV222" s="14" t="s">
        <v>80</v>
      </c>
      <c r="AW222" s="14" t="s">
        <v>34</v>
      </c>
      <c r="AX222" s="14" t="s">
        <v>73</v>
      </c>
      <c r="AY222" s="220" t="s">
        <v>118</v>
      </c>
    </row>
    <row r="223" spans="2:51" s="13" customFormat="1" ht="10.2">
      <c r="B223" s="200"/>
      <c r="C223" s="201"/>
      <c r="D223" s="196" t="s">
        <v>129</v>
      </c>
      <c r="E223" s="202" t="s">
        <v>21</v>
      </c>
      <c r="F223" s="203" t="s">
        <v>322</v>
      </c>
      <c r="G223" s="201"/>
      <c r="H223" s="202" t="s">
        <v>21</v>
      </c>
      <c r="I223" s="204"/>
      <c r="J223" s="201"/>
      <c r="K223" s="201"/>
      <c r="L223" s="205"/>
      <c r="M223" s="206"/>
      <c r="N223" s="207"/>
      <c r="O223" s="207"/>
      <c r="P223" s="207"/>
      <c r="Q223" s="207"/>
      <c r="R223" s="207"/>
      <c r="S223" s="207"/>
      <c r="T223" s="208"/>
      <c r="AT223" s="209" t="s">
        <v>129</v>
      </c>
      <c r="AU223" s="209" t="s">
        <v>80</v>
      </c>
      <c r="AV223" s="13" t="s">
        <v>78</v>
      </c>
      <c r="AW223" s="13" t="s">
        <v>34</v>
      </c>
      <c r="AX223" s="13" t="s">
        <v>73</v>
      </c>
      <c r="AY223" s="209" t="s">
        <v>118</v>
      </c>
    </row>
    <row r="224" spans="2:51" s="14" customFormat="1" ht="10.2">
      <c r="B224" s="210"/>
      <c r="C224" s="211"/>
      <c r="D224" s="196" t="s">
        <v>129</v>
      </c>
      <c r="E224" s="212" t="s">
        <v>21</v>
      </c>
      <c r="F224" s="213" t="s">
        <v>323</v>
      </c>
      <c r="G224" s="211"/>
      <c r="H224" s="214">
        <v>62.4</v>
      </c>
      <c r="I224" s="215"/>
      <c r="J224" s="211"/>
      <c r="K224" s="211"/>
      <c r="L224" s="216"/>
      <c r="M224" s="217"/>
      <c r="N224" s="218"/>
      <c r="O224" s="218"/>
      <c r="P224" s="218"/>
      <c r="Q224" s="218"/>
      <c r="R224" s="218"/>
      <c r="S224" s="218"/>
      <c r="T224" s="219"/>
      <c r="AT224" s="220" t="s">
        <v>129</v>
      </c>
      <c r="AU224" s="220" t="s">
        <v>80</v>
      </c>
      <c r="AV224" s="14" t="s">
        <v>80</v>
      </c>
      <c r="AW224" s="14" t="s">
        <v>34</v>
      </c>
      <c r="AX224" s="14" t="s">
        <v>73</v>
      </c>
      <c r="AY224" s="220" t="s">
        <v>118</v>
      </c>
    </row>
    <row r="225" spans="2:51" s="13" customFormat="1" ht="10.2">
      <c r="B225" s="200"/>
      <c r="C225" s="201"/>
      <c r="D225" s="196" t="s">
        <v>129</v>
      </c>
      <c r="E225" s="202" t="s">
        <v>21</v>
      </c>
      <c r="F225" s="203" t="s">
        <v>324</v>
      </c>
      <c r="G225" s="201"/>
      <c r="H225" s="202" t="s">
        <v>21</v>
      </c>
      <c r="I225" s="204"/>
      <c r="J225" s="201"/>
      <c r="K225" s="201"/>
      <c r="L225" s="205"/>
      <c r="M225" s="206"/>
      <c r="N225" s="207"/>
      <c r="O225" s="207"/>
      <c r="P225" s="207"/>
      <c r="Q225" s="207"/>
      <c r="R225" s="207"/>
      <c r="S225" s="207"/>
      <c r="T225" s="208"/>
      <c r="AT225" s="209" t="s">
        <v>129</v>
      </c>
      <c r="AU225" s="209" t="s">
        <v>80</v>
      </c>
      <c r="AV225" s="13" t="s">
        <v>78</v>
      </c>
      <c r="AW225" s="13" t="s">
        <v>34</v>
      </c>
      <c r="AX225" s="13" t="s">
        <v>73</v>
      </c>
      <c r="AY225" s="209" t="s">
        <v>118</v>
      </c>
    </row>
    <row r="226" spans="2:51" s="14" customFormat="1" ht="10.2">
      <c r="B226" s="210"/>
      <c r="C226" s="211"/>
      <c r="D226" s="196" t="s">
        <v>129</v>
      </c>
      <c r="E226" s="212" t="s">
        <v>21</v>
      </c>
      <c r="F226" s="213" t="s">
        <v>325</v>
      </c>
      <c r="G226" s="211"/>
      <c r="H226" s="214">
        <v>43.7</v>
      </c>
      <c r="I226" s="215"/>
      <c r="J226" s="211"/>
      <c r="K226" s="211"/>
      <c r="L226" s="216"/>
      <c r="M226" s="217"/>
      <c r="N226" s="218"/>
      <c r="O226" s="218"/>
      <c r="P226" s="218"/>
      <c r="Q226" s="218"/>
      <c r="R226" s="218"/>
      <c r="S226" s="218"/>
      <c r="T226" s="219"/>
      <c r="AT226" s="220" t="s">
        <v>129</v>
      </c>
      <c r="AU226" s="220" t="s">
        <v>80</v>
      </c>
      <c r="AV226" s="14" t="s">
        <v>80</v>
      </c>
      <c r="AW226" s="14" t="s">
        <v>34</v>
      </c>
      <c r="AX226" s="14" t="s">
        <v>73</v>
      </c>
      <c r="AY226" s="220" t="s">
        <v>118</v>
      </c>
    </row>
    <row r="227" spans="2:51" s="15" customFormat="1" ht="10.2">
      <c r="B227" s="221"/>
      <c r="C227" s="222"/>
      <c r="D227" s="196" t="s">
        <v>129</v>
      </c>
      <c r="E227" s="223" t="s">
        <v>21</v>
      </c>
      <c r="F227" s="224" t="s">
        <v>133</v>
      </c>
      <c r="G227" s="222"/>
      <c r="H227" s="225">
        <v>355.7</v>
      </c>
      <c r="I227" s="226"/>
      <c r="J227" s="222"/>
      <c r="K227" s="222"/>
      <c r="L227" s="227"/>
      <c r="M227" s="228"/>
      <c r="N227" s="229"/>
      <c r="O227" s="229"/>
      <c r="P227" s="229"/>
      <c r="Q227" s="229"/>
      <c r="R227" s="229"/>
      <c r="S227" s="229"/>
      <c r="T227" s="230"/>
      <c r="AT227" s="231" t="s">
        <v>129</v>
      </c>
      <c r="AU227" s="231" t="s">
        <v>80</v>
      </c>
      <c r="AV227" s="15" t="s">
        <v>125</v>
      </c>
      <c r="AW227" s="15" t="s">
        <v>34</v>
      </c>
      <c r="AX227" s="15" t="s">
        <v>78</v>
      </c>
      <c r="AY227" s="231" t="s">
        <v>118</v>
      </c>
    </row>
    <row r="228" spans="1:65" s="2" customFormat="1" ht="21.75" customHeight="1">
      <c r="A228" s="35"/>
      <c r="B228" s="36"/>
      <c r="C228" s="183" t="s">
        <v>326</v>
      </c>
      <c r="D228" s="183" t="s">
        <v>120</v>
      </c>
      <c r="E228" s="184" t="s">
        <v>327</v>
      </c>
      <c r="F228" s="185" t="s">
        <v>328</v>
      </c>
      <c r="G228" s="186" t="s">
        <v>316</v>
      </c>
      <c r="H228" s="187">
        <v>102.6</v>
      </c>
      <c r="I228" s="188"/>
      <c r="J228" s="189">
        <f>ROUND(I228*H228,2)</f>
        <v>0</v>
      </c>
      <c r="K228" s="185" t="s">
        <v>124</v>
      </c>
      <c r="L228" s="40"/>
      <c r="M228" s="190" t="s">
        <v>21</v>
      </c>
      <c r="N228" s="191" t="s">
        <v>44</v>
      </c>
      <c r="O228" s="65"/>
      <c r="P228" s="192">
        <f>O228*H228</f>
        <v>0</v>
      </c>
      <c r="Q228" s="192">
        <v>0.00067</v>
      </c>
      <c r="R228" s="192">
        <f>Q228*H228</f>
        <v>0.068742</v>
      </c>
      <c r="S228" s="192">
        <v>0.031</v>
      </c>
      <c r="T228" s="193">
        <f>S228*H228</f>
        <v>3.1805999999999996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4" t="s">
        <v>125</v>
      </c>
      <c r="AT228" s="194" t="s">
        <v>120</v>
      </c>
      <c r="AU228" s="194" t="s">
        <v>80</v>
      </c>
      <c r="AY228" s="18" t="s">
        <v>118</v>
      </c>
      <c r="BE228" s="195">
        <f>IF(N228="základní",J228,0)</f>
        <v>0</v>
      </c>
      <c r="BF228" s="195">
        <f>IF(N228="snížená",J228,0)</f>
        <v>0</v>
      </c>
      <c r="BG228" s="195">
        <f>IF(N228="zákl. přenesená",J228,0)</f>
        <v>0</v>
      </c>
      <c r="BH228" s="195">
        <f>IF(N228="sníž. přenesená",J228,0)</f>
        <v>0</v>
      </c>
      <c r="BI228" s="195">
        <f>IF(N228="nulová",J228,0)</f>
        <v>0</v>
      </c>
      <c r="BJ228" s="18" t="s">
        <v>78</v>
      </c>
      <c r="BK228" s="195">
        <f>ROUND(I228*H228,2)</f>
        <v>0</v>
      </c>
      <c r="BL228" s="18" t="s">
        <v>125</v>
      </c>
      <c r="BM228" s="194" t="s">
        <v>329</v>
      </c>
    </row>
    <row r="229" spans="1:47" s="2" customFormat="1" ht="28.8">
      <c r="A229" s="35"/>
      <c r="B229" s="36"/>
      <c r="C229" s="37"/>
      <c r="D229" s="196" t="s">
        <v>127</v>
      </c>
      <c r="E229" s="37"/>
      <c r="F229" s="197" t="s">
        <v>330</v>
      </c>
      <c r="G229" s="37"/>
      <c r="H229" s="37"/>
      <c r="I229" s="104"/>
      <c r="J229" s="37"/>
      <c r="K229" s="37"/>
      <c r="L229" s="40"/>
      <c r="M229" s="198"/>
      <c r="N229" s="199"/>
      <c r="O229" s="65"/>
      <c r="P229" s="65"/>
      <c r="Q229" s="65"/>
      <c r="R229" s="65"/>
      <c r="S229" s="65"/>
      <c r="T229" s="66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127</v>
      </c>
      <c r="AU229" s="18" t="s">
        <v>80</v>
      </c>
    </row>
    <row r="230" spans="2:51" s="13" customFormat="1" ht="10.2">
      <c r="B230" s="200"/>
      <c r="C230" s="201"/>
      <c r="D230" s="196" t="s">
        <v>129</v>
      </c>
      <c r="E230" s="202" t="s">
        <v>21</v>
      </c>
      <c r="F230" s="203" t="s">
        <v>331</v>
      </c>
      <c r="G230" s="201"/>
      <c r="H230" s="202" t="s">
        <v>21</v>
      </c>
      <c r="I230" s="204"/>
      <c r="J230" s="201"/>
      <c r="K230" s="201"/>
      <c r="L230" s="205"/>
      <c r="M230" s="206"/>
      <c r="N230" s="207"/>
      <c r="O230" s="207"/>
      <c r="P230" s="207"/>
      <c r="Q230" s="207"/>
      <c r="R230" s="207"/>
      <c r="S230" s="207"/>
      <c r="T230" s="208"/>
      <c r="AT230" s="209" t="s">
        <v>129</v>
      </c>
      <c r="AU230" s="209" t="s">
        <v>80</v>
      </c>
      <c r="AV230" s="13" t="s">
        <v>78</v>
      </c>
      <c r="AW230" s="13" t="s">
        <v>34</v>
      </c>
      <c r="AX230" s="13" t="s">
        <v>73</v>
      </c>
      <c r="AY230" s="209" t="s">
        <v>118</v>
      </c>
    </row>
    <row r="231" spans="2:51" s="13" customFormat="1" ht="10.2">
      <c r="B231" s="200"/>
      <c r="C231" s="201"/>
      <c r="D231" s="196" t="s">
        <v>129</v>
      </c>
      <c r="E231" s="202" t="s">
        <v>21</v>
      </c>
      <c r="F231" s="203" t="s">
        <v>332</v>
      </c>
      <c r="G231" s="201"/>
      <c r="H231" s="202" t="s">
        <v>21</v>
      </c>
      <c r="I231" s="204"/>
      <c r="J231" s="201"/>
      <c r="K231" s="201"/>
      <c r="L231" s="205"/>
      <c r="M231" s="206"/>
      <c r="N231" s="207"/>
      <c r="O231" s="207"/>
      <c r="P231" s="207"/>
      <c r="Q231" s="207"/>
      <c r="R231" s="207"/>
      <c r="S231" s="207"/>
      <c r="T231" s="208"/>
      <c r="AT231" s="209" t="s">
        <v>129</v>
      </c>
      <c r="AU231" s="209" t="s">
        <v>80</v>
      </c>
      <c r="AV231" s="13" t="s">
        <v>78</v>
      </c>
      <c r="AW231" s="13" t="s">
        <v>34</v>
      </c>
      <c r="AX231" s="13" t="s">
        <v>73</v>
      </c>
      <c r="AY231" s="209" t="s">
        <v>118</v>
      </c>
    </row>
    <row r="232" spans="2:51" s="14" customFormat="1" ht="10.2">
      <c r="B232" s="210"/>
      <c r="C232" s="211"/>
      <c r="D232" s="196" t="s">
        <v>129</v>
      </c>
      <c r="E232" s="212" t="s">
        <v>21</v>
      </c>
      <c r="F232" s="213" t="s">
        <v>333</v>
      </c>
      <c r="G232" s="211"/>
      <c r="H232" s="214">
        <v>86.4</v>
      </c>
      <c r="I232" s="215"/>
      <c r="J232" s="211"/>
      <c r="K232" s="211"/>
      <c r="L232" s="216"/>
      <c r="M232" s="217"/>
      <c r="N232" s="218"/>
      <c r="O232" s="218"/>
      <c r="P232" s="218"/>
      <c r="Q232" s="218"/>
      <c r="R232" s="218"/>
      <c r="S232" s="218"/>
      <c r="T232" s="219"/>
      <c r="AT232" s="220" t="s">
        <v>129</v>
      </c>
      <c r="AU232" s="220" t="s">
        <v>80</v>
      </c>
      <c r="AV232" s="14" t="s">
        <v>80</v>
      </c>
      <c r="AW232" s="14" t="s">
        <v>34</v>
      </c>
      <c r="AX232" s="14" t="s">
        <v>73</v>
      </c>
      <c r="AY232" s="220" t="s">
        <v>118</v>
      </c>
    </row>
    <row r="233" spans="2:51" s="13" customFormat="1" ht="10.2">
      <c r="B233" s="200"/>
      <c r="C233" s="201"/>
      <c r="D233" s="196" t="s">
        <v>129</v>
      </c>
      <c r="E233" s="202" t="s">
        <v>21</v>
      </c>
      <c r="F233" s="203" t="s">
        <v>334</v>
      </c>
      <c r="G233" s="201"/>
      <c r="H233" s="202" t="s">
        <v>21</v>
      </c>
      <c r="I233" s="204"/>
      <c r="J233" s="201"/>
      <c r="K233" s="201"/>
      <c r="L233" s="205"/>
      <c r="M233" s="206"/>
      <c r="N233" s="207"/>
      <c r="O233" s="207"/>
      <c r="P233" s="207"/>
      <c r="Q233" s="207"/>
      <c r="R233" s="207"/>
      <c r="S233" s="207"/>
      <c r="T233" s="208"/>
      <c r="AT233" s="209" t="s">
        <v>129</v>
      </c>
      <c r="AU233" s="209" t="s">
        <v>80</v>
      </c>
      <c r="AV233" s="13" t="s">
        <v>78</v>
      </c>
      <c r="AW233" s="13" t="s">
        <v>34</v>
      </c>
      <c r="AX233" s="13" t="s">
        <v>73</v>
      </c>
      <c r="AY233" s="209" t="s">
        <v>118</v>
      </c>
    </row>
    <row r="234" spans="2:51" s="13" customFormat="1" ht="10.2">
      <c r="B234" s="200"/>
      <c r="C234" s="201"/>
      <c r="D234" s="196" t="s">
        <v>129</v>
      </c>
      <c r="E234" s="202" t="s">
        <v>21</v>
      </c>
      <c r="F234" s="203" t="s">
        <v>335</v>
      </c>
      <c r="G234" s="201"/>
      <c r="H234" s="202" t="s">
        <v>21</v>
      </c>
      <c r="I234" s="204"/>
      <c r="J234" s="201"/>
      <c r="K234" s="201"/>
      <c r="L234" s="205"/>
      <c r="M234" s="206"/>
      <c r="N234" s="207"/>
      <c r="O234" s="207"/>
      <c r="P234" s="207"/>
      <c r="Q234" s="207"/>
      <c r="R234" s="207"/>
      <c r="S234" s="207"/>
      <c r="T234" s="208"/>
      <c r="AT234" s="209" t="s">
        <v>129</v>
      </c>
      <c r="AU234" s="209" t="s">
        <v>80</v>
      </c>
      <c r="AV234" s="13" t="s">
        <v>78</v>
      </c>
      <c r="AW234" s="13" t="s">
        <v>34</v>
      </c>
      <c r="AX234" s="13" t="s">
        <v>73</v>
      </c>
      <c r="AY234" s="209" t="s">
        <v>118</v>
      </c>
    </row>
    <row r="235" spans="2:51" s="14" customFormat="1" ht="10.2">
      <c r="B235" s="210"/>
      <c r="C235" s="211"/>
      <c r="D235" s="196" t="s">
        <v>129</v>
      </c>
      <c r="E235" s="212" t="s">
        <v>21</v>
      </c>
      <c r="F235" s="213" t="s">
        <v>336</v>
      </c>
      <c r="G235" s="211"/>
      <c r="H235" s="214">
        <v>16.2</v>
      </c>
      <c r="I235" s="215"/>
      <c r="J235" s="211"/>
      <c r="K235" s="211"/>
      <c r="L235" s="216"/>
      <c r="M235" s="217"/>
      <c r="N235" s="218"/>
      <c r="O235" s="218"/>
      <c r="P235" s="218"/>
      <c r="Q235" s="218"/>
      <c r="R235" s="218"/>
      <c r="S235" s="218"/>
      <c r="T235" s="219"/>
      <c r="AT235" s="220" t="s">
        <v>129</v>
      </c>
      <c r="AU235" s="220" t="s">
        <v>80</v>
      </c>
      <c r="AV235" s="14" t="s">
        <v>80</v>
      </c>
      <c r="AW235" s="14" t="s">
        <v>34</v>
      </c>
      <c r="AX235" s="14" t="s">
        <v>73</v>
      </c>
      <c r="AY235" s="220" t="s">
        <v>118</v>
      </c>
    </row>
    <row r="236" spans="2:51" s="15" customFormat="1" ht="10.2">
      <c r="B236" s="221"/>
      <c r="C236" s="222"/>
      <c r="D236" s="196" t="s">
        <v>129</v>
      </c>
      <c r="E236" s="223" t="s">
        <v>21</v>
      </c>
      <c r="F236" s="224" t="s">
        <v>133</v>
      </c>
      <c r="G236" s="222"/>
      <c r="H236" s="225">
        <v>102.6</v>
      </c>
      <c r="I236" s="226"/>
      <c r="J236" s="222"/>
      <c r="K236" s="222"/>
      <c r="L236" s="227"/>
      <c r="M236" s="228"/>
      <c r="N236" s="229"/>
      <c r="O236" s="229"/>
      <c r="P236" s="229"/>
      <c r="Q236" s="229"/>
      <c r="R236" s="229"/>
      <c r="S236" s="229"/>
      <c r="T236" s="230"/>
      <c r="AT236" s="231" t="s">
        <v>129</v>
      </c>
      <c r="AU236" s="231" t="s">
        <v>80</v>
      </c>
      <c r="AV236" s="15" t="s">
        <v>125</v>
      </c>
      <c r="AW236" s="15" t="s">
        <v>34</v>
      </c>
      <c r="AX236" s="15" t="s">
        <v>78</v>
      </c>
      <c r="AY236" s="231" t="s">
        <v>118</v>
      </c>
    </row>
    <row r="237" spans="1:65" s="2" customFormat="1" ht="21.75" customHeight="1">
      <c r="A237" s="35"/>
      <c r="B237" s="36"/>
      <c r="C237" s="183" t="s">
        <v>337</v>
      </c>
      <c r="D237" s="183" t="s">
        <v>120</v>
      </c>
      <c r="E237" s="184" t="s">
        <v>338</v>
      </c>
      <c r="F237" s="185" t="s">
        <v>339</v>
      </c>
      <c r="G237" s="186" t="s">
        <v>316</v>
      </c>
      <c r="H237" s="187">
        <v>1259.6</v>
      </c>
      <c r="I237" s="188"/>
      <c r="J237" s="189">
        <f>ROUND(I237*H237,2)</f>
        <v>0</v>
      </c>
      <c r="K237" s="185" t="s">
        <v>124</v>
      </c>
      <c r="L237" s="40"/>
      <c r="M237" s="190" t="s">
        <v>21</v>
      </c>
      <c r="N237" s="191" t="s">
        <v>44</v>
      </c>
      <c r="O237" s="65"/>
      <c r="P237" s="192">
        <f>O237*H237</f>
        <v>0</v>
      </c>
      <c r="Q237" s="192">
        <v>0.0002</v>
      </c>
      <c r="R237" s="192">
        <f>Q237*H237</f>
        <v>0.25192</v>
      </c>
      <c r="S237" s="192">
        <v>0</v>
      </c>
      <c r="T237" s="193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94" t="s">
        <v>125</v>
      </c>
      <c r="AT237" s="194" t="s">
        <v>120</v>
      </c>
      <c r="AU237" s="194" t="s">
        <v>80</v>
      </c>
      <c r="AY237" s="18" t="s">
        <v>118</v>
      </c>
      <c r="BE237" s="195">
        <f>IF(N237="základní",J237,0)</f>
        <v>0</v>
      </c>
      <c r="BF237" s="195">
        <f>IF(N237="snížená",J237,0)</f>
        <v>0</v>
      </c>
      <c r="BG237" s="195">
        <f>IF(N237="zákl. přenesená",J237,0)</f>
        <v>0</v>
      </c>
      <c r="BH237" s="195">
        <f>IF(N237="sníž. přenesená",J237,0)</f>
        <v>0</v>
      </c>
      <c r="BI237" s="195">
        <f>IF(N237="nulová",J237,0)</f>
        <v>0</v>
      </c>
      <c r="BJ237" s="18" t="s">
        <v>78</v>
      </c>
      <c r="BK237" s="195">
        <f>ROUND(I237*H237,2)</f>
        <v>0</v>
      </c>
      <c r="BL237" s="18" t="s">
        <v>125</v>
      </c>
      <c r="BM237" s="194" t="s">
        <v>340</v>
      </c>
    </row>
    <row r="238" spans="1:47" s="2" customFormat="1" ht="19.2">
      <c r="A238" s="35"/>
      <c r="B238" s="36"/>
      <c r="C238" s="37"/>
      <c r="D238" s="196" t="s">
        <v>127</v>
      </c>
      <c r="E238" s="37"/>
      <c r="F238" s="197" t="s">
        <v>341</v>
      </c>
      <c r="G238" s="37"/>
      <c r="H238" s="37"/>
      <c r="I238" s="104"/>
      <c r="J238" s="37"/>
      <c r="K238" s="37"/>
      <c r="L238" s="40"/>
      <c r="M238" s="198"/>
      <c r="N238" s="199"/>
      <c r="O238" s="65"/>
      <c r="P238" s="65"/>
      <c r="Q238" s="65"/>
      <c r="R238" s="65"/>
      <c r="S238" s="65"/>
      <c r="T238" s="66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8" t="s">
        <v>127</v>
      </c>
      <c r="AU238" s="18" t="s">
        <v>80</v>
      </c>
    </row>
    <row r="239" spans="2:51" s="13" customFormat="1" ht="10.2">
      <c r="B239" s="200"/>
      <c r="C239" s="201"/>
      <c r="D239" s="196" t="s">
        <v>129</v>
      </c>
      <c r="E239" s="202" t="s">
        <v>21</v>
      </c>
      <c r="F239" s="203" t="s">
        <v>342</v>
      </c>
      <c r="G239" s="201"/>
      <c r="H239" s="202" t="s">
        <v>21</v>
      </c>
      <c r="I239" s="204"/>
      <c r="J239" s="201"/>
      <c r="K239" s="201"/>
      <c r="L239" s="205"/>
      <c r="M239" s="206"/>
      <c r="N239" s="207"/>
      <c r="O239" s="207"/>
      <c r="P239" s="207"/>
      <c r="Q239" s="207"/>
      <c r="R239" s="207"/>
      <c r="S239" s="207"/>
      <c r="T239" s="208"/>
      <c r="AT239" s="209" t="s">
        <v>129</v>
      </c>
      <c r="AU239" s="209" t="s">
        <v>80</v>
      </c>
      <c r="AV239" s="13" t="s">
        <v>78</v>
      </c>
      <c r="AW239" s="13" t="s">
        <v>34</v>
      </c>
      <c r="AX239" s="13" t="s">
        <v>73</v>
      </c>
      <c r="AY239" s="209" t="s">
        <v>118</v>
      </c>
    </row>
    <row r="240" spans="2:51" s="14" customFormat="1" ht="10.2">
      <c r="B240" s="210"/>
      <c r="C240" s="211"/>
      <c r="D240" s="196" t="s">
        <v>129</v>
      </c>
      <c r="E240" s="212" t="s">
        <v>21</v>
      </c>
      <c r="F240" s="213" t="s">
        <v>343</v>
      </c>
      <c r="G240" s="211"/>
      <c r="H240" s="214">
        <v>360</v>
      </c>
      <c r="I240" s="215"/>
      <c r="J240" s="211"/>
      <c r="K240" s="211"/>
      <c r="L240" s="216"/>
      <c r="M240" s="217"/>
      <c r="N240" s="218"/>
      <c r="O240" s="218"/>
      <c r="P240" s="218"/>
      <c r="Q240" s="218"/>
      <c r="R240" s="218"/>
      <c r="S240" s="218"/>
      <c r="T240" s="219"/>
      <c r="AT240" s="220" t="s">
        <v>129</v>
      </c>
      <c r="AU240" s="220" t="s">
        <v>80</v>
      </c>
      <c r="AV240" s="14" t="s">
        <v>80</v>
      </c>
      <c r="AW240" s="14" t="s">
        <v>34</v>
      </c>
      <c r="AX240" s="14" t="s">
        <v>73</v>
      </c>
      <c r="AY240" s="220" t="s">
        <v>118</v>
      </c>
    </row>
    <row r="241" spans="2:51" s="13" customFormat="1" ht="20.4">
      <c r="B241" s="200"/>
      <c r="C241" s="201"/>
      <c r="D241" s="196" t="s">
        <v>129</v>
      </c>
      <c r="E241" s="202" t="s">
        <v>21</v>
      </c>
      <c r="F241" s="203" t="s">
        <v>344</v>
      </c>
      <c r="G241" s="201"/>
      <c r="H241" s="202" t="s">
        <v>21</v>
      </c>
      <c r="I241" s="204"/>
      <c r="J241" s="201"/>
      <c r="K241" s="201"/>
      <c r="L241" s="205"/>
      <c r="M241" s="206"/>
      <c r="N241" s="207"/>
      <c r="O241" s="207"/>
      <c r="P241" s="207"/>
      <c r="Q241" s="207"/>
      <c r="R241" s="207"/>
      <c r="S241" s="207"/>
      <c r="T241" s="208"/>
      <c r="AT241" s="209" t="s">
        <v>129</v>
      </c>
      <c r="AU241" s="209" t="s">
        <v>80</v>
      </c>
      <c r="AV241" s="13" t="s">
        <v>78</v>
      </c>
      <c r="AW241" s="13" t="s">
        <v>34</v>
      </c>
      <c r="AX241" s="13" t="s">
        <v>73</v>
      </c>
      <c r="AY241" s="209" t="s">
        <v>118</v>
      </c>
    </row>
    <row r="242" spans="2:51" s="14" customFormat="1" ht="10.2">
      <c r="B242" s="210"/>
      <c r="C242" s="211"/>
      <c r="D242" s="196" t="s">
        <v>129</v>
      </c>
      <c r="E242" s="212" t="s">
        <v>21</v>
      </c>
      <c r="F242" s="213" t="s">
        <v>345</v>
      </c>
      <c r="G242" s="211"/>
      <c r="H242" s="214">
        <v>716.8</v>
      </c>
      <c r="I242" s="215"/>
      <c r="J242" s="211"/>
      <c r="K242" s="211"/>
      <c r="L242" s="216"/>
      <c r="M242" s="217"/>
      <c r="N242" s="218"/>
      <c r="O242" s="218"/>
      <c r="P242" s="218"/>
      <c r="Q242" s="218"/>
      <c r="R242" s="218"/>
      <c r="S242" s="218"/>
      <c r="T242" s="219"/>
      <c r="AT242" s="220" t="s">
        <v>129</v>
      </c>
      <c r="AU242" s="220" t="s">
        <v>80</v>
      </c>
      <c r="AV242" s="14" t="s">
        <v>80</v>
      </c>
      <c r="AW242" s="14" t="s">
        <v>34</v>
      </c>
      <c r="AX242" s="14" t="s">
        <v>73</v>
      </c>
      <c r="AY242" s="220" t="s">
        <v>118</v>
      </c>
    </row>
    <row r="243" spans="2:51" s="13" customFormat="1" ht="20.4">
      <c r="B243" s="200"/>
      <c r="C243" s="201"/>
      <c r="D243" s="196" t="s">
        <v>129</v>
      </c>
      <c r="E243" s="202" t="s">
        <v>21</v>
      </c>
      <c r="F243" s="203" t="s">
        <v>346</v>
      </c>
      <c r="G243" s="201"/>
      <c r="H243" s="202" t="s">
        <v>21</v>
      </c>
      <c r="I243" s="204"/>
      <c r="J243" s="201"/>
      <c r="K243" s="201"/>
      <c r="L243" s="205"/>
      <c r="M243" s="206"/>
      <c r="N243" s="207"/>
      <c r="O243" s="207"/>
      <c r="P243" s="207"/>
      <c r="Q243" s="207"/>
      <c r="R243" s="207"/>
      <c r="S243" s="207"/>
      <c r="T243" s="208"/>
      <c r="AT243" s="209" t="s">
        <v>129</v>
      </c>
      <c r="AU243" s="209" t="s">
        <v>80</v>
      </c>
      <c r="AV243" s="13" t="s">
        <v>78</v>
      </c>
      <c r="AW243" s="13" t="s">
        <v>34</v>
      </c>
      <c r="AX243" s="13" t="s">
        <v>73</v>
      </c>
      <c r="AY243" s="209" t="s">
        <v>118</v>
      </c>
    </row>
    <row r="244" spans="2:51" s="14" customFormat="1" ht="10.2">
      <c r="B244" s="210"/>
      <c r="C244" s="211"/>
      <c r="D244" s="196" t="s">
        <v>129</v>
      </c>
      <c r="E244" s="212" t="s">
        <v>21</v>
      </c>
      <c r="F244" s="213" t="s">
        <v>347</v>
      </c>
      <c r="G244" s="211"/>
      <c r="H244" s="214">
        <v>89.2</v>
      </c>
      <c r="I244" s="215"/>
      <c r="J244" s="211"/>
      <c r="K244" s="211"/>
      <c r="L244" s="216"/>
      <c r="M244" s="217"/>
      <c r="N244" s="218"/>
      <c r="O244" s="218"/>
      <c r="P244" s="218"/>
      <c r="Q244" s="218"/>
      <c r="R244" s="218"/>
      <c r="S244" s="218"/>
      <c r="T244" s="219"/>
      <c r="AT244" s="220" t="s">
        <v>129</v>
      </c>
      <c r="AU244" s="220" t="s">
        <v>80</v>
      </c>
      <c r="AV244" s="14" t="s">
        <v>80</v>
      </c>
      <c r="AW244" s="14" t="s">
        <v>34</v>
      </c>
      <c r="AX244" s="14" t="s">
        <v>73</v>
      </c>
      <c r="AY244" s="220" t="s">
        <v>118</v>
      </c>
    </row>
    <row r="245" spans="2:51" s="13" customFormat="1" ht="10.2">
      <c r="B245" s="200"/>
      <c r="C245" s="201"/>
      <c r="D245" s="196" t="s">
        <v>129</v>
      </c>
      <c r="E245" s="202" t="s">
        <v>21</v>
      </c>
      <c r="F245" s="203" t="s">
        <v>348</v>
      </c>
      <c r="G245" s="201"/>
      <c r="H245" s="202" t="s">
        <v>21</v>
      </c>
      <c r="I245" s="204"/>
      <c r="J245" s="201"/>
      <c r="K245" s="201"/>
      <c r="L245" s="205"/>
      <c r="M245" s="206"/>
      <c r="N245" s="207"/>
      <c r="O245" s="207"/>
      <c r="P245" s="207"/>
      <c r="Q245" s="207"/>
      <c r="R245" s="207"/>
      <c r="S245" s="207"/>
      <c r="T245" s="208"/>
      <c r="AT245" s="209" t="s">
        <v>129</v>
      </c>
      <c r="AU245" s="209" t="s">
        <v>80</v>
      </c>
      <c r="AV245" s="13" t="s">
        <v>78</v>
      </c>
      <c r="AW245" s="13" t="s">
        <v>34</v>
      </c>
      <c r="AX245" s="13" t="s">
        <v>73</v>
      </c>
      <c r="AY245" s="209" t="s">
        <v>118</v>
      </c>
    </row>
    <row r="246" spans="2:51" s="13" customFormat="1" ht="10.2">
      <c r="B246" s="200"/>
      <c r="C246" s="201"/>
      <c r="D246" s="196" t="s">
        <v>129</v>
      </c>
      <c r="E246" s="202" t="s">
        <v>21</v>
      </c>
      <c r="F246" s="203" t="s">
        <v>349</v>
      </c>
      <c r="G246" s="201"/>
      <c r="H246" s="202" t="s">
        <v>21</v>
      </c>
      <c r="I246" s="204"/>
      <c r="J246" s="201"/>
      <c r="K246" s="201"/>
      <c r="L246" s="205"/>
      <c r="M246" s="206"/>
      <c r="N246" s="207"/>
      <c r="O246" s="207"/>
      <c r="P246" s="207"/>
      <c r="Q246" s="207"/>
      <c r="R246" s="207"/>
      <c r="S246" s="207"/>
      <c r="T246" s="208"/>
      <c r="AT246" s="209" t="s">
        <v>129</v>
      </c>
      <c r="AU246" s="209" t="s">
        <v>80</v>
      </c>
      <c r="AV246" s="13" t="s">
        <v>78</v>
      </c>
      <c r="AW246" s="13" t="s">
        <v>34</v>
      </c>
      <c r="AX246" s="13" t="s">
        <v>73</v>
      </c>
      <c r="AY246" s="209" t="s">
        <v>118</v>
      </c>
    </row>
    <row r="247" spans="2:51" s="14" customFormat="1" ht="10.2">
      <c r="B247" s="210"/>
      <c r="C247" s="211"/>
      <c r="D247" s="196" t="s">
        <v>129</v>
      </c>
      <c r="E247" s="212" t="s">
        <v>21</v>
      </c>
      <c r="F247" s="213" t="s">
        <v>350</v>
      </c>
      <c r="G247" s="211"/>
      <c r="H247" s="214">
        <v>93.6</v>
      </c>
      <c r="I247" s="215"/>
      <c r="J247" s="211"/>
      <c r="K247" s="211"/>
      <c r="L247" s="216"/>
      <c r="M247" s="217"/>
      <c r="N247" s="218"/>
      <c r="O247" s="218"/>
      <c r="P247" s="218"/>
      <c r="Q247" s="218"/>
      <c r="R247" s="218"/>
      <c r="S247" s="218"/>
      <c r="T247" s="219"/>
      <c r="AT247" s="220" t="s">
        <v>129</v>
      </c>
      <c r="AU247" s="220" t="s">
        <v>80</v>
      </c>
      <c r="AV247" s="14" t="s">
        <v>80</v>
      </c>
      <c r="AW247" s="14" t="s">
        <v>34</v>
      </c>
      <c r="AX247" s="14" t="s">
        <v>73</v>
      </c>
      <c r="AY247" s="220" t="s">
        <v>118</v>
      </c>
    </row>
    <row r="248" spans="2:51" s="15" customFormat="1" ht="10.2">
      <c r="B248" s="221"/>
      <c r="C248" s="222"/>
      <c r="D248" s="196" t="s">
        <v>129</v>
      </c>
      <c r="E248" s="223" t="s">
        <v>21</v>
      </c>
      <c r="F248" s="224" t="s">
        <v>133</v>
      </c>
      <c r="G248" s="222"/>
      <c r="H248" s="225">
        <v>1259.6</v>
      </c>
      <c r="I248" s="226"/>
      <c r="J248" s="222"/>
      <c r="K248" s="222"/>
      <c r="L248" s="227"/>
      <c r="M248" s="228"/>
      <c r="N248" s="229"/>
      <c r="O248" s="229"/>
      <c r="P248" s="229"/>
      <c r="Q248" s="229"/>
      <c r="R248" s="229"/>
      <c r="S248" s="229"/>
      <c r="T248" s="230"/>
      <c r="AT248" s="231" t="s">
        <v>129</v>
      </c>
      <c r="AU248" s="231" t="s">
        <v>80</v>
      </c>
      <c r="AV248" s="15" t="s">
        <v>125</v>
      </c>
      <c r="AW248" s="15" t="s">
        <v>34</v>
      </c>
      <c r="AX248" s="15" t="s">
        <v>78</v>
      </c>
      <c r="AY248" s="231" t="s">
        <v>118</v>
      </c>
    </row>
    <row r="249" spans="1:65" s="2" customFormat="1" ht="16.5" customHeight="1">
      <c r="A249" s="35"/>
      <c r="B249" s="36"/>
      <c r="C249" s="183" t="s">
        <v>351</v>
      </c>
      <c r="D249" s="183" t="s">
        <v>120</v>
      </c>
      <c r="E249" s="184" t="s">
        <v>352</v>
      </c>
      <c r="F249" s="185" t="s">
        <v>353</v>
      </c>
      <c r="G249" s="186" t="s">
        <v>226</v>
      </c>
      <c r="H249" s="187">
        <v>3400</v>
      </c>
      <c r="I249" s="188"/>
      <c r="J249" s="189">
        <f>ROUND(I249*H249,2)</f>
        <v>0</v>
      </c>
      <c r="K249" s="185" t="s">
        <v>21</v>
      </c>
      <c r="L249" s="40"/>
      <c r="M249" s="190" t="s">
        <v>21</v>
      </c>
      <c r="N249" s="191" t="s">
        <v>44</v>
      </c>
      <c r="O249" s="65"/>
      <c r="P249" s="192">
        <f>O249*H249</f>
        <v>0</v>
      </c>
      <c r="Q249" s="192">
        <v>9E-05</v>
      </c>
      <c r="R249" s="192">
        <f>Q249*H249</f>
        <v>0.306</v>
      </c>
      <c r="S249" s="192">
        <v>0</v>
      </c>
      <c r="T249" s="193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94" t="s">
        <v>125</v>
      </c>
      <c r="AT249" s="194" t="s">
        <v>120</v>
      </c>
      <c r="AU249" s="194" t="s">
        <v>80</v>
      </c>
      <c r="AY249" s="18" t="s">
        <v>118</v>
      </c>
      <c r="BE249" s="195">
        <f>IF(N249="základní",J249,0)</f>
        <v>0</v>
      </c>
      <c r="BF249" s="195">
        <f>IF(N249="snížená",J249,0)</f>
        <v>0</v>
      </c>
      <c r="BG249" s="195">
        <f>IF(N249="zákl. přenesená",J249,0)</f>
        <v>0</v>
      </c>
      <c r="BH249" s="195">
        <f>IF(N249="sníž. přenesená",J249,0)</f>
        <v>0</v>
      </c>
      <c r="BI249" s="195">
        <f>IF(N249="nulová",J249,0)</f>
        <v>0</v>
      </c>
      <c r="BJ249" s="18" t="s">
        <v>78</v>
      </c>
      <c r="BK249" s="195">
        <f>ROUND(I249*H249,2)</f>
        <v>0</v>
      </c>
      <c r="BL249" s="18" t="s">
        <v>125</v>
      </c>
      <c r="BM249" s="194" t="s">
        <v>354</v>
      </c>
    </row>
    <row r="250" spans="1:47" s="2" customFormat="1" ht="10.2">
      <c r="A250" s="35"/>
      <c r="B250" s="36"/>
      <c r="C250" s="37"/>
      <c r="D250" s="196" t="s">
        <v>127</v>
      </c>
      <c r="E250" s="37"/>
      <c r="F250" s="197" t="s">
        <v>353</v>
      </c>
      <c r="G250" s="37"/>
      <c r="H250" s="37"/>
      <c r="I250" s="104"/>
      <c r="J250" s="37"/>
      <c r="K250" s="37"/>
      <c r="L250" s="40"/>
      <c r="M250" s="198"/>
      <c r="N250" s="199"/>
      <c r="O250" s="65"/>
      <c r="P250" s="65"/>
      <c r="Q250" s="65"/>
      <c r="R250" s="65"/>
      <c r="S250" s="65"/>
      <c r="T250" s="66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8" t="s">
        <v>127</v>
      </c>
      <c r="AU250" s="18" t="s">
        <v>80</v>
      </c>
    </row>
    <row r="251" spans="2:51" s="13" customFormat="1" ht="10.2">
      <c r="B251" s="200"/>
      <c r="C251" s="201"/>
      <c r="D251" s="196" t="s">
        <v>129</v>
      </c>
      <c r="E251" s="202" t="s">
        <v>21</v>
      </c>
      <c r="F251" s="203" t="s">
        <v>355</v>
      </c>
      <c r="G251" s="201"/>
      <c r="H251" s="202" t="s">
        <v>21</v>
      </c>
      <c r="I251" s="204"/>
      <c r="J251" s="201"/>
      <c r="K251" s="201"/>
      <c r="L251" s="205"/>
      <c r="M251" s="206"/>
      <c r="N251" s="207"/>
      <c r="O251" s="207"/>
      <c r="P251" s="207"/>
      <c r="Q251" s="207"/>
      <c r="R251" s="207"/>
      <c r="S251" s="207"/>
      <c r="T251" s="208"/>
      <c r="AT251" s="209" t="s">
        <v>129</v>
      </c>
      <c r="AU251" s="209" t="s">
        <v>80</v>
      </c>
      <c r="AV251" s="13" t="s">
        <v>78</v>
      </c>
      <c r="AW251" s="13" t="s">
        <v>34</v>
      </c>
      <c r="AX251" s="13" t="s">
        <v>73</v>
      </c>
      <c r="AY251" s="209" t="s">
        <v>118</v>
      </c>
    </row>
    <row r="252" spans="2:51" s="14" customFormat="1" ht="10.2">
      <c r="B252" s="210"/>
      <c r="C252" s="211"/>
      <c r="D252" s="196" t="s">
        <v>129</v>
      </c>
      <c r="E252" s="212" t="s">
        <v>21</v>
      </c>
      <c r="F252" s="213" t="s">
        <v>356</v>
      </c>
      <c r="G252" s="211"/>
      <c r="H252" s="214">
        <v>3400</v>
      </c>
      <c r="I252" s="215"/>
      <c r="J252" s="211"/>
      <c r="K252" s="211"/>
      <c r="L252" s="216"/>
      <c r="M252" s="217"/>
      <c r="N252" s="218"/>
      <c r="O252" s="218"/>
      <c r="P252" s="218"/>
      <c r="Q252" s="218"/>
      <c r="R252" s="218"/>
      <c r="S252" s="218"/>
      <c r="T252" s="219"/>
      <c r="AT252" s="220" t="s">
        <v>129</v>
      </c>
      <c r="AU252" s="220" t="s">
        <v>80</v>
      </c>
      <c r="AV252" s="14" t="s">
        <v>80</v>
      </c>
      <c r="AW252" s="14" t="s">
        <v>34</v>
      </c>
      <c r="AX252" s="14" t="s">
        <v>78</v>
      </c>
      <c r="AY252" s="220" t="s">
        <v>118</v>
      </c>
    </row>
    <row r="253" spans="2:63" s="12" customFormat="1" ht="22.8" customHeight="1">
      <c r="B253" s="167"/>
      <c r="C253" s="168"/>
      <c r="D253" s="169" t="s">
        <v>72</v>
      </c>
      <c r="E253" s="181" t="s">
        <v>357</v>
      </c>
      <c r="F253" s="181" t="s">
        <v>358</v>
      </c>
      <c r="G253" s="168"/>
      <c r="H253" s="168"/>
      <c r="I253" s="171"/>
      <c r="J253" s="182">
        <f>BK253</f>
        <v>0</v>
      </c>
      <c r="K253" s="168"/>
      <c r="L253" s="173"/>
      <c r="M253" s="174"/>
      <c r="N253" s="175"/>
      <c r="O253" s="175"/>
      <c r="P253" s="176">
        <f>SUM(P254:P264)</f>
        <v>0</v>
      </c>
      <c r="Q253" s="175"/>
      <c r="R253" s="176">
        <f>SUM(R254:R264)</f>
        <v>0</v>
      </c>
      <c r="S253" s="175"/>
      <c r="T253" s="177">
        <f>SUM(T254:T264)</f>
        <v>0</v>
      </c>
      <c r="AR253" s="178" t="s">
        <v>78</v>
      </c>
      <c r="AT253" s="179" t="s">
        <v>72</v>
      </c>
      <c r="AU253" s="179" t="s">
        <v>78</v>
      </c>
      <c r="AY253" s="178" t="s">
        <v>118</v>
      </c>
      <c r="BK253" s="180">
        <f>SUM(BK254:BK264)</f>
        <v>0</v>
      </c>
    </row>
    <row r="254" spans="1:65" s="2" customFormat="1" ht="21.75" customHeight="1">
      <c r="A254" s="35"/>
      <c r="B254" s="36"/>
      <c r="C254" s="183" t="s">
        <v>359</v>
      </c>
      <c r="D254" s="183" t="s">
        <v>120</v>
      </c>
      <c r="E254" s="184" t="s">
        <v>360</v>
      </c>
      <c r="F254" s="185" t="s">
        <v>361</v>
      </c>
      <c r="G254" s="186" t="s">
        <v>152</v>
      </c>
      <c r="H254" s="187">
        <v>173.153</v>
      </c>
      <c r="I254" s="188"/>
      <c r="J254" s="189">
        <f>ROUND(I254*H254,2)</f>
        <v>0</v>
      </c>
      <c r="K254" s="185" t="s">
        <v>124</v>
      </c>
      <c r="L254" s="40"/>
      <c r="M254" s="190" t="s">
        <v>21</v>
      </c>
      <c r="N254" s="191" t="s">
        <v>44</v>
      </c>
      <c r="O254" s="65"/>
      <c r="P254" s="192">
        <f>O254*H254</f>
        <v>0</v>
      </c>
      <c r="Q254" s="192">
        <v>0</v>
      </c>
      <c r="R254" s="192">
        <f>Q254*H254</f>
        <v>0</v>
      </c>
      <c r="S254" s="192">
        <v>0</v>
      </c>
      <c r="T254" s="193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94" t="s">
        <v>125</v>
      </c>
      <c r="AT254" s="194" t="s">
        <v>120</v>
      </c>
      <c r="AU254" s="194" t="s">
        <v>80</v>
      </c>
      <c r="AY254" s="18" t="s">
        <v>118</v>
      </c>
      <c r="BE254" s="195">
        <f>IF(N254="základní",J254,0)</f>
        <v>0</v>
      </c>
      <c r="BF254" s="195">
        <f>IF(N254="snížená",J254,0)</f>
        <v>0</v>
      </c>
      <c r="BG254" s="195">
        <f>IF(N254="zákl. přenesená",J254,0)</f>
        <v>0</v>
      </c>
      <c r="BH254" s="195">
        <f>IF(N254="sníž. přenesená",J254,0)</f>
        <v>0</v>
      </c>
      <c r="BI254" s="195">
        <f>IF(N254="nulová",J254,0)</f>
        <v>0</v>
      </c>
      <c r="BJ254" s="18" t="s">
        <v>78</v>
      </c>
      <c r="BK254" s="195">
        <f>ROUND(I254*H254,2)</f>
        <v>0</v>
      </c>
      <c r="BL254" s="18" t="s">
        <v>125</v>
      </c>
      <c r="BM254" s="194" t="s">
        <v>362</v>
      </c>
    </row>
    <row r="255" spans="1:47" s="2" customFormat="1" ht="19.2">
      <c r="A255" s="35"/>
      <c r="B255" s="36"/>
      <c r="C255" s="37"/>
      <c r="D255" s="196" t="s">
        <v>127</v>
      </c>
      <c r="E255" s="37"/>
      <c r="F255" s="197" t="s">
        <v>363</v>
      </c>
      <c r="G255" s="37"/>
      <c r="H255" s="37"/>
      <c r="I255" s="104"/>
      <c r="J255" s="37"/>
      <c r="K255" s="37"/>
      <c r="L255" s="40"/>
      <c r="M255" s="198"/>
      <c r="N255" s="199"/>
      <c r="O255" s="65"/>
      <c r="P255" s="65"/>
      <c r="Q255" s="65"/>
      <c r="R255" s="65"/>
      <c r="S255" s="65"/>
      <c r="T255" s="66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T255" s="18" t="s">
        <v>127</v>
      </c>
      <c r="AU255" s="18" t="s">
        <v>80</v>
      </c>
    </row>
    <row r="256" spans="1:65" s="2" customFormat="1" ht="21.75" customHeight="1">
      <c r="A256" s="35"/>
      <c r="B256" s="36"/>
      <c r="C256" s="183" t="s">
        <v>364</v>
      </c>
      <c r="D256" s="183" t="s">
        <v>120</v>
      </c>
      <c r="E256" s="184" t="s">
        <v>365</v>
      </c>
      <c r="F256" s="185" t="s">
        <v>366</v>
      </c>
      <c r="G256" s="186" t="s">
        <v>152</v>
      </c>
      <c r="H256" s="187">
        <v>173.153</v>
      </c>
      <c r="I256" s="188"/>
      <c r="J256" s="189">
        <f>ROUND(I256*H256,2)</f>
        <v>0</v>
      </c>
      <c r="K256" s="185" t="s">
        <v>124</v>
      </c>
      <c r="L256" s="40"/>
      <c r="M256" s="190" t="s">
        <v>21</v>
      </c>
      <c r="N256" s="191" t="s">
        <v>44</v>
      </c>
      <c r="O256" s="65"/>
      <c r="P256" s="192">
        <f>O256*H256</f>
        <v>0</v>
      </c>
      <c r="Q256" s="192">
        <v>0</v>
      </c>
      <c r="R256" s="192">
        <f>Q256*H256</f>
        <v>0</v>
      </c>
      <c r="S256" s="192">
        <v>0</v>
      </c>
      <c r="T256" s="193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94" t="s">
        <v>125</v>
      </c>
      <c r="AT256" s="194" t="s">
        <v>120</v>
      </c>
      <c r="AU256" s="194" t="s">
        <v>80</v>
      </c>
      <c r="AY256" s="18" t="s">
        <v>118</v>
      </c>
      <c r="BE256" s="195">
        <f>IF(N256="základní",J256,0)</f>
        <v>0</v>
      </c>
      <c r="BF256" s="195">
        <f>IF(N256="snížená",J256,0)</f>
        <v>0</v>
      </c>
      <c r="BG256" s="195">
        <f>IF(N256="zákl. přenesená",J256,0)</f>
        <v>0</v>
      </c>
      <c r="BH256" s="195">
        <f>IF(N256="sníž. přenesená",J256,0)</f>
        <v>0</v>
      </c>
      <c r="BI256" s="195">
        <f>IF(N256="nulová",J256,0)</f>
        <v>0</v>
      </c>
      <c r="BJ256" s="18" t="s">
        <v>78</v>
      </c>
      <c r="BK256" s="195">
        <f>ROUND(I256*H256,2)</f>
        <v>0</v>
      </c>
      <c r="BL256" s="18" t="s">
        <v>125</v>
      </c>
      <c r="BM256" s="194" t="s">
        <v>367</v>
      </c>
    </row>
    <row r="257" spans="1:47" s="2" customFormat="1" ht="19.2">
      <c r="A257" s="35"/>
      <c r="B257" s="36"/>
      <c r="C257" s="37"/>
      <c r="D257" s="196" t="s">
        <v>127</v>
      </c>
      <c r="E257" s="37"/>
      <c r="F257" s="197" t="s">
        <v>368</v>
      </c>
      <c r="G257" s="37"/>
      <c r="H257" s="37"/>
      <c r="I257" s="104"/>
      <c r="J257" s="37"/>
      <c r="K257" s="37"/>
      <c r="L257" s="40"/>
      <c r="M257" s="198"/>
      <c r="N257" s="199"/>
      <c r="O257" s="65"/>
      <c r="P257" s="65"/>
      <c r="Q257" s="65"/>
      <c r="R257" s="65"/>
      <c r="S257" s="65"/>
      <c r="T257" s="66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8" t="s">
        <v>127</v>
      </c>
      <c r="AU257" s="18" t="s">
        <v>80</v>
      </c>
    </row>
    <row r="258" spans="1:65" s="2" customFormat="1" ht="21.75" customHeight="1">
      <c r="A258" s="35"/>
      <c r="B258" s="36"/>
      <c r="C258" s="183" t="s">
        <v>369</v>
      </c>
      <c r="D258" s="183" t="s">
        <v>120</v>
      </c>
      <c r="E258" s="184" t="s">
        <v>370</v>
      </c>
      <c r="F258" s="185" t="s">
        <v>371</v>
      </c>
      <c r="G258" s="186" t="s">
        <v>152</v>
      </c>
      <c r="H258" s="187">
        <v>4328.825</v>
      </c>
      <c r="I258" s="188"/>
      <c r="J258" s="189">
        <f>ROUND(I258*H258,2)</f>
        <v>0</v>
      </c>
      <c r="K258" s="185" t="s">
        <v>124</v>
      </c>
      <c r="L258" s="40"/>
      <c r="M258" s="190" t="s">
        <v>21</v>
      </c>
      <c r="N258" s="191" t="s">
        <v>44</v>
      </c>
      <c r="O258" s="65"/>
      <c r="P258" s="192">
        <f>O258*H258</f>
        <v>0</v>
      </c>
      <c r="Q258" s="192">
        <v>0</v>
      </c>
      <c r="R258" s="192">
        <f>Q258*H258</f>
        <v>0</v>
      </c>
      <c r="S258" s="192">
        <v>0</v>
      </c>
      <c r="T258" s="193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94" t="s">
        <v>125</v>
      </c>
      <c r="AT258" s="194" t="s">
        <v>120</v>
      </c>
      <c r="AU258" s="194" t="s">
        <v>80</v>
      </c>
      <c r="AY258" s="18" t="s">
        <v>118</v>
      </c>
      <c r="BE258" s="195">
        <f>IF(N258="základní",J258,0)</f>
        <v>0</v>
      </c>
      <c r="BF258" s="195">
        <f>IF(N258="snížená",J258,0)</f>
        <v>0</v>
      </c>
      <c r="BG258" s="195">
        <f>IF(N258="zákl. přenesená",J258,0)</f>
        <v>0</v>
      </c>
      <c r="BH258" s="195">
        <f>IF(N258="sníž. přenesená",J258,0)</f>
        <v>0</v>
      </c>
      <c r="BI258" s="195">
        <f>IF(N258="nulová",J258,0)</f>
        <v>0</v>
      </c>
      <c r="BJ258" s="18" t="s">
        <v>78</v>
      </c>
      <c r="BK258" s="195">
        <f>ROUND(I258*H258,2)</f>
        <v>0</v>
      </c>
      <c r="BL258" s="18" t="s">
        <v>125</v>
      </c>
      <c r="BM258" s="194" t="s">
        <v>372</v>
      </c>
    </row>
    <row r="259" spans="1:47" s="2" customFormat="1" ht="28.8">
      <c r="A259" s="35"/>
      <c r="B259" s="36"/>
      <c r="C259" s="37"/>
      <c r="D259" s="196" t="s">
        <v>127</v>
      </c>
      <c r="E259" s="37"/>
      <c r="F259" s="197" t="s">
        <v>373</v>
      </c>
      <c r="G259" s="37"/>
      <c r="H259" s="37"/>
      <c r="I259" s="104"/>
      <c r="J259" s="37"/>
      <c r="K259" s="37"/>
      <c r="L259" s="40"/>
      <c r="M259" s="198"/>
      <c r="N259" s="199"/>
      <c r="O259" s="65"/>
      <c r="P259" s="65"/>
      <c r="Q259" s="65"/>
      <c r="R259" s="65"/>
      <c r="S259" s="65"/>
      <c r="T259" s="66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8" t="s">
        <v>127</v>
      </c>
      <c r="AU259" s="18" t="s">
        <v>80</v>
      </c>
    </row>
    <row r="260" spans="2:51" s="14" customFormat="1" ht="10.2">
      <c r="B260" s="210"/>
      <c r="C260" s="211"/>
      <c r="D260" s="196" t="s">
        <v>129</v>
      </c>
      <c r="E260" s="212" t="s">
        <v>21</v>
      </c>
      <c r="F260" s="213" t="s">
        <v>374</v>
      </c>
      <c r="G260" s="211"/>
      <c r="H260" s="214">
        <v>4328.825</v>
      </c>
      <c r="I260" s="215"/>
      <c r="J260" s="211"/>
      <c r="K260" s="211"/>
      <c r="L260" s="216"/>
      <c r="M260" s="217"/>
      <c r="N260" s="218"/>
      <c r="O260" s="218"/>
      <c r="P260" s="218"/>
      <c r="Q260" s="218"/>
      <c r="R260" s="218"/>
      <c r="S260" s="218"/>
      <c r="T260" s="219"/>
      <c r="AT260" s="220" t="s">
        <v>129</v>
      </c>
      <c r="AU260" s="220" t="s">
        <v>80</v>
      </c>
      <c r="AV260" s="14" t="s">
        <v>80</v>
      </c>
      <c r="AW260" s="14" t="s">
        <v>34</v>
      </c>
      <c r="AX260" s="14" t="s">
        <v>78</v>
      </c>
      <c r="AY260" s="220" t="s">
        <v>118</v>
      </c>
    </row>
    <row r="261" spans="1:65" s="2" customFormat="1" ht="21.75" customHeight="1">
      <c r="A261" s="35"/>
      <c r="B261" s="36"/>
      <c r="C261" s="183" t="s">
        <v>375</v>
      </c>
      <c r="D261" s="183" t="s">
        <v>120</v>
      </c>
      <c r="E261" s="184" t="s">
        <v>376</v>
      </c>
      <c r="F261" s="185" t="s">
        <v>377</v>
      </c>
      <c r="G261" s="186" t="s">
        <v>152</v>
      </c>
      <c r="H261" s="187">
        <v>173.153</v>
      </c>
      <c r="I261" s="188"/>
      <c r="J261" s="189">
        <f>ROUND(I261*H261,2)</f>
        <v>0</v>
      </c>
      <c r="K261" s="185" t="s">
        <v>124</v>
      </c>
      <c r="L261" s="40"/>
      <c r="M261" s="190" t="s">
        <v>21</v>
      </c>
      <c r="N261" s="191" t="s">
        <v>44</v>
      </c>
      <c r="O261" s="65"/>
      <c r="P261" s="192">
        <f>O261*H261</f>
        <v>0</v>
      </c>
      <c r="Q261" s="192">
        <v>0</v>
      </c>
      <c r="R261" s="192">
        <f>Q261*H261</f>
        <v>0</v>
      </c>
      <c r="S261" s="192">
        <v>0</v>
      </c>
      <c r="T261" s="193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94" t="s">
        <v>125</v>
      </c>
      <c r="AT261" s="194" t="s">
        <v>120</v>
      </c>
      <c r="AU261" s="194" t="s">
        <v>80</v>
      </c>
      <c r="AY261" s="18" t="s">
        <v>118</v>
      </c>
      <c r="BE261" s="195">
        <f>IF(N261="základní",J261,0)</f>
        <v>0</v>
      </c>
      <c r="BF261" s="195">
        <f>IF(N261="snížená",J261,0)</f>
        <v>0</v>
      </c>
      <c r="BG261" s="195">
        <f>IF(N261="zákl. přenesená",J261,0)</f>
        <v>0</v>
      </c>
      <c r="BH261" s="195">
        <f>IF(N261="sníž. přenesená",J261,0)</f>
        <v>0</v>
      </c>
      <c r="BI261" s="195">
        <f>IF(N261="nulová",J261,0)</f>
        <v>0</v>
      </c>
      <c r="BJ261" s="18" t="s">
        <v>78</v>
      </c>
      <c r="BK261" s="195">
        <f>ROUND(I261*H261,2)</f>
        <v>0</v>
      </c>
      <c r="BL261" s="18" t="s">
        <v>125</v>
      </c>
      <c r="BM261" s="194" t="s">
        <v>378</v>
      </c>
    </row>
    <row r="262" spans="1:47" s="2" customFormat="1" ht="28.8">
      <c r="A262" s="35"/>
      <c r="B262" s="36"/>
      <c r="C262" s="37"/>
      <c r="D262" s="196" t="s">
        <v>127</v>
      </c>
      <c r="E262" s="37"/>
      <c r="F262" s="197" t="s">
        <v>379</v>
      </c>
      <c r="G262" s="37"/>
      <c r="H262" s="37"/>
      <c r="I262" s="104"/>
      <c r="J262" s="37"/>
      <c r="K262" s="37"/>
      <c r="L262" s="40"/>
      <c r="M262" s="198"/>
      <c r="N262" s="199"/>
      <c r="O262" s="65"/>
      <c r="P262" s="65"/>
      <c r="Q262" s="65"/>
      <c r="R262" s="65"/>
      <c r="S262" s="65"/>
      <c r="T262" s="66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8" t="s">
        <v>127</v>
      </c>
      <c r="AU262" s="18" t="s">
        <v>80</v>
      </c>
    </row>
    <row r="263" spans="1:65" s="2" customFormat="1" ht="21.75" customHeight="1">
      <c r="A263" s="35"/>
      <c r="B263" s="36"/>
      <c r="C263" s="183" t="s">
        <v>380</v>
      </c>
      <c r="D263" s="183" t="s">
        <v>120</v>
      </c>
      <c r="E263" s="184" t="s">
        <v>381</v>
      </c>
      <c r="F263" s="185" t="s">
        <v>382</v>
      </c>
      <c r="G263" s="186" t="s">
        <v>152</v>
      </c>
      <c r="H263" s="187">
        <v>173.153</v>
      </c>
      <c r="I263" s="188"/>
      <c r="J263" s="189">
        <f>ROUND(I263*H263,2)</f>
        <v>0</v>
      </c>
      <c r="K263" s="185" t="s">
        <v>124</v>
      </c>
      <c r="L263" s="40"/>
      <c r="M263" s="190" t="s">
        <v>21</v>
      </c>
      <c r="N263" s="191" t="s">
        <v>44</v>
      </c>
      <c r="O263" s="65"/>
      <c r="P263" s="192">
        <f>O263*H263</f>
        <v>0</v>
      </c>
      <c r="Q263" s="192">
        <v>0</v>
      </c>
      <c r="R263" s="192">
        <f>Q263*H263</f>
        <v>0</v>
      </c>
      <c r="S263" s="192">
        <v>0</v>
      </c>
      <c r="T263" s="193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94" t="s">
        <v>125</v>
      </c>
      <c r="AT263" s="194" t="s">
        <v>120</v>
      </c>
      <c r="AU263" s="194" t="s">
        <v>80</v>
      </c>
      <c r="AY263" s="18" t="s">
        <v>118</v>
      </c>
      <c r="BE263" s="195">
        <f>IF(N263="základní",J263,0)</f>
        <v>0</v>
      </c>
      <c r="BF263" s="195">
        <f>IF(N263="snížená",J263,0)</f>
        <v>0</v>
      </c>
      <c r="BG263" s="195">
        <f>IF(N263="zákl. přenesená",J263,0)</f>
        <v>0</v>
      </c>
      <c r="BH263" s="195">
        <f>IF(N263="sníž. přenesená",J263,0)</f>
        <v>0</v>
      </c>
      <c r="BI263" s="195">
        <f>IF(N263="nulová",J263,0)</f>
        <v>0</v>
      </c>
      <c r="BJ263" s="18" t="s">
        <v>78</v>
      </c>
      <c r="BK263" s="195">
        <f>ROUND(I263*H263,2)</f>
        <v>0</v>
      </c>
      <c r="BL263" s="18" t="s">
        <v>125</v>
      </c>
      <c r="BM263" s="194" t="s">
        <v>383</v>
      </c>
    </row>
    <row r="264" spans="1:47" s="2" customFormat="1" ht="19.2">
      <c r="A264" s="35"/>
      <c r="B264" s="36"/>
      <c r="C264" s="37"/>
      <c r="D264" s="196" t="s">
        <v>127</v>
      </c>
      <c r="E264" s="37"/>
      <c r="F264" s="197" t="s">
        <v>384</v>
      </c>
      <c r="G264" s="37"/>
      <c r="H264" s="37"/>
      <c r="I264" s="104"/>
      <c r="J264" s="37"/>
      <c r="K264" s="37"/>
      <c r="L264" s="40"/>
      <c r="M264" s="198"/>
      <c r="N264" s="199"/>
      <c r="O264" s="65"/>
      <c r="P264" s="65"/>
      <c r="Q264" s="65"/>
      <c r="R264" s="65"/>
      <c r="S264" s="65"/>
      <c r="T264" s="66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8" t="s">
        <v>127</v>
      </c>
      <c r="AU264" s="18" t="s">
        <v>80</v>
      </c>
    </row>
    <row r="265" spans="2:63" s="12" customFormat="1" ht="22.8" customHeight="1">
      <c r="B265" s="167"/>
      <c r="C265" s="168"/>
      <c r="D265" s="169" t="s">
        <v>72</v>
      </c>
      <c r="E265" s="181" t="s">
        <v>385</v>
      </c>
      <c r="F265" s="181" t="s">
        <v>386</v>
      </c>
      <c r="G265" s="168"/>
      <c r="H265" s="168"/>
      <c r="I265" s="171"/>
      <c r="J265" s="182">
        <f>BK265</f>
        <v>0</v>
      </c>
      <c r="K265" s="168"/>
      <c r="L265" s="173"/>
      <c r="M265" s="174"/>
      <c r="N265" s="175"/>
      <c r="O265" s="175"/>
      <c r="P265" s="176">
        <f>SUM(P266:P267)</f>
        <v>0</v>
      </c>
      <c r="Q265" s="175"/>
      <c r="R265" s="176">
        <f>SUM(R266:R267)</f>
        <v>0</v>
      </c>
      <c r="S265" s="175"/>
      <c r="T265" s="177">
        <f>SUM(T266:T267)</f>
        <v>0</v>
      </c>
      <c r="AR265" s="178" t="s">
        <v>78</v>
      </c>
      <c r="AT265" s="179" t="s">
        <v>72</v>
      </c>
      <c r="AU265" s="179" t="s">
        <v>78</v>
      </c>
      <c r="AY265" s="178" t="s">
        <v>118</v>
      </c>
      <c r="BK265" s="180">
        <f>SUM(BK266:BK267)</f>
        <v>0</v>
      </c>
    </row>
    <row r="266" spans="1:65" s="2" customFormat="1" ht="21.75" customHeight="1">
      <c r="A266" s="35"/>
      <c r="B266" s="36"/>
      <c r="C266" s="183" t="s">
        <v>387</v>
      </c>
      <c r="D266" s="183" t="s">
        <v>120</v>
      </c>
      <c r="E266" s="184" t="s">
        <v>388</v>
      </c>
      <c r="F266" s="185" t="s">
        <v>389</v>
      </c>
      <c r="G266" s="186" t="s">
        <v>152</v>
      </c>
      <c r="H266" s="187">
        <v>391.826</v>
      </c>
      <c r="I266" s="188"/>
      <c r="J266" s="189">
        <f>ROUND(I266*H266,2)</f>
        <v>0</v>
      </c>
      <c r="K266" s="185" t="s">
        <v>124</v>
      </c>
      <c r="L266" s="40"/>
      <c r="M266" s="190" t="s">
        <v>21</v>
      </c>
      <c r="N266" s="191" t="s">
        <v>44</v>
      </c>
      <c r="O266" s="65"/>
      <c r="P266" s="192">
        <f>O266*H266</f>
        <v>0</v>
      </c>
      <c r="Q266" s="192">
        <v>0</v>
      </c>
      <c r="R266" s="192">
        <f>Q266*H266</f>
        <v>0</v>
      </c>
      <c r="S266" s="192">
        <v>0</v>
      </c>
      <c r="T266" s="193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94" t="s">
        <v>125</v>
      </c>
      <c r="AT266" s="194" t="s">
        <v>120</v>
      </c>
      <c r="AU266" s="194" t="s">
        <v>80</v>
      </c>
      <c r="AY266" s="18" t="s">
        <v>118</v>
      </c>
      <c r="BE266" s="195">
        <f>IF(N266="základní",J266,0)</f>
        <v>0</v>
      </c>
      <c r="BF266" s="195">
        <f>IF(N266="snížená",J266,0)</f>
        <v>0</v>
      </c>
      <c r="BG266" s="195">
        <f>IF(N266="zákl. přenesená",J266,0)</f>
        <v>0</v>
      </c>
      <c r="BH266" s="195">
        <f>IF(N266="sníž. přenesená",J266,0)</f>
        <v>0</v>
      </c>
      <c r="BI266" s="195">
        <f>IF(N266="nulová",J266,0)</f>
        <v>0</v>
      </c>
      <c r="BJ266" s="18" t="s">
        <v>78</v>
      </c>
      <c r="BK266" s="195">
        <f>ROUND(I266*H266,2)</f>
        <v>0</v>
      </c>
      <c r="BL266" s="18" t="s">
        <v>125</v>
      </c>
      <c r="BM266" s="194" t="s">
        <v>390</v>
      </c>
    </row>
    <row r="267" spans="1:47" s="2" customFormat="1" ht="38.4">
      <c r="A267" s="35"/>
      <c r="B267" s="36"/>
      <c r="C267" s="37"/>
      <c r="D267" s="196" t="s">
        <v>127</v>
      </c>
      <c r="E267" s="37"/>
      <c r="F267" s="197" t="s">
        <v>391</v>
      </c>
      <c r="G267" s="37"/>
      <c r="H267" s="37"/>
      <c r="I267" s="104"/>
      <c r="J267" s="37"/>
      <c r="K267" s="37"/>
      <c r="L267" s="40"/>
      <c r="M267" s="198"/>
      <c r="N267" s="199"/>
      <c r="O267" s="65"/>
      <c r="P267" s="65"/>
      <c r="Q267" s="65"/>
      <c r="R267" s="65"/>
      <c r="S267" s="65"/>
      <c r="T267" s="66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8" t="s">
        <v>127</v>
      </c>
      <c r="AU267" s="18" t="s">
        <v>80</v>
      </c>
    </row>
    <row r="268" spans="2:63" s="12" customFormat="1" ht="25.95" customHeight="1">
      <c r="B268" s="167"/>
      <c r="C268" s="168"/>
      <c r="D268" s="169" t="s">
        <v>72</v>
      </c>
      <c r="E268" s="170" t="s">
        <v>392</v>
      </c>
      <c r="F268" s="170" t="s">
        <v>393</v>
      </c>
      <c r="G268" s="168"/>
      <c r="H268" s="168"/>
      <c r="I268" s="171"/>
      <c r="J268" s="172">
        <f>BK268</f>
        <v>0</v>
      </c>
      <c r="K268" s="168"/>
      <c r="L268" s="173"/>
      <c r="M268" s="174"/>
      <c r="N268" s="175"/>
      <c r="O268" s="175"/>
      <c r="P268" s="176">
        <f>P269+P299</f>
        <v>0</v>
      </c>
      <c r="Q268" s="175"/>
      <c r="R268" s="176">
        <f>R269+R299</f>
        <v>0.7931208</v>
      </c>
      <c r="S268" s="175"/>
      <c r="T268" s="177">
        <f>T269+T299</f>
        <v>0.2125</v>
      </c>
      <c r="AR268" s="178" t="s">
        <v>80</v>
      </c>
      <c r="AT268" s="179" t="s">
        <v>72</v>
      </c>
      <c r="AU268" s="179" t="s">
        <v>73</v>
      </c>
      <c r="AY268" s="178" t="s">
        <v>118</v>
      </c>
      <c r="BK268" s="180">
        <f>BK269+BK299</f>
        <v>0</v>
      </c>
    </row>
    <row r="269" spans="2:63" s="12" customFormat="1" ht="22.8" customHeight="1">
      <c r="B269" s="167"/>
      <c r="C269" s="168"/>
      <c r="D269" s="169" t="s">
        <v>72</v>
      </c>
      <c r="E269" s="181" t="s">
        <v>394</v>
      </c>
      <c r="F269" s="181" t="s">
        <v>395</v>
      </c>
      <c r="G269" s="168"/>
      <c r="H269" s="168"/>
      <c r="I269" s="171"/>
      <c r="J269" s="182">
        <f>BK269</f>
        <v>0</v>
      </c>
      <c r="K269" s="168"/>
      <c r="L269" s="173"/>
      <c r="M269" s="174"/>
      <c r="N269" s="175"/>
      <c r="O269" s="175"/>
      <c r="P269" s="176">
        <f>SUM(P270:P298)</f>
        <v>0</v>
      </c>
      <c r="Q269" s="175"/>
      <c r="R269" s="176">
        <f>SUM(R270:R298)</f>
        <v>0.6779999999999999</v>
      </c>
      <c r="S269" s="175"/>
      <c r="T269" s="177">
        <f>SUM(T270:T298)</f>
        <v>0.2125</v>
      </c>
      <c r="AR269" s="178" t="s">
        <v>80</v>
      </c>
      <c r="AT269" s="179" t="s">
        <v>72</v>
      </c>
      <c r="AU269" s="179" t="s">
        <v>78</v>
      </c>
      <c r="AY269" s="178" t="s">
        <v>118</v>
      </c>
      <c r="BK269" s="180">
        <f>SUM(BK270:BK298)</f>
        <v>0</v>
      </c>
    </row>
    <row r="270" spans="1:65" s="2" customFormat="1" ht="21.75" customHeight="1">
      <c r="A270" s="35"/>
      <c r="B270" s="36"/>
      <c r="C270" s="183" t="s">
        <v>396</v>
      </c>
      <c r="D270" s="183" t="s">
        <v>120</v>
      </c>
      <c r="E270" s="184" t="s">
        <v>397</v>
      </c>
      <c r="F270" s="185" t="s">
        <v>398</v>
      </c>
      <c r="G270" s="186" t="s">
        <v>136</v>
      </c>
      <c r="H270" s="187">
        <v>50</v>
      </c>
      <c r="I270" s="188"/>
      <c r="J270" s="189">
        <f>ROUND(I270*H270,2)</f>
        <v>0</v>
      </c>
      <c r="K270" s="185" t="s">
        <v>124</v>
      </c>
      <c r="L270" s="40"/>
      <c r="M270" s="190" t="s">
        <v>21</v>
      </c>
      <c r="N270" s="191" t="s">
        <v>44</v>
      </c>
      <c r="O270" s="65"/>
      <c r="P270" s="192">
        <f>O270*H270</f>
        <v>0</v>
      </c>
      <c r="Q270" s="192">
        <v>0</v>
      </c>
      <c r="R270" s="192">
        <f>Q270*H270</f>
        <v>0</v>
      </c>
      <c r="S270" s="192">
        <v>0</v>
      </c>
      <c r="T270" s="193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94" t="s">
        <v>218</v>
      </c>
      <c r="AT270" s="194" t="s">
        <v>120</v>
      </c>
      <c r="AU270" s="194" t="s">
        <v>80</v>
      </c>
      <c r="AY270" s="18" t="s">
        <v>118</v>
      </c>
      <c r="BE270" s="195">
        <f>IF(N270="základní",J270,0)</f>
        <v>0</v>
      </c>
      <c r="BF270" s="195">
        <f>IF(N270="snížená",J270,0)</f>
        <v>0</v>
      </c>
      <c r="BG270" s="195">
        <f>IF(N270="zákl. přenesená",J270,0)</f>
        <v>0</v>
      </c>
      <c r="BH270" s="195">
        <f>IF(N270="sníž. přenesená",J270,0)</f>
        <v>0</v>
      </c>
      <c r="BI270" s="195">
        <f>IF(N270="nulová",J270,0)</f>
        <v>0</v>
      </c>
      <c r="BJ270" s="18" t="s">
        <v>78</v>
      </c>
      <c r="BK270" s="195">
        <f>ROUND(I270*H270,2)</f>
        <v>0</v>
      </c>
      <c r="BL270" s="18" t="s">
        <v>218</v>
      </c>
      <c r="BM270" s="194" t="s">
        <v>399</v>
      </c>
    </row>
    <row r="271" spans="1:47" s="2" customFormat="1" ht="19.2">
      <c r="A271" s="35"/>
      <c r="B271" s="36"/>
      <c r="C271" s="37"/>
      <c r="D271" s="196" t="s">
        <v>127</v>
      </c>
      <c r="E271" s="37"/>
      <c r="F271" s="197" t="s">
        <v>400</v>
      </c>
      <c r="G271" s="37"/>
      <c r="H271" s="37"/>
      <c r="I271" s="104"/>
      <c r="J271" s="37"/>
      <c r="K271" s="37"/>
      <c r="L271" s="40"/>
      <c r="M271" s="198"/>
      <c r="N271" s="199"/>
      <c r="O271" s="65"/>
      <c r="P271" s="65"/>
      <c r="Q271" s="65"/>
      <c r="R271" s="65"/>
      <c r="S271" s="65"/>
      <c r="T271" s="66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T271" s="18" t="s">
        <v>127</v>
      </c>
      <c r="AU271" s="18" t="s">
        <v>80</v>
      </c>
    </row>
    <row r="272" spans="2:51" s="13" customFormat="1" ht="10.2">
      <c r="B272" s="200"/>
      <c r="C272" s="201"/>
      <c r="D272" s="196" t="s">
        <v>129</v>
      </c>
      <c r="E272" s="202" t="s">
        <v>21</v>
      </c>
      <c r="F272" s="203" t="s">
        <v>401</v>
      </c>
      <c r="G272" s="201"/>
      <c r="H272" s="202" t="s">
        <v>21</v>
      </c>
      <c r="I272" s="204"/>
      <c r="J272" s="201"/>
      <c r="K272" s="201"/>
      <c r="L272" s="205"/>
      <c r="M272" s="206"/>
      <c r="N272" s="207"/>
      <c r="O272" s="207"/>
      <c r="P272" s="207"/>
      <c r="Q272" s="207"/>
      <c r="R272" s="207"/>
      <c r="S272" s="207"/>
      <c r="T272" s="208"/>
      <c r="AT272" s="209" t="s">
        <v>129</v>
      </c>
      <c r="AU272" s="209" t="s">
        <v>80</v>
      </c>
      <c r="AV272" s="13" t="s">
        <v>78</v>
      </c>
      <c r="AW272" s="13" t="s">
        <v>34</v>
      </c>
      <c r="AX272" s="13" t="s">
        <v>73</v>
      </c>
      <c r="AY272" s="209" t="s">
        <v>118</v>
      </c>
    </row>
    <row r="273" spans="2:51" s="14" customFormat="1" ht="10.2">
      <c r="B273" s="210"/>
      <c r="C273" s="211"/>
      <c r="D273" s="196" t="s">
        <v>129</v>
      </c>
      <c r="E273" s="212" t="s">
        <v>21</v>
      </c>
      <c r="F273" s="213" t="s">
        <v>402</v>
      </c>
      <c r="G273" s="211"/>
      <c r="H273" s="214">
        <v>50</v>
      </c>
      <c r="I273" s="215"/>
      <c r="J273" s="211"/>
      <c r="K273" s="211"/>
      <c r="L273" s="216"/>
      <c r="M273" s="217"/>
      <c r="N273" s="218"/>
      <c r="O273" s="218"/>
      <c r="P273" s="218"/>
      <c r="Q273" s="218"/>
      <c r="R273" s="218"/>
      <c r="S273" s="218"/>
      <c r="T273" s="219"/>
      <c r="AT273" s="220" t="s">
        <v>129</v>
      </c>
      <c r="AU273" s="220" t="s">
        <v>80</v>
      </c>
      <c r="AV273" s="14" t="s">
        <v>80</v>
      </c>
      <c r="AW273" s="14" t="s">
        <v>34</v>
      </c>
      <c r="AX273" s="14" t="s">
        <v>78</v>
      </c>
      <c r="AY273" s="220" t="s">
        <v>118</v>
      </c>
    </row>
    <row r="274" spans="1:65" s="2" customFormat="1" ht="21.75" customHeight="1">
      <c r="A274" s="35"/>
      <c r="B274" s="36"/>
      <c r="C274" s="183" t="s">
        <v>403</v>
      </c>
      <c r="D274" s="183" t="s">
        <v>120</v>
      </c>
      <c r="E274" s="184" t="s">
        <v>404</v>
      </c>
      <c r="F274" s="185" t="s">
        <v>405</v>
      </c>
      <c r="G274" s="186" t="s">
        <v>136</v>
      </c>
      <c r="H274" s="187">
        <v>50</v>
      </c>
      <c r="I274" s="188"/>
      <c r="J274" s="189">
        <f>ROUND(I274*H274,2)</f>
        <v>0</v>
      </c>
      <c r="K274" s="185" t="s">
        <v>124</v>
      </c>
      <c r="L274" s="40"/>
      <c r="M274" s="190" t="s">
        <v>21</v>
      </c>
      <c r="N274" s="191" t="s">
        <v>44</v>
      </c>
      <c r="O274" s="65"/>
      <c r="P274" s="192">
        <f>O274*H274</f>
        <v>0</v>
      </c>
      <c r="Q274" s="192">
        <v>0</v>
      </c>
      <c r="R274" s="192">
        <f>Q274*H274</f>
        <v>0</v>
      </c>
      <c r="S274" s="192">
        <v>0</v>
      </c>
      <c r="T274" s="193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94" t="s">
        <v>218</v>
      </c>
      <c r="AT274" s="194" t="s">
        <v>120</v>
      </c>
      <c r="AU274" s="194" t="s">
        <v>80</v>
      </c>
      <c r="AY274" s="18" t="s">
        <v>118</v>
      </c>
      <c r="BE274" s="195">
        <f>IF(N274="základní",J274,0)</f>
        <v>0</v>
      </c>
      <c r="BF274" s="195">
        <f>IF(N274="snížená",J274,0)</f>
        <v>0</v>
      </c>
      <c r="BG274" s="195">
        <f>IF(N274="zákl. přenesená",J274,0)</f>
        <v>0</v>
      </c>
      <c r="BH274" s="195">
        <f>IF(N274="sníž. přenesená",J274,0)</f>
        <v>0</v>
      </c>
      <c r="BI274" s="195">
        <f>IF(N274="nulová",J274,0)</f>
        <v>0</v>
      </c>
      <c r="BJ274" s="18" t="s">
        <v>78</v>
      </c>
      <c r="BK274" s="195">
        <f>ROUND(I274*H274,2)</f>
        <v>0</v>
      </c>
      <c r="BL274" s="18" t="s">
        <v>218</v>
      </c>
      <c r="BM274" s="194" t="s">
        <v>406</v>
      </c>
    </row>
    <row r="275" spans="1:47" s="2" customFormat="1" ht="19.2">
      <c r="A275" s="35"/>
      <c r="B275" s="36"/>
      <c r="C275" s="37"/>
      <c r="D275" s="196" t="s">
        <v>127</v>
      </c>
      <c r="E275" s="37"/>
      <c r="F275" s="197" t="s">
        <v>407</v>
      </c>
      <c r="G275" s="37"/>
      <c r="H275" s="37"/>
      <c r="I275" s="104"/>
      <c r="J275" s="37"/>
      <c r="K275" s="37"/>
      <c r="L275" s="40"/>
      <c r="M275" s="198"/>
      <c r="N275" s="199"/>
      <c r="O275" s="65"/>
      <c r="P275" s="65"/>
      <c r="Q275" s="65"/>
      <c r="R275" s="65"/>
      <c r="S275" s="65"/>
      <c r="T275" s="66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8" t="s">
        <v>127</v>
      </c>
      <c r="AU275" s="18" t="s">
        <v>80</v>
      </c>
    </row>
    <row r="276" spans="2:51" s="13" customFormat="1" ht="10.2">
      <c r="B276" s="200"/>
      <c r="C276" s="201"/>
      <c r="D276" s="196" t="s">
        <v>129</v>
      </c>
      <c r="E276" s="202" t="s">
        <v>21</v>
      </c>
      <c r="F276" s="203" t="s">
        <v>401</v>
      </c>
      <c r="G276" s="201"/>
      <c r="H276" s="202" t="s">
        <v>21</v>
      </c>
      <c r="I276" s="204"/>
      <c r="J276" s="201"/>
      <c r="K276" s="201"/>
      <c r="L276" s="205"/>
      <c r="M276" s="206"/>
      <c r="N276" s="207"/>
      <c r="O276" s="207"/>
      <c r="P276" s="207"/>
      <c r="Q276" s="207"/>
      <c r="R276" s="207"/>
      <c r="S276" s="207"/>
      <c r="T276" s="208"/>
      <c r="AT276" s="209" t="s">
        <v>129</v>
      </c>
      <c r="AU276" s="209" t="s">
        <v>80</v>
      </c>
      <c r="AV276" s="13" t="s">
        <v>78</v>
      </c>
      <c r="AW276" s="13" t="s">
        <v>34</v>
      </c>
      <c r="AX276" s="13" t="s">
        <v>73</v>
      </c>
      <c r="AY276" s="209" t="s">
        <v>118</v>
      </c>
    </row>
    <row r="277" spans="2:51" s="14" customFormat="1" ht="10.2">
      <c r="B277" s="210"/>
      <c r="C277" s="211"/>
      <c r="D277" s="196" t="s">
        <v>129</v>
      </c>
      <c r="E277" s="212" t="s">
        <v>21</v>
      </c>
      <c r="F277" s="213" t="s">
        <v>402</v>
      </c>
      <c r="G277" s="211"/>
      <c r="H277" s="214">
        <v>50</v>
      </c>
      <c r="I277" s="215"/>
      <c r="J277" s="211"/>
      <c r="K277" s="211"/>
      <c r="L277" s="216"/>
      <c r="M277" s="217"/>
      <c r="N277" s="218"/>
      <c r="O277" s="218"/>
      <c r="P277" s="218"/>
      <c r="Q277" s="218"/>
      <c r="R277" s="218"/>
      <c r="S277" s="218"/>
      <c r="T277" s="219"/>
      <c r="AT277" s="220" t="s">
        <v>129</v>
      </c>
      <c r="AU277" s="220" t="s">
        <v>80</v>
      </c>
      <c r="AV277" s="14" t="s">
        <v>80</v>
      </c>
      <c r="AW277" s="14" t="s">
        <v>34</v>
      </c>
      <c r="AX277" s="14" t="s">
        <v>78</v>
      </c>
      <c r="AY277" s="220" t="s">
        <v>118</v>
      </c>
    </row>
    <row r="278" spans="1:65" s="2" customFormat="1" ht="16.5" customHeight="1">
      <c r="A278" s="35"/>
      <c r="B278" s="36"/>
      <c r="C278" s="232" t="s">
        <v>408</v>
      </c>
      <c r="D278" s="232" t="s">
        <v>252</v>
      </c>
      <c r="E278" s="233" t="s">
        <v>409</v>
      </c>
      <c r="F278" s="234" t="s">
        <v>410</v>
      </c>
      <c r="G278" s="235" t="s">
        <v>152</v>
      </c>
      <c r="H278" s="236">
        <v>0.04</v>
      </c>
      <c r="I278" s="237"/>
      <c r="J278" s="238">
        <f>ROUND(I278*H278,2)</f>
        <v>0</v>
      </c>
      <c r="K278" s="234" t="s">
        <v>124</v>
      </c>
      <c r="L278" s="239"/>
      <c r="M278" s="240" t="s">
        <v>21</v>
      </c>
      <c r="N278" s="241" t="s">
        <v>44</v>
      </c>
      <c r="O278" s="65"/>
      <c r="P278" s="192">
        <f>O278*H278</f>
        <v>0</v>
      </c>
      <c r="Q278" s="192">
        <v>1</v>
      </c>
      <c r="R278" s="192">
        <f>Q278*H278</f>
        <v>0.04</v>
      </c>
      <c r="S278" s="192">
        <v>0</v>
      </c>
      <c r="T278" s="193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94" t="s">
        <v>359</v>
      </c>
      <c r="AT278" s="194" t="s">
        <v>252</v>
      </c>
      <c r="AU278" s="194" t="s">
        <v>80</v>
      </c>
      <c r="AY278" s="18" t="s">
        <v>118</v>
      </c>
      <c r="BE278" s="195">
        <f>IF(N278="základní",J278,0)</f>
        <v>0</v>
      </c>
      <c r="BF278" s="195">
        <f>IF(N278="snížená",J278,0)</f>
        <v>0</v>
      </c>
      <c r="BG278" s="195">
        <f>IF(N278="zákl. přenesená",J278,0)</f>
        <v>0</v>
      </c>
      <c r="BH278" s="195">
        <f>IF(N278="sníž. přenesená",J278,0)</f>
        <v>0</v>
      </c>
      <c r="BI278" s="195">
        <f>IF(N278="nulová",J278,0)</f>
        <v>0</v>
      </c>
      <c r="BJ278" s="18" t="s">
        <v>78</v>
      </c>
      <c r="BK278" s="195">
        <f>ROUND(I278*H278,2)</f>
        <v>0</v>
      </c>
      <c r="BL278" s="18" t="s">
        <v>218</v>
      </c>
      <c r="BM278" s="194" t="s">
        <v>411</v>
      </c>
    </row>
    <row r="279" spans="1:47" s="2" customFormat="1" ht="10.2">
      <c r="A279" s="35"/>
      <c r="B279" s="36"/>
      <c r="C279" s="37"/>
      <c r="D279" s="196" t="s">
        <v>127</v>
      </c>
      <c r="E279" s="37"/>
      <c r="F279" s="197" t="s">
        <v>410</v>
      </c>
      <c r="G279" s="37"/>
      <c r="H279" s="37"/>
      <c r="I279" s="104"/>
      <c r="J279" s="37"/>
      <c r="K279" s="37"/>
      <c r="L279" s="40"/>
      <c r="M279" s="198"/>
      <c r="N279" s="199"/>
      <c r="O279" s="65"/>
      <c r="P279" s="65"/>
      <c r="Q279" s="65"/>
      <c r="R279" s="65"/>
      <c r="S279" s="65"/>
      <c r="T279" s="66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T279" s="18" t="s">
        <v>127</v>
      </c>
      <c r="AU279" s="18" t="s">
        <v>80</v>
      </c>
    </row>
    <row r="280" spans="2:51" s="14" customFormat="1" ht="10.2">
      <c r="B280" s="210"/>
      <c r="C280" s="211"/>
      <c r="D280" s="196" t="s">
        <v>129</v>
      </c>
      <c r="E280" s="211"/>
      <c r="F280" s="213" t="s">
        <v>412</v>
      </c>
      <c r="G280" s="211"/>
      <c r="H280" s="214">
        <v>0.04</v>
      </c>
      <c r="I280" s="215"/>
      <c r="J280" s="211"/>
      <c r="K280" s="211"/>
      <c r="L280" s="216"/>
      <c r="M280" s="217"/>
      <c r="N280" s="218"/>
      <c r="O280" s="218"/>
      <c r="P280" s="218"/>
      <c r="Q280" s="218"/>
      <c r="R280" s="218"/>
      <c r="S280" s="218"/>
      <c r="T280" s="219"/>
      <c r="AT280" s="220" t="s">
        <v>129</v>
      </c>
      <c r="AU280" s="220" t="s">
        <v>80</v>
      </c>
      <c r="AV280" s="14" t="s">
        <v>80</v>
      </c>
      <c r="AW280" s="14" t="s">
        <v>4</v>
      </c>
      <c r="AX280" s="14" t="s">
        <v>78</v>
      </c>
      <c r="AY280" s="220" t="s">
        <v>118</v>
      </c>
    </row>
    <row r="281" spans="1:65" s="2" customFormat="1" ht="16.5" customHeight="1">
      <c r="A281" s="35"/>
      <c r="B281" s="36"/>
      <c r="C281" s="183" t="s">
        <v>413</v>
      </c>
      <c r="D281" s="183" t="s">
        <v>120</v>
      </c>
      <c r="E281" s="184" t="s">
        <v>414</v>
      </c>
      <c r="F281" s="185" t="s">
        <v>415</v>
      </c>
      <c r="G281" s="186" t="s">
        <v>136</v>
      </c>
      <c r="H281" s="187">
        <v>25</v>
      </c>
      <c r="I281" s="188"/>
      <c r="J281" s="189">
        <f>ROUND(I281*H281,2)</f>
        <v>0</v>
      </c>
      <c r="K281" s="185" t="s">
        <v>124</v>
      </c>
      <c r="L281" s="40"/>
      <c r="M281" s="190" t="s">
        <v>21</v>
      </c>
      <c r="N281" s="191" t="s">
        <v>44</v>
      </c>
      <c r="O281" s="65"/>
      <c r="P281" s="192">
        <f>O281*H281</f>
        <v>0</v>
      </c>
      <c r="Q281" s="192">
        <v>0</v>
      </c>
      <c r="R281" s="192">
        <f>Q281*H281</f>
        <v>0</v>
      </c>
      <c r="S281" s="192">
        <v>0.004</v>
      </c>
      <c r="T281" s="193">
        <f>S281*H281</f>
        <v>0.1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94" t="s">
        <v>218</v>
      </c>
      <c r="AT281" s="194" t="s">
        <v>120</v>
      </c>
      <c r="AU281" s="194" t="s">
        <v>80</v>
      </c>
      <c r="AY281" s="18" t="s">
        <v>118</v>
      </c>
      <c r="BE281" s="195">
        <f>IF(N281="základní",J281,0)</f>
        <v>0</v>
      </c>
      <c r="BF281" s="195">
        <f>IF(N281="snížená",J281,0)</f>
        <v>0</v>
      </c>
      <c r="BG281" s="195">
        <f>IF(N281="zákl. přenesená",J281,0)</f>
        <v>0</v>
      </c>
      <c r="BH281" s="195">
        <f>IF(N281="sníž. přenesená",J281,0)</f>
        <v>0</v>
      </c>
      <c r="BI281" s="195">
        <f>IF(N281="nulová",J281,0)</f>
        <v>0</v>
      </c>
      <c r="BJ281" s="18" t="s">
        <v>78</v>
      </c>
      <c r="BK281" s="195">
        <f>ROUND(I281*H281,2)</f>
        <v>0</v>
      </c>
      <c r="BL281" s="18" t="s">
        <v>218</v>
      </c>
      <c r="BM281" s="194" t="s">
        <v>416</v>
      </c>
    </row>
    <row r="282" spans="1:47" s="2" customFormat="1" ht="10.2">
      <c r="A282" s="35"/>
      <c r="B282" s="36"/>
      <c r="C282" s="37"/>
      <c r="D282" s="196" t="s">
        <v>127</v>
      </c>
      <c r="E282" s="37"/>
      <c r="F282" s="197" t="s">
        <v>417</v>
      </c>
      <c r="G282" s="37"/>
      <c r="H282" s="37"/>
      <c r="I282" s="104"/>
      <c r="J282" s="37"/>
      <c r="K282" s="37"/>
      <c r="L282" s="40"/>
      <c r="M282" s="198"/>
      <c r="N282" s="199"/>
      <c r="O282" s="65"/>
      <c r="P282" s="65"/>
      <c r="Q282" s="65"/>
      <c r="R282" s="65"/>
      <c r="S282" s="65"/>
      <c r="T282" s="66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T282" s="18" t="s">
        <v>127</v>
      </c>
      <c r="AU282" s="18" t="s">
        <v>80</v>
      </c>
    </row>
    <row r="283" spans="1:65" s="2" customFormat="1" ht="16.5" customHeight="1">
      <c r="A283" s="35"/>
      <c r="B283" s="36"/>
      <c r="C283" s="183" t="s">
        <v>418</v>
      </c>
      <c r="D283" s="183" t="s">
        <v>120</v>
      </c>
      <c r="E283" s="184" t="s">
        <v>419</v>
      </c>
      <c r="F283" s="185" t="s">
        <v>420</v>
      </c>
      <c r="G283" s="186" t="s">
        <v>136</v>
      </c>
      <c r="H283" s="187">
        <v>25</v>
      </c>
      <c r="I283" s="188"/>
      <c r="J283" s="189">
        <f>ROUND(I283*H283,2)</f>
        <v>0</v>
      </c>
      <c r="K283" s="185" t="s">
        <v>124</v>
      </c>
      <c r="L283" s="40"/>
      <c r="M283" s="190" t="s">
        <v>21</v>
      </c>
      <c r="N283" s="191" t="s">
        <v>44</v>
      </c>
      <c r="O283" s="65"/>
      <c r="P283" s="192">
        <f>O283*H283</f>
        <v>0</v>
      </c>
      <c r="Q283" s="192">
        <v>0</v>
      </c>
      <c r="R283" s="192">
        <f>Q283*H283</f>
        <v>0</v>
      </c>
      <c r="S283" s="192">
        <v>0.0045</v>
      </c>
      <c r="T283" s="193">
        <f>S283*H283</f>
        <v>0.11249999999999999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94" t="s">
        <v>218</v>
      </c>
      <c r="AT283" s="194" t="s">
        <v>120</v>
      </c>
      <c r="AU283" s="194" t="s">
        <v>80</v>
      </c>
      <c r="AY283" s="18" t="s">
        <v>118</v>
      </c>
      <c r="BE283" s="195">
        <f>IF(N283="základní",J283,0)</f>
        <v>0</v>
      </c>
      <c r="BF283" s="195">
        <f>IF(N283="snížená",J283,0)</f>
        <v>0</v>
      </c>
      <c r="BG283" s="195">
        <f>IF(N283="zákl. přenesená",J283,0)</f>
        <v>0</v>
      </c>
      <c r="BH283" s="195">
        <f>IF(N283="sníž. přenesená",J283,0)</f>
        <v>0</v>
      </c>
      <c r="BI283" s="195">
        <f>IF(N283="nulová",J283,0)</f>
        <v>0</v>
      </c>
      <c r="BJ283" s="18" t="s">
        <v>78</v>
      </c>
      <c r="BK283" s="195">
        <f>ROUND(I283*H283,2)</f>
        <v>0</v>
      </c>
      <c r="BL283" s="18" t="s">
        <v>218</v>
      </c>
      <c r="BM283" s="194" t="s">
        <v>421</v>
      </c>
    </row>
    <row r="284" spans="1:47" s="2" customFormat="1" ht="10.2">
      <c r="A284" s="35"/>
      <c r="B284" s="36"/>
      <c r="C284" s="37"/>
      <c r="D284" s="196" t="s">
        <v>127</v>
      </c>
      <c r="E284" s="37"/>
      <c r="F284" s="197" t="s">
        <v>422</v>
      </c>
      <c r="G284" s="37"/>
      <c r="H284" s="37"/>
      <c r="I284" s="104"/>
      <c r="J284" s="37"/>
      <c r="K284" s="37"/>
      <c r="L284" s="40"/>
      <c r="M284" s="198"/>
      <c r="N284" s="199"/>
      <c r="O284" s="65"/>
      <c r="P284" s="65"/>
      <c r="Q284" s="65"/>
      <c r="R284" s="65"/>
      <c r="S284" s="65"/>
      <c r="T284" s="66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8" t="s">
        <v>127</v>
      </c>
      <c r="AU284" s="18" t="s">
        <v>80</v>
      </c>
    </row>
    <row r="285" spans="1:65" s="2" customFormat="1" ht="21.75" customHeight="1">
      <c r="A285" s="35"/>
      <c r="B285" s="36"/>
      <c r="C285" s="183" t="s">
        <v>423</v>
      </c>
      <c r="D285" s="183" t="s">
        <v>120</v>
      </c>
      <c r="E285" s="184" t="s">
        <v>424</v>
      </c>
      <c r="F285" s="185" t="s">
        <v>425</v>
      </c>
      <c r="G285" s="186" t="s">
        <v>136</v>
      </c>
      <c r="H285" s="187">
        <v>50</v>
      </c>
      <c r="I285" s="188"/>
      <c r="J285" s="189">
        <f>ROUND(I285*H285,2)</f>
        <v>0</v>
      </c>
      <c r="K285" s="185" t="s">
        <v>124</v>
      </c>
      <c r="L285" s="40"/>
      <c r="M285" s="190" t="s">
        <v>21</v>
      </c>
      <c r="N285" s="191" t="s">
        <v>44</v>
      </c>
      <c r="O285" s="65"/>
      <c r="P285" s="192">
        <f>O285*H285</f>
        <v>0</v>
      </c>
      <c r="Q285" s="192">
        <v>0.0004</v>
      </c>
      <c r="R285" s="192">
        <f>Q285*H285</f>
        <v>0.02</v>
      </c>
      <c r="S285" s="192">
        <v>0</v>
      </c>
      <c r="T285" s="193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94" t="s">
        <v>218</v>
      </c>
      <c r="AT285" s="194" t="s">
        <v>120</v>
      </c>
      <c r="AU285" s="194" t="s">
        <v>80</v>
      </c>
      <c r="AY285" s="18" t="s">
        <v>118</v>
      </c>
      <c r="BE285" s="195">
        <f>IF(N285="základní",J285,0)</f>
        <v>0</v>
      </c>
      <c r="BF285" s="195">
        <f>IF(N285="snížená",J285,0)</f>
        <v>0</v>
      </c>
      <c r="BG285" s="195">
        <f>IF(N285="zákl. přenesená",J285,0)</f>
        <v>0</v>
      </c>
      <c r="BH285" s="195">
        <f>IF(N285="sníž. přenesená",J285,0)</f>
        <v>0</v>
      </c>
      <c r="BI285" s="195">
        <f>IF(N285="nulová",J285,0)</f>
        <v>0</v>
      </c>
      <c r="BJ285" s="18" t="s">
        <v>78</v>
      </c>
      <c r="BK285" s="195">
        <f>ROUND(I285*H285,2)</f>
        <v>0</v>
      </c>
      <c r="BL285" s="18" t="s">
        <v>218</v>
      </c>
      <c r="BM285" s="194" t="s">
        <v>426</v>
      </c>
    </row>
    <row r="286" spans="1:47" s="2" customFormat="1" ht="19.2">
      <c r="A286" s="35"/>
      <c r="B286" s="36"/>
      <c r="C286" s="37"/>
      <c r="D286" s="196" t="s">
        <v>127</v>
      </c>
      <c r="E286" s="37"/>
      <c r="F286" s="197" t="s">
        <v>427</v>
      </c>
      <c r="G286" s="37"/>
      <c r="H286" s="37"/>
      <c r="I286" s="104"/>
      <c r="J286" s="37"/>
      <c r="K286" s="37"/>
      <c r="L286" s="40"/>
      <c r="M286" s="198"/>
      <c r="N286" s="199"/>
      <c r="O286" s="65"/>
      <c r="P286" s="65"/>
      <c r="Q286" s="65"/>
      <c r="R286" s="65"/>
      <c r="S286" s="65"/>
      <c r="T286" s="66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T286" s="18" t="s">
        <v>127</v>
      </c>
      <c r="AU286" s="18" t="s">
        <v>80</v>
      </c>
    </row>
    <row r="287" spans="2:51" s="13" customFormat="1" ht="10.2">
      <c r="B287" s="200"/>
      <c r="C287" s="201"/>
      <c r="D287" s="196" t="s">
        <v>129</v>
      </c>
      <c r="E287" s="202" t="s">
        <v>21</v>
      </c>
      <c r="F287" s="203" t="s">
        <v>428</v>
      </c>
      <c r="G287" s="201"/>
      <c r="H287" s="202" t="s">
        <v>21</v>
      </c>
      <c r="I287" s="204"/>
      <c r="J287" s="201"/>
      <c r="K287" s="201"/>
      <c r="L287" s="205"/>
      <c r="M287" s="206"/>
      <c r="N287" s="207"/>
      <c r="O287" s="207"/>
      <c r="P287" s="207"/>
      <c r="Q287" s="207"/>
      <c r="R287" s="207"/>
      <c r="S287" s="207"/>
      <c r="T287" s="208"/>
      <c r="AT287" s="209" t="s">
        <v>129</v>
      </c>
      <c r="AU287" s="209" t="s">
        <v>80</v>
      </c>
      <c r="AV287" s="13" t="s">
        <v>78</v>
      </c>
      <c r="AW287" s="13" t="s">
        <v>34</v>
      </c>
      <c r="AX287" s="13" t="s">
        <v>73</v>
      </c>
      <c r="AY287" s="209" t="s">
        <v>118</v>
      </c>
    </row>
    <row r="288" spans="2:51" s="14" customFormat="1" ht="10.2">
      <c r="B288" s="210"/>
      <c r="C288" s="211"/>
      <c r="D288" s="196" t="s">
        <v>129</v>
      </c>
      <c r="E288" s="212" t="s">
        <v>21</v>
      </c>
      <c r="F288" s="213" t="s">
        <v>402</v>
      </c>
      <c r="G288" s="211"/>
      <c r="H288" s="214">
        <v>50</v>
      </c>
      <c r="I288" s="215"/>
      <c r="J288" s="211"/>
      <c r="K288" s="211"/>
      <c r="L288" s="216"/>
      <c r="M288" s="217"/>
      <c r="N288" s="218"/>
      <c r="O288" s="218"/>
      <c r="P288" s="218"/>
      <c r="Q288" s="218"/>
      <c r="R288" s="218"/>
      <c r="S288" s="218"/>
      <c r="T288" s="219"/>
      <c r="AT288" s="220" t="s">
        <v>129</v>
      </c>
      <c r="AU288" s="220" t="s">
        <v>80</v>
      </c>
      <c r="AV288" s="14" t="s">
        <v>80</v>
      </c>
      <c r="AW288" s="14" t="s">
        <v>34</v>
      </c>
      <c r="AX288" s="14" t="s">
        <v>78</v>
      </c>
      <c r="AY288" s="220" t="s">
        <v>118</v>
      </c>
    </row>
    <row r="289" spans="1:65" s="2" customFormat="1" ht="21.75" customHeight="1">
      <c r="A289" s="35"/>
      <c r="B289" s="36"/>
      <c r="C289" s="183" t="s">
        <v>429</v>
      </c>
      <c r="D289" s="183" t="s">
        <v>120</v>
      </c>
      <c r="E289" s="184" t="s">
        <v>430</v>
      </c>
      <c r="F289" s="185" t="s">
        <v>431</v>
      </c>
      <c r="G289" s="186" t="s">
        <v>136</v>
      </c>
      <c r="H289" s="187">
        <v>50</v>
      </c>
      <c r="I289" s="188"/>
      <c r="J289" s="189">
        <f>ROUND(I289*H289,2)</f>
        <v>0</v>
      </c>
      <c r="K289" s="185" t="s">
        <v>124</v>
      </c>
      <c r="L289" s="40"/>
      <c r="M289" s="190" t="s">
        <v>21</v>
      </c>
      <c r="N289" s="191" t="s">
        <v>44</v>
      </c>
      <c r="O289" s="65"/>
      <c r="P289" s="192">
        <f>O289*H289</f>
        <v>0</v>
      </c>
      <c r="Q289" s="192">
        <v>0.0004</v>
      </c>
      <c r="R289" s="192">
        <f>Q289*H289</f>
        <v>0.02</v>
      </c>
      <c r="S289" s="192">
        <v>0</v>
      </c>
      <c r="T289" s="193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194" t="s">
        <v>218</v>
      </c>
      <c r="AT289" s="194" t="s">
        <v>120</v>
      </c>
      <c r="AU289" s="194" t="s">
        <v>80</v>
      </c>
      <c r="AY289" s="18" t="s">
        <v>118</v>
      </c>
      <c r="BE289" s="195">
        <f>IF(N289="základní",J289,0)</f>
        <v>0</v>
      </c>
      <c r="BF289" s="195">
        <f>IF(N289="snížená",J289,0)</f>
        <v>0</v>
      </c>
      <c r="BG289" s="195">
        <f>IF(N289="zákl. přenesená",J289,0)</f>
        <v>0</v>
      </c>
      <c r="BH289" s="195">
        <f>IF(N289="sníž. přenesená",J289,0)</f>
        <v>0</v>
      </c>
      <c r="BI289" s="195">
        <f>IF(N289="nulová",J289,0)</f>
        <v>0</v>
      </c>
      <c r="BJ289" s="18" t="s">
        <v>78</v>
      </c>
      <c r="BK289" s="195">
        <f>ROUND(I289*H289,2)</f>
        <v>0</v>
      </c>
      <c r="BL289" s="18" t="s">
        <v>218</v>
      </c>
      <c r="BM289" s="194" t="s">
        <v>432</v>
      </c>
    </row>
    <row r="290" spans="1:47" s="2" customFormat="1" ht="19.2">
      <c r="A290" s="35"/>
      <c r="B290" s="36"/>
      <c r="C290" s="37"/>
      <c r="D290" s="196" t="s">
        <v>127</v>
      </c>
      <c r="E290" s="37"/>
      <c r="F290" s="197" t="s">
        <v>433</v>
      </c>
      <c r="G290" s="37"/>
      <c r="H290" s="37"/>
      <c r="I290" s="104"/>
      <c r="J290" s="37"/>
      <c r="K290" s="37"/>
      <c r="L290" s="40"/>
      <c r="M290" s="198"/>
      <c r="N290" s="199"/>
      <c r="O290" s="65"/>
      <c r="P290" s="65"/>
      <c r="Q290" s="65"/>
      <c r="R290" s="65"/>
      <c r="S290" s="65"/>
      <c r="T290" s="66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T290" s="18" t="s">
        <v>127</v>
      </c>
      <c r="AU290" s="18" t="s">
        <v>80</v>
      </c>
    </row>
    <row r="291" spans="2:51" s="13" customFormat="1" ht="10.2">
      <c r="B291" s="200"/>
      <c r="C291" s="201"/>
      <c r="D291" s="196" t="s">
        <v>129</v>
      </c>
      <c r="E291" s="202" t="s">
        <v>21</v>
      </c>
      <c r="F291" s="203" t="s">
        <v>428</v>
      </c>
      <c r="G291" s="201"/>
      <c r="H291" s="202" t="s">
        <v>21</v>
      </c>
      <c r="I291" s="204"/>
      <c r="J291" s="201"/>
      <c r="K291" s="201"/>
      <c r="L291" s="205"/>
      <c r="M291" s="206"/>
      <c r="N291" s="207"/>
      <c r="O291" s="207"/>
      <c r="P291" s="207"/>
      <c r="Q291" s="207"/>
      <c r="R291" s="207"/>
      <c r="S291" s="207"/>
      <c r="T291" s="208"/>
      <c r="AT291" s="209" t="s">
        <v>129</v>
      </c>
      <c r="AU291" s="209" t="s">
        <v>80</v>
      </c>
      <c r="AV291" s="13" t="s">
        <v>78</v>
      </c>
      <c r="AW291" s="13" t="s">
        <v>34</v>
      </c>
      <c r="AX291" s="13" t="s">
        <v>73</v>
      </c>
      <c r="AY291" s="209" t="s">
        <v>118</v>
      </c>
    </row>
    <row r="292" spans="2:51" s="14" customFormat="1" ht="10.2">
      <c r="B292" s="210"/>
      <c r="C292" s="211"/>
      <c r="D292" s="196" t="s">
        <v>129</v>
      </c>
      <c r="E292" s="212" t="s">
        <v>21</v>
      </c>
      <c r="F292" s="213" t="s">
        <v>402</v>
      </c>
      <c r="G292" s="211"/>
      <c r="H292" s="214">
        <v>50</v>
      </c>
      <c r="I292" s="215"/>
      <c r="J292" s="211"/>
      <c r="K292" s="211"/>
      <c r="L292" s="216"/>
      <c r="M292" s="217"/>
      <c r="N292" s="218"/>
      <c r="O292" s="218"/>
      <c r="P292" s="218"/>
      <c r="Q292" s="218"/>
      <c r="R292" s="218"/>
      <c r="S292" s="218"/>
      <c r="T292" s="219"/>
      <c r="AT292" s="220" t="s">
        <v>129</v>
      </c>
      <c r="AU292" s="220" t="s">
        <v>80</v>
      </c>
      <c r="AV292" s="14" t="s">
        <v>80</v>
      </c>
      <c r="AW292" s="14" t="s">
        <v>34</v>
      </c>
      <c r="AX292" s="14" t="s">
        <v>78</v>
      </c>
      <c r="AY292" s="220" t="s">
        <v>118</v>
      </c>
    </row>
    <row r="293" spans="1:65" s="2" customFormat="1" ht="44.25" customHeight="1">
      <c r="A293" s="35"/>
      <c r="B293" s="36"/>
      <c r="C293" s="232" t="s">
        <v>434</v>
      </c>
      <c r="D293" s="232" t="s">
        <v>252</v>
      </c>
      <c r="E293" s="233" t="s">
        <v>435</v>
      </c>
      <c r="F293" s="234" t="s">
        <v>436</v>
      </c>
      <c r="G293" s="235" t="s">
        <v>136</v>
      </c>
      <c r="H293" s="236">
        <v>115</v>
      </c>
      <c r="I293" s="237"/>
      <c r="J293" s="238">
        <f>ROUND(I293*H293,2)</f>
        <v>0</v>
      </c>
      <c r="K293" s="234" t="s">
        <v>124</v>
      </c>
      <c r="L293" s="239"/>
      <c r="M293" s="240" t="s">
        <v>21</v>
      </c>
      <c r="N293" s="241" t="s">
        <v>44</v>
      </c>
      <c r="O293" s="65"/>
      <c r="P293" s="192">
        <f>O293*H293</f>
        <v>0</v>
      </c>
      <c r="Q293" s="192">
        <v>0.0052</v>
      </c>
      <c r="R293" s="192">
        <f>Q293*H293</f>
        <v>0.598</v>
      </c>
      <c r="S293" s="192">
        <v>0</v>
      </c>
      <c r="T293" s="193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94" t="s">
        <v>359</v>
      </c>
      <c r="AT293" s="194" t="s">
        <v>252</v>
      </c>
      <c r="AU293" s="194" t="s">
        <v>80</v>
      </c>
      <c r="AY293" s="18" t="s">
        <v>118</v>
      </c>
      <c r="BE293" s="195">
        <f>IF(N293="základní",J293,0)</f>
        <v>0</v>
      </c>
      <c r="BF293" s="195">
        <f>IF(N293="snížená",J293,0)</f>
        <v>0</v>
      </c>
      <c r="BG293" s="195">
        <f>IF(N293="zákl. přenesená",J293,0)</f>
        <v>0</v>
      </c>
      <c r="BH293" s="195">
        <f>IF(N293="sníž. přenesená",J293,0)</f>
        <v>0</v>
      </c>
      <c r="BI293" s="195">
        <f>IF(N293="nulová",J293,0)</f>
        <v>0</v>
      </c>
      <c r="BJ293" s="18" t="s">
        <v>78</v>
      </c>
      <c r="BK293" s="195">
        <f>ROUND(I293*H293,2)</f>
        <v>0</v>
      </c>
      <c r="BL293" s="18" t="s">
        <v>218</v>
      </c>
      <c r="BM293" s="194" t="s">
        <v>437</v>
      </c>
    </row>
    <row r="294" spans="1:47" s="2" customFormat="1" ht="28.8">
      <c r="A294" s="35"/>
      <c r="B294" s="36"/>
      <c r="C294" s="37"/>
      <c r="D294" s="196" t="s">
        <v>127</v>
      </c>
      <c r="E294" s="37"/>
      <c r="F294" s="197" t="s">
        <v>436</v>
      </c>
      <c r="G294" s="37"/>
      <c r="H294" s="37"/>
      <c r="I294" s="104"/>
      <c r="J294" s="37"/>
      <c r="K294" s="37"/>
      <c r="L294" s="40"/>
      <c r="M294" s="198"/>
      <c r="N294" s="199"/>
      <c r="O294" s="65"/>
      <c r="P294" s="65"/>
      <c r="Q294" s="65"/>
      <c r="R294" s="65"/>
      <c r="S294" s="65"/>
      <c r="T294" s="66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T294" s="18" t="s">
        <v>127</v>
      </c>
      <c r="AU294" s="18" t="s">
        <v>80</v>
      </c>
    </row>
    <row r="295" spans="2:51" s="14" customFormat="1" ht="10.2">
      <c r="B295" s="210"/>
      <c r="C295" s="211"/>
      <c r="D295" s="196" t="s">
        <v>129</v>
      </c>
      <c r="E295" s="212" t="s">
        <v>21</v>
      </c>
      <c r="F295" s="213" t="s">
        <v>438</v>
      </c>
      <c r="G295" s="211"/>
      <c r="H295" s="214">
        <v>100</v>
      </c>
      <c r="I295" s="215"/>
      <c r="J295" s="211"/>
      <c r="K295" s="211"/>
      <c r="L295" s="216"/>
      <c r="M295" s="217"/>
      <c r="N295" s="218"/>
      <c r="O295" s="218"/>
      <c r="P295" s="218"/>
      <c r="Q295" s="218"/>
      <c r="R295" s="218"/>
      <c r="S295" s="218"/>
      <c r="T295" s="219"/>
      <c r="AT295" s="220" t="s">
        <v>129</v>
      </c>
      <c r="AU295" s="220" t="s">
        <v>80</v>
      </c>
      <c r="AV295" s="14" t="s">
        <v>80</v>
      </c>
      <c r="AW295" s="14" t="s">
        <v>34</v>
      </c>
      <c r="AX295" s="14" t="s">
        <v>78</v>
      </c>
      <c r="AY295" s="220" t="s">
        <v>118</v>
      </c>
    </row>
    <row r="296" spans="2:51" s="14" customFormat="1" ht="10.2">
      <c r="B296" s="210"/>
      <c r="C296" s="211"/>
      <c r="D296" s="196" t="s">
        <v>129</v>
      </c>
      <c r="E296" s="211"/>
      <c r="F296" s="213" t="s">
        <v>439</v>
      </c>
      <c r="G296" s="211"/>
      <c r="H296" s="214">
        <v>115</v>
      </c>
      <c r="I296" s="215"/>
      <c r="J296" s="211"/>
      <c r="K296" s="211"/>
      <c r="L296" s="216"/>
      <c r="M296" s="217"/>
      <c r="N296" s="218"/>
      <c r="O296" s="218"/>
      <c r="P296" s="218"/>
      <c r="Q296" s="218"/>
      <c r="R296" s="218"/>
      <c r="S296" s="218"/>
      <c r="T296" s="219"/>
      <c r="AT296" s="220" t="s">
        <v>129</v>
      </c>
      <c r="AU296" s="220" t="s">
        <v>80</v>
      </c>
      <c r="AV296" s="14" t="s">
        <v>80</v>
      </c>
      <c r="AW296" s="14" t="s">
        <v>4</v>
      </c>
      <c r="AX296" s="14" t="s">
        <v>78</v>
      </c>
      <c r="AY296" s="220" t="s">
        <v>118</v>
      </c>
    </row>
    <row r="297" spans="1:65" s="2" customFormat="1" ht="21.75" customHeight="1">
      <c r="A297" s="35"/>
      <c r="B297" s="36"/>
      <c r="C297" s="183" t="s">
        <v>440</v>
      </c>
      <c r="D297" s="183" t="s">
        <v>120</v>
      </c>
      <c r="E297" s="184" t="s">
        <v>441</v>
      </c>
      <c r="F297" s="185" t="s">
        <v>442</v>
      </c>
      <c r="G297" s="186" t="s">
        <v>152</v>
      </c>
      <c r="H297" s="187">
        <v>0.678</v>
      </c>
      <c r="I297" s="188"/>
      <c r="J297" s="189">
        <f>ROUND(I297*H297,2)</f>
        <v>0</v>
      </c>
      <c r="K297" s="185" t="s">
        <v>124</v>
      </c>
      <c r="L297" s="40"/>
      <c r="M297" s="190" t="s">
        <v>21</v>
      </c>
      <c r="N297" s="191" t="s">
        <v>44</v>
      </c>
      <c r="O297" s="65"/>
      <c r="P297" s="192">
        <f>O297*H297</f>
        <v>0</v>
      </c>
      <c r="Q297" s="192">
        <v>0</v>
      </c>
      <c r="R297" s="192">
        <f>Q297*H297</f>
        <v>0</v>
      </c>
      <c r="S297" s="192">
        <v>0</v>
      </c>
      <c r="T297" s="193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94" t="s">
        <v>218</v>
      </c>
      <c r="AT297" s="194" t="s">
        <v>120</v>
      </c>
      <c r="AU297" s="194" t="s">
        <v>80</v>
      </c>
      <c r="AY297" s="18" t="s">
        <v>118</v>
      </c>
      <c r="BE297" s="195">
        <f>IF(N297="základní",J297,0)</f>
        <v>0</v>
      </c>
      <c r="BF297" s="195">
        <f>IF(N297="snížená",J297,0)</f>
        <v>0</v>
      </c>
      <c r="BG297" s="195">
        <f>IF(N297="zákl. přenesená",J297,0)</f>
        <v>0</v>
      </c>
      <c r="BH297" s="195">
        <f>IF(N297="sníž. přenesená",J297,0)</f>
        <v>0</v>
      </c>
      <c r="BI297" s="195">
        <f>IF(N297="nulová",J297,0)</f>
        <v>0</v>
      </c>
      <c r="BJ297" s="18" t="s">
        <v>78</v>
      </c>
      <c r="BK297" s="195">
        <f>ROUND(I297*H297,2)</f>
        <v>0</v>
      </c>
      <c r="BL297" s="18" t="s">
        <v>218</v>
      </c>
      <c r="BM297" s="194" t="s">
        <v>443</v>
      </c>
    </row>
    <row r="298" spans="1:47" s="2" customFormat="1" ht="28.8">
      <c r="A298" s="35"/>
      <c r="B298" s="36"/>
      <c r="C298" s="37"/>
      <c r="D298" s="196" t="s">
        <v>127</v>
      </c>
      <c r="E298" s="37"/>
      <c r="F298" s="197" t="s">
        <v>444</v>
      </c>
      <c r="G298" s="37"/>
      <c r="H298" s="37"/>
      <c r="I298" s="104"/>
      <c r="J298" s="37"/>
      <c r="K298" s="37"/>
      <c r="L298" s="40"/>
      <c r="M298" s="198"/>
      <c r="N298" s="199"/>
      <c r="O298" s="65"/>
      <c r="P298" s="65"/>
      <c r="Q298" s="65"/>
      <c r="R298" s="65"/>
      <c r="S298" s="65"/>
      <c r="T298" s="66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8" t="s">
        <v>127</v>
      </c>
      <c r="AU298" s="18" t="s">
        <v>80</v>
      </c>
    </row>
    <row r="299" spans="2:63" s="12" customFormat="1" ht="22.8" customHeight="1">
      <c r="B299" s="167"/>
      <c r="C299" s="168"/>
      <c r="D299" s="169" t="s">
        <v>72</v>
      </c>
      <c r="E299" s="181" t="s">
        <v>445</v>
      </c>
      <c r="F299" s="181" t="s">
        <v>446</v>
      </c>
      <c r="G299" s="168"/>
      <c r="H299" s="168"/>
      <c r="I299" s="171"/>
      <c r="J299" s="182">
        <f>BK299</f>
        <v>0</v>
      </c>
      <c r="K299" s="168"/>
      <c r="L299" s="173"/>
      <c r="M299" s="174"/>
      <c r="N299" s="175"/>
      <c r="O299" s="175"/>
      <c r="P299" s="176">
        <f>SUM(P300:P323)</f>
        <v>0</v>
      </c>
      <c r="Q299" s="175"/>
      <c r="R299" s="176">
        <f>SUM(R300:R323)</f>
        <v>0.1151208</v>
      </c>
      <c r="S299" s="175"/>
      <c r="T299" s="177">
        <f>SUM(T300:T323)</f>
        <v>0</v>
      </c>
      <c r="AR299" s="178" t="s">
        <v>80</v>
      </c>
      <c r="AT299" s="179" t="s">
        <v>72</v>
      </c>
      <c r="AU299" s="179" t="s">
        <v>78</v>
      </c>
      <c r="AY299" s="178" t="s">
        <v>118</v>
      </c>
      <c r="BK299" s="180">
        <f>SUM(BK300:BK323)</f>
        <v>0</v>
      </c>
    </row>
    <row r="300" spans="1:65" s="2" customFormat="1" ht="21.75" customHeight="1">
      <c r="A300" s="35"/>
      <c r="B300" s="36"/>
      <c r="C300" s="183" t="s">
        <v>447</v>
      </c>
      <c r="D300" s="183" t="s">
        <v>120</v>
      </c>
      <c r="E300" s="184" t="s">
        <v>448</v>
      </c>
      <c r="F300" s="185" t="s">
        <v>449</v>
      </c>
      <c r="G300" s="186" t="s">
        <v>136</v>
      </c>
      <c r="H300" s="187">
        <v>97.56</v>
      </c>
      <c r="I300" s="188"/>
      <c r="J300" s="189">
        <f>ROUND(I300*H300,2)</f>
        <v>0</v>
      </c>
      <c r="K300" s="185" t="s">
        <v>124</v>
      </c>
      <c r="L300" s="40"/>
      <c r="M300" s="190" t="s">
        <v>21</v>
      </c>
      <c r="N300" s="191" t="s">
        <v>44</v>
      </c>
      <c r="O300" s="65"/>
      <c r="P300" s="192">
        <f>O300*H300</f>
        <v>0</v>
      </c>
      <c r="Q300" s="192">
        <v>0.00061</v>
      </c>
      <c r="R300" s="192">
        <f>Q300*H300</f>
        <v>0.0595116</v>
      </c>
      <c r="S300" s="192">
        <v>0</v>
      </c>
      <c r="T300" s="193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94" t="s">
        <v>218</v>
      </c>
      <c r="AT300" s="194" t="s">
        <v>120</v>
      </c>
      <c r="AU300" s="194" t="s">
        <v>80</v>
      </c>
      <c r="AY300" s="18" t="s">
        <v>118</v>
      </c>
      <c r="BE300" s="195">
        <f>IF(N300="základní",J300,0)</f>
        <v>0</v>
      </c>
      <c r="BF300" s="195">
        <f>IF(N300="snížená",J300,0)</f>
        <v>0</v>
      </c>
      <c r="BG300" s="195">
        <f>IF(N300="zákl. přenesená",J300,0)</f>
        <v>0</v>
      </c>
      <c r="BH300" s="195">
        <f>IF(N300="sníž. přenesená",J300,0)</f>
        <v>0</v>
      </c>
      <c r="BI300" s="195">
        <f>IF(N300="nulová",J300,0)</f>
        <v>0</v>
      </c>
      <c r="BJ300" s="18" t="s">
        <v>78</v>
      </c>
      <c r="BK300" s="195">
        <f>ROUND(I300*H300,2)</f>
        <v>0</v>
      </c>
      <c r="BL300" s="18" t="s">
        <v>218</v>
      </c>
      <c r="BM300" s="194" t="s">
        <v>450</v>
      </c>
    </row>
    <row r="301" spans="1:47" s="2" customFormat="1" ht="19.2">
      <c r="A301" s="35"/>
      <c r="B301" s="36"/>
      <c r="C301" s="37"/>
      <c r="D301" s="196" t="s">
        <v>127</v>
      </c>
      <c r="E301" s="37"/>
      <c r="F301" s="197" t="s">
        <v>451</v>
      </c>
      <c r="G301" s="37"/>
      <c r="H301" s="37"/>
      <c r="I301" s="104"/>
      <c r="J301" s="37"/>
      <c r="K301" s="37"/>
      <c r="L301" s="40"/>
      <c r="M301" s="198"/>
      <c r="N301" s="199"/>
      <c r="O301" s="65"/>
      <c r="P301" s="65"/>
      <c r="Q301" s="65"/>
      <c r="R301" s="65"/>
      <c r="S301" s="65"/>
      <c r="T301" s="66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T301" s="18" t="s">
        <v>127</v>
      </c>
      <c r="AU301" s="18" t="s">
        <v>80</v>
      </c>
    </row>
    <row r="302" spans="2:51" s="13" customFormat="1" ht="10.2">
      <c r="B302" s="200"/>
      <c r="C302" s="201"/>
      <c r="D302" s="196" t="s">
        <v>129</v>
      </c>
      <c r="E302" s="202" t="s">
        <v>21</v>
      </c>
      <c r="F302" s="203" t="s">
        <v>452</v>
      </c>
      <c r="G302" s="201"/>
      <c r="H302" s="202" t="s">
        <v>21</v>
      </c>
      <c r="I302" s="204"/>
      <c r="J302" s="201"/>
      <c r="K302" s="201"/>
      <c r="L302" s="205"/>
      <c r="M302" s="206"/>
      <c r="N302" s="207"/>
      <c r="O302" s="207"/>
      <c r="P302" s="207"/>
      <c r="Q302" s="207"/>
      <c r="R302" s="207"/>
      <c r="S302" s="207"/>
      <c r="T302" s="208"/>
      <c r="AT302" s="209" t="s">
        <v>129</v>
      </c>
      <c r="AU302" s="209" t="s">
        <v>80</v>
      </c>
      <c r="AV302" s="13" t="s">
        <v>78</v>
      </c>
      <c r="AW302" s="13" t="s">
        <v>34</v>
      </c>
      <c r="AX302" s="13" t="s">
        <v>73</v>
      </c>
      <c r="AY302" s="209" t="s">
        <v>118</v>
      </c>
    </row>
    <row r="303" spans="2:51" s="13" customFormat="1" ht="10.2">
      <c r="B303" s="200"/>
      <c r="C303" s="201"/>
      <c r="D303" s="196" t="s">
        <v>129</v>
      </c>
      <c r="E303" s="202" t="s">
        <v>21</v>
      </c>
      <c r="F303" s="203" t="s">
        <v>256</v>
      </c>
      <c r="G303" s="201"/>
      <c r="H303" s="202" t="s">
        <v>21</v>
      </c>
      <c r="I303" s="204"/>
      <c r="J303" s="201"/>
      <c r="K303" s="201"/>
      <c r="L303" s="205"/>
      <c r="M303" s="206"/>
      <c r="N303" s="207"/>
      <c r="O303" s="207"/>
      <c r="P303" s="207"/>
      <c r="Q303" s="207"/>
      <c r="R303" s="207"/>
      <c r="S303" s="207"/>
      <c r="T303" s="208"/>
      <c r="AT303" s="209" t="s">
        <v>129</v>
      </c>
      <c r="AU303" s="209" t="s">
        <v>80</v>
      </c>
      <c r="AV303" s="13" t="s">
        <v>78</v>
      </c>
      <c r="AW303" s="13" t="s">
        <v>34</v>
      </c>
      <c r="AX303" s="13" t="s">
        <v>73</v>
      </c>
      <c r="AY303" s="209" t="s">
        <v>118</v>
      </c>
    </row>
    <row r="304" spans="2:51" s="14" customFormat="1" ht="10.2">
      <c r="B304" s="210"/>
      <c r="C304" s="211"/>
      <c r="D304" s="196" t="s">
        <v>129</v>
      </c>
      <c r="E304" s="212" t="s">
        <v>21</v>
      </c>
      <c r="F304" s="213" t="s">
        <v>453</v>
      </c>
      <c r="G304" s="211"/>
      <c r="H304" s="214">
        <v>45.08</v>
      </c>
      <c r="I304" s="215"/>
      <c r="J304" s="211"/>
      <c r="K304" s="211"/>
      <c r="L304" s="216"/>
      <c r="M304" s="217"/>
      <c r="N304" s="218"/>
      <c r="O304" s="218"/>
      <c r="P304" s="218"/>
      <c r="Q304" s="218"/>
      <c r="R304" s="218"/>
      <c r="S304" s="218"/>
      <c r="T304" s="219"/>
      <c r="AT304" s="220" t="s">
        <v>129</v>
      </c>
      <c r="AU304" s="220" t="s">
        <v>80</v>
      </c>
      <c r="AV304" s="14" t="s">
        <v>80</v>
      </c>
      <c r="AW304" s="14" t="s">
        <v>34</v>
      </c>
      <c r="AX304" s="14" t="s">
        <v>73</v>
      </c>
      <c r="AY304" s="220" t="s">
        <v>118</v>
      </c>
    </row>
    <row r="305" spans="2:51" s="13" customFormat="1" ht="10.2">
      <c r="B305" s="200"/>
      <c r="C305" s="201"/>
      <c r="D305" s="196" t="s">
        <v>129</v>
      </c>
      <c r="E305" s="202" t="s">
        <v>21</v>
      </c>
      <c r="F305" s="203" t="s">
        <v>257</v>
      </c>
      <c r="G305" s="201"/>
      <c r="H305" s="202" t="s">
        <v>21</v>
      </c>
      <c r="I305" s="204"/>
      <c r="J305" s="201"/>
      <c r="K305" s="201"/>
      <c r="L305" s="205"/>
      <c r="M305" s="206"/>
      <c r="N305" s="207"/>
      <c r="O305" s="207"/>
      <c r="P305" s="207"/>
      <c r="Q305" s="207"/>
      <c r="R305" s="207"/>
      <c r="S305" s="207"/>
      <c r="T305" s="208"/>
      <c r="AT305" s="209" t="s">
        <v>129</v>
      </c>
      <c r="AU305" s="209" t="s">
        <v>80</v>
      </c>
      <c r="AV305" s="13" t="s">
        <v>78</v>
      </c>
      <c r="AW305" s="13" t="s">
        <v>34</v>
      </c>
      <c r="AX305" s="13" t="s">
        <v>73</v>
      </c>
      <c r="AY305" s="209" t="s">
        <v>118</v>
      </c>
    </row>
    <row r="306" spans="2:51" s="14" customFormat="1" ht="10.2">
      <c r="B306" s="210"/>
      <c r="C306" s="211"/>
      <c r="D306" s="196" t="s">
        <v>129</v>
      </c>
      <c r="E306" s="212" t="s">
        <v>21</v>
      </c>
      <c r="F306" s="213" t="s">
        <v>454</v>
      </c>
      <c r="G306" s="211"/>
      <c r="H306" s="214">
        <v>52.48</v>
      </c>
      <c r="I306" s="215"/>
      <c r="J306" s="211"/>
      <c r="K306" s="211"/>
      <c r="L306" s="216"/>
      <c r="M306" s="217"/>
      <c r="N306" s="218"/>
      <c r="O306" s="218"/>
      <c r="P306" s="218"/>
      <c r="Q306" s="218"/>
      <c r="R306" s="218"/>
      <c r="S306" s="218"/>
      <c r="T306" s="219"/>
      <c r="AT306" s="220" t="s">
        <v>129</v>
      </c>
      <c r="AU306" s="220" t="s">
        <v>80</v>
      </c>
      <c r="AV306" s="14" t="s">
        <v>80</v>
      </c>
      <c r="AW306" s="14" t="s">
        <v>34</v>
      </c>
      <c r="AX306" s="14" t="s">
        <v>73</v>
      </c>
      <c r="AY306" s="220" t="s">
        <v>118</v>
      </c>
    </row>
    <row r="307" spans="2:51" s="15" customFormat="1" ht="10.2">
      <c r="B307" s="221"/>
      <c r="C307" s="222"/>
      <c r="D307" s="196" t="s">
        <v>129</v>
      </c>
      <c r="E307" s="223" t="s">
        <v>21</v>
      </c>
      <c r="F307" s="224" t="s">
        <v>133</v>
      </c>
      <c r="G307" s="222"/>
      <c r="H307" s="225">
        <v>97.56</v>
      </c>
      <c r="I307" s="226"/>
      <c r="J307" s="222"/>
      <c r="K307" s="222"/>
      <c r="L307" s="227"/>
      <c r="M307" s="228"/>
      <c r="N307" s="229"/>
      <c r="O307" s="229"/>
      <c r="P307" s="229"/>
      <c r="Q307" s="229"/>
      <c r="R307" s="229"/>
      <c r="S307" s="229"/>
      <c r="T307" s="230"/>
      <c r="AT307" s="231" t="s">
        <v>129</v>
      </c>
      <c r="AU307" s="231" t="s">
        <v>80</v>
      </c>
      <c r="AV307" s="15" t="s">
        <v>125</v>
      </c>
      <c r="AW307" s="15" t="s">
        <v>34</v>
      </c>
      <c r="AX307" s="15" t="s">
        <v>78</v>
      </c>
      <c r="AY307" s="231" t="s">
        <v>118</v>
      </c>
    </row>
    <row r="308" spans="1:65" s="2" customFormat="1" ht="21.75" customHeight="1">
      <c r="A308" s="35"/>
      <c r="B308" s="36"/>
      <c r="C308" s="183" t="s">
        <v>267</v>
      </c>
      <c r="D308" s="183" t="s">
        <v>120</v>
      </c>
      <c r="E308" s="184" t="s">
        <v>455</v>
      </c>
      <c r="F308" s="185" t="s">
        <v>456</v>
      </c>
      <c r="G308" s="186" t="s">
        <v>136</v>
      </c>
      <c r="H308" s="187">
        <v>97.56</v>
      </c>
      <c r="I308" s="188"/>
      <c r="J308" s="189">
        <f>ROUND(I308*H308,2)</f>
        <v>0</v>
      </c>
      <c r="K308" s="185" t="s">
        <v>124</v>
      </c>
      <c r="L308" s="40"/>
      <c r="M308" s="190" t="s">
        <v>21</v>
      </c>
      <c r="N308" s="191" t="s">
        <v>44</v>
      </c>
      <c r="O308" s="65"/>
      <c r="P308" s="192">
        <f>O308*H308</f>
        <v>0</v>
      </c>
      <c r="Q308" s="192">
        <v>0.00029</v>
      </c>
      <c r="R308" s="192">
        <f>Q308*H308</f>
        <v>0.028292400000000002</v>
      </c>
      <c r="S308" s="192">
        <v>0</v>
      </c>
      <c r="T308" s="193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94" t="s">
        <v>218</v>
      </c>
      <c r="AT308" s="194" t="s">
        <v>120</v>
      </c>
      <c r="AU308" s="194" t="s">
        <v>80</v>
      </c>
      <c r="AY308" s="18" t="s">
        <v>118</v>
      </c>
      <c r="BE308" s="195">
        <f>IF(N308="základní",J308,0)</f>
        <v>0</v>
      </c>
      <c r="BF308" s="195">
        <f>IF(N308="snížená",J308,0)</f>
        <v>0</v>
      </c>
      <c r="BG308" s="195">
        <f>IF(N308="zákl. přenesená",J308,0)</f>
        <v>0</v>
      </c>
      <c r="BH308" s="195">
        <f>IF(N308="sníž. přenesená",J308,0)</f>
        <v>0</v>
      </c>
      <c r="BI308" s="195">
        <f>IF(N308="nulová",J308,0)</f>
        <v>0</v>
      </c>
      <c r="BJ308" s="18" t="s">
        <v>78</v>
      </c>
      <c r="BK308" s="195">
        <f>ROUND(I308*H308,2)</f>
        <v>0</v>
      </c>
      <c r="BL308" s="18" t="s">
        <v>218</v>
      </c>
      <c r="BM308" s="194" t="s">
        <v>457</v>
      </c>
    </row>
    <row r="309" spans="1:47" s="2" customFormat="1" ht="19.2">
      <c r="A309" s="35"/>
      <c r="B309" s="36"/>
      <c r="C309" s="37"/>
      <c r="D309" s="196" t="s">
        <v>127</v>
      </c>
      <c r="E309" s="37"/>
      <c r="F309" s="197" t="s">
        <v>458</v>
      </c>
      <c r="G309" s="37"/>
      <c r="H309" s="37"/>
      <c r="I309" s="104"/>
      <c r="J309" s="37"/>
      <c r="K309" s="37"/>
      <c r="L309" s="40"/>
      <c r="M309" s="198"/>
      <c r="N309" s="199"/>
      <c r="O309" s="65"/>
      <c r="P309" s="65"/>
      <c r="Q309" s="65"/>
      <c r="R309" s="65"/>
      <c r="S309" s="65"/>
      <c r="T309" s="66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T309" s="18" t="s">
        <v>127</v>
      </c>
      <c r="AU309" s="18" t="s">
        <v>80</v>
      </c>
    </row>
    <row r="310" spans="2:51" s="13" customFormat="1" ht="10.2">
      <c r="B310" s="200"/>
      <c r="C310" s="201"/>
      <c r="D310" s="196" t="s">
        <v>129</v>
      </c>
      <c r="E310" s="202" t="s">
        <v>21</v>
      </c>
      <c r="F310" s="203" t="s">
        <v>459</v>
      </c>
      <c r="G310" s="201"/>
      <c r="H310" s="202" t="s">
        <v>21</v>
      </c>
      <c r="I310" s="204"/>
      <c r="J310" s="201"/>
      <c r="K310" s="201"/>
      <c r="L310" s="205"/>
      <c r="M310" s="206"/>
      <c r="N310" s="207"/>
      <c r="O310" s="207"/>
      <c r="P310" s="207"/>
      <c r="Q310" s="207"/>
      <c r="R310" s="207"/>
      <c r="S310" s="207"/>
      <c r="T310" s="208"/>
      <c r="AT310" s="209" t="s">
        <v>129</v>
      </c>
      <c r="AU310" s="209" t="s">
        <v>80</v>
      </c>
      <c r="AV310" s="13" t="s">
        <v>78</v>
      </c>
      <c r="AW310" s="13" t="s">
        <v>34</v>
      </c>
      <c r="AX310" s="13" t="s">
        <v>73</v>
      </c>
      <c r="AY310" s="209" t="s">
        <v>118</v>
      </c>
    </row>
    <row r="311" spans="2:51" s="13" customFormat="1" ht="10.2">
      <c r="B311" s="200"/>
      <c r="C311" s="201"/>
      <c r="D311" s="196" t="s">
        <v>129</v>
      </c>
      <c r="E311" s="202" t="s">
        <v>21</v>
      </c>
      <c r="F311" s="203" t="s">
        <v>256</v>
      </c>
      <c r="G311" s="201"/>
      <c r="H311" s="202" t="s">
        <v>21</v>
      </c>
      <c r="I311" s="204"/>
      <c r="J311" s="201"/>
      <c r="K311" s="201"/>
      <c r="L311" s="205"/>
      <c r="M311" s="206"/>
      <c r="N311" s="207"/>
      <c r="O311" s="207"/>
      <c r="P311" s="207"/>
      <c r="Q311" s="207"/>
      <c r="R311" s="207"/>
      <c r="S311" s="207"/>
      <c r="T311" s="208"/>
      <c r="AT311" s="209" t="s">
        <v>129</v>
      </c>
      <c r="AU311" s="209" t="s">
        <v>80</v>
      </c>
      <c r="AV311" s="13" t="s">
        <v>78</v>
      </c>
      <c r="AW311" s="13" t="s">
        <v>34</v>
      </c>
      <c r="AX311" s="13" t="s">
        <v>73</v>
      </c>
      <c r="AY311" s="209" t="s">
        <v>118</v>
      </c>
    </row>
    <row r="312" spans="2:51" s="14" customFormat="1" ht="10.2">
      <c r="B312" s="210"/>
      <c r="C312" s="211"/>
      <c r="D312" s="196" t="s">
        <v>129</v>
      </c>
      <c r="E312" s="212" t="s">
        <v>21</v>
      </c>
      <c r="F312" s="213" t="s">
        <v>453</v>
      </c>
      <c r="G312" s="211"/>
      <c r="H312" s="214">
        <v>45.08</v>
      </c>
      <c r="I312" s="215"/>
      <c r="J312" s="211"/>
      <c r="K312" s="211"/>
      <c r="L312" s="216"/>
      <c r="M312" s="217"/>
      <c r="N312" s="218"/>
      <c r="O312" s="218"/>
      <c r="P312" s="218"/>
      <c r="Q312" s="218"/>
      <c r="R312" s="218"/>
      <c r="S312" s="218"/>
      <c r="T312" s="219"/>
      <c r="AT312" s="220" t="s">
        <v>129</v>
      </c>
      <c r="AU312" s="220" t="s">
        <v>80</v>
      </c>
      <c r="AV312" s="14" t="s">
        <v>80</v>
      </c>
      <c r="AW312" s="14" t="s">
        <v>34</v>
      </c>
      <c r="AX312" s="14" t="s">
        <v>73</v>
      </c>
      <c r="AY312" s="220" t="s">
        <v>118</v>
      </c>
    </row>
    <row r="313" spans="2:51" s="13" customFormat="1" ht="10.2">
      <c r="B313" s="200"/>
      <c r="C313" s="201"/>
      <c r="D313" s="196" t="s">
        <v>129</v>
      </c>
      <c r="E313" s="202" t="s">
        <v>21</v>
      </c>
      <c r="F313" s="203" t="s">
        <v>257</v>
      </c>
      <c r="G313" s="201"/>
      <c r="H313" s="202" t="s">
        <v>21</v>
      </c>
      <c r="I313" s="204"/>
      <c r="J313" s="201"/>
      <c r="K313" s="201"/>
      <c r="L313" s="205"/>
      <c r="M313" s="206"/>
      <c r="N313" s="207"/>
      <c r="O313" s="207"/>
      <c r="P313" s="207"/>
      <c r="Q313" s="207"/>
      <c r="R313" s="207"/>
      <c r="S313" s="207"/>
      <c r="T313" s="208"/>
      <c r="AT313" s="209" t="s">
        <v>129</v>
      </c>
      <c r="AU313" s="209" t="s">
        <v>80</v>
      </c>
      <c r="AV313" s="13" t="s">
        <v>78</v>
      </c>
      <c r="AW313" s="13" t="s">
        <v>34</v>
      </c>
      <c r="AX313" s="13" t="s">
        <v>73</v>
      </c>
      <c r="AY313" s="209" t="s">
        <v>118</v>
      </c>
    </row>
    <row r="314" spans="2:51" s="14" customFormat="1" ht="10.2">
      <c r="B314" s="210"/>
      <c r="C314" s="211"/>
      <c r="D314" s="196" t="s">
        <v>129</v>
      </c>
      <c r="E314" s="212" t="s">
        <v>21</v>
      </c>
      <c r="F314" s="213" t="s">
        <v>454</v>
      </c>
      <c r="G314" s="211"/>
      <c r="H314" s="214">
        <v>52.48</v>
      </c>
      <c r="I314" s="215"/>
      <c r="J314" s="211"/>
      <c r="K314" s="211"/>
      <c r="L314" s="216"/>
      <c r="M314" s="217"/>
      <c r="N314" s="218"/>
      <c r="O314" s="218"/>
      <c r="P314" s="218"/>
      <c r="Q314" s="218"/>
      <c r="R314" s="218"/>
      <c r="S314" s="218"/>
      <c r="T314" s="219"/>
      <c r="AT314" s="220" t="s">
        <v>129</v>
      </c>
      <c r="AU314" s="220" t="s">
        <v>80</v>
      </c>
      <c r="AV314" s="14" t="s">
        <v>80</v>
      </c>
      <c r="AW314" s="14" t="s">
        <v>34</v>
      </c>
      <c r="AX314" s="14" t="s">
        <v>73</v>
      </c>
      <c r="AY314" s="220" t="s">
        <v>118</v>
      </c>
    </row>
    <row r="315" spans="2:51" s="15" customFormat="1" ht="10.2">
      <c r="B315" s="221"/>
      <c r="C315" s="222"/>
      <c r="D315" s="196" t="s">
        <v>129</v>
      </c>
      <c r="E315" s="223" t="s">
        <v>21</v>
      </c>
      <c r="F315" s="224" t="s">
        <v>133</v>
      </c>
      <c r="G315" s="222"/>
      <c r="H315" s="225">
        <v>97.56</v>
      </c>
      <c r="I315" s="226"/>
      <c r="J315" s="222"/>
      <c r="K315" s="222"/>
      <c r="L315" s="227"/>
      <c r="M315" s="228"/>
      <c r="N315" s="229"/>
      <c r="O315" s="229"/>
      <c r="P315" s="229"/>
      <c r="Q315" s="229"/>
      <c r="R315" s="229"/>
      <c r="S315" s="229"/>
      <c r="T315" s="230"/>
      <c r="AT315" s="231" t="s">
        <v>129</v>
      </c>
      <c r="AU315" s="231" t="s">
        <v>80</v>
      </c>
      <c r="AV315" s="15" t="s">
        <v>125</v>
      </c>
      <c r="AW315" s="15" t="s">
        <v>34</v>
      </c>
      <c r="AX315" s="15" t="s">
        <v>78</v>
      </c>
      <c r="AY315" s="231" t="s">
        <v>118</v>
      </c>
    </row>
    <row r="316" spans="1:65" s="2" customFormat="1" ht="21.75" customHeight="1">
      <c r="A316" s="35"/>
      <c r="B316" s="36"/>
      <c r="C316" s="183" t="s">
        <v>460</v>
      </c>
      <c r="D316" s="183" t="s">
        <v>120</v>
      </c>
      <c r="E316" s="184" t="s">
        <v>461</v>
      </c>
      <c r="F316" s="185" t="s">
        <v>462</v>
      </c>
      <c r="G316" s="186" t="s">
        <v>136</v>
      </c>
      <c r="H316" s="187">
        <v>97.56</v>
      </c>
      <c r="I316" s="188"/>
      <c r="J316" s="189">
        <f>ROUND(I316*H316,2)</f>
        <v>0</v>
      </c>
      <c r="K316" s="185" t="s">
        <v>124</v>
      </c>
      <c r="L316" s="40"/>
      <c r="M316" s="190" t="s">
        <v>21</v>
      </c>
      <c r="N316" s="191" t="s">
        <v>44</v>
      </c>
      <c r="O316" s="65"/>
      <c r="P316" s="192">
        <f>O316*H316</f>
        <v>0</v>
      </c>
      <c r="Q316" s="192">
        <v>0.00028</v>
      </c>
      <c r="R316" s="192">
        <f>Q316*H316</f>
        <v>0.0273168</v>
      </c>
      <c r="S316" s="192">
        <v>0</v>
      </c>
      <c r="T316" s="193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94" t="s">
        <v>218</v>
      </c>
      <c r="AT316" s="194" t="s">
        <v>120</v>
      </c>
      <c r="AU316" s="194" t="s">
        <v>80</v>
      </c>
      <c r="AY316" s="18" t="s">
        <v>118</v>
      </c>
      <c r="BE316" s="195">
        <f>IF(N316="základní",J316,0)</f>
        <v>0</v>
      </c>
      <c r="BF316" s="195">
        <f>IF(N316="snížená",J316,0)</f>
        <v>0</v>
      </c>
      <c r="BG316" s="195">
        <f>IF(N316="zákl. přenesená",J316,0)</f>
        <v>0</v>
      </c>
      <c r="BH316" s="195">
        <f>IF(N316="sníž. přenesená",J316,0)</f>
        <v>0</v>
      </c>
      <c r="BI316" s="195">
        <f>IF(N316="nulová",J316,0)</f>
        <v>0</v>
      </c>
      <c r="BJ316" s="18" t="s">
        <v>78</v>
      </c>
      <c r="BK316" s="195">
        <f>ROUND(I316*H316,2)</f>
        <v>0</v>
      </c>
      <c r="BL316" s="18" t="s">
        <v>218</v>
      </c>
      <c r="BM316" s="194" t="s">
        <v>463</v>
      </c>
    </row>
    <row r="317" spans="1:47" s="2" customFormat="1" ht="19.2">
      <c r="A317" s="35"/>
      <c r="B317" s="36"/>
      <c r="C317" s="37"/>
      <c r="D317" s="196" t="s">
        <v>127</v>
      </c>
      <c r="E317" s="37"/>
      <c r="F317" s="197" t="s">
        <v>464</v>
      </c>
      <c r="G317" s="37"/>
      <c r="H317" s="37"/>
      <c r="I317" s="104"/>
      <c r="J317" s="37"/>
      <c r="K317" s="37"/>
      <c r="L317" s="40"/>
      <c r="M317" s="198"/>
      <c r="N317" s="199"/>
      <c r="O317" s="65"/>
      <c r="P317" s="65"/>
      <c r="Q317" s="65"/>
      <c r="R317" s="65"/>
      <c r="S317" s="65"/>
      <c r="T317" s="66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T317" s="18" t="s">
        <v>127</v>
      </c>
      <c r="AU317" s="18" t="s">
        <v>80</v>
      </c>
    </row>
    <row r="318" spans="2:51" s="13" customFormat="1" ht="10.2">
      <c r="B318" s="200"/>
      <c r="C318" s="201"/>
      <c r="D318" s="196" t="s">
        <v>129</v>
      </c>
      <c r="E318" s="202" t="s">
        <v>21</v>
      </c>
      <c r="F318" s="203" t="s">
        <v>465</v>
      </c>
      <c r="G318" s="201"/>
      <c r="H318" s="202" t="s">
        <v>21</v>
      </c>
      <c r="I318" s="204"/>
      <c r="J318" s="201"/>
      <c r="K318" s="201"/>
      <c r="L318" s="205"/>
      <c r="M318" s="206"/>
      <c r="N318" s="207"/>
      <c r="O318" s="207"/>
      <c r="P318" s="207"/>
      <c r="Q318" s="207"/>
      <c r="R318" s="207"/>
      <c r="S318" s="207"/>
      <c r="T318" s="208"/>
      <c r="AT318" s="209" t="s">
        <v>129</v>
      </c>
      <c r="AU318" s="209" t="s">
        <v>80</v>
      </c>
      <c r="AV318" s="13" t="s">
        <v>78</v>
      </c>
      <c r="AW318" s="13" t="s">
        <v>34</v>
      </c>
      <c r="AX318" s="13" t="s">
        <v>73</v>
      </c>
      <c r="AY318" s="209" t="s">
        <v>118</v>
      </c>
    </row>
    <row r="319" spans="2:51" s="13" customFormat="1" ht="10.2">
      <c r="B319" s="200"/>
      <c r="C319" s="201"/>
      <c r="D319" s="196" t="s">
        <v>129</v>
      </c>
      <c r="E319" s="202" t="s">
        <v>21</v>
      </c>
      <c r="F319" s="203" t="s">
        <v>256</v>
      </c>
      <c r="G319" s="201"/>
      <c r="H319" s="202" t="s">
        <v>21</v>
      </c>
      <c r="I319" s="204"/>
      <c r="J319" s="201"/>
      <c r="K319" s="201"/>
      <c r="L319" s="205"/>
      <c r="M319" s="206"/>
      <c r="N319" s="207"/>
      <c r="O319" s="207"/>
      <c r="P319" s="207"/>
      <c r="Q319" s="207"/>
      <c r="R319" s="207"/>
      <c r="S319" s="207"/>
      <c r="T319" s="208"/>
      <c r="AT319" s="209" t="s">
        <v>129</v>
      </c>
      <c r="AU319" s="209" t="s">
        <v>80</v>
      </c>
      <c r="AV319" s="13" t="s">
        <v>78</v>
      </c>
      <c r="AW319" s="13" t="s">
        <v>34</v>
      </c>
      <c r="AX319" s="13" t="s">
        <v>73</v>
      </c>
      <c r="AY319" s="209" t="s">
        <v>118</v>
      </c>
    </row>
    <row r="320" spans="2:51" s="14" customFormat="1" ht="10.2">
      <c r="B320" s="210"/>
      <c r="C320" s="211"/>
      <c r="D320" s="196" t="s">
        <v>129</v>
      </c>
      <c r="E320" s="212" t="s">
        <v>21</v>
      </c>
      <c r="F320" s="213" t="s">
        <v>453</v>
      </c>
      <c r="G320" s="211"/>
      <c r="H320" s="214">
        <v>45.08</v>
      </c>
      <c r="I320" s="215"/>
      <c r="J320" s="211"/>
      <c r="K320" s="211"/>
      <c r="L320" s="216"/>
      <c r="M320" s="217"/>
      <c r="N320" s="218"/>
      <c r="O320" s="218"/>
      <c r="P320" s="218"/>
      <c r="Q320" s="218"/>
      <c r="R320" s="218"/>
      <c r="S320" s="218"/>
      <c r="T320" s="219"/>
      <c r="AT320" s="220" t="s">
        <v>129</v>
      </c>
      <c r="AU320" s="220" t="s">
        <v>80</v>
      </c>
      <c r="AV320" s="14" t="s">
        <v>80</v>
      </c>
      <c r="AW320" s="14" t="s">
        <v>34</v>
      </c>
      <c r="AX320" s="14" t="s">
        <v>73</v>
      </c>
      <c r="AY320" s="220" t="s">
        <v>118</v>
      </c>
    </row>
    <row r="321" spans="2:51" s="13" customFormat="1" ht="10.2">
      <c r="B321" s="200"/>
      <c r="C321" s="201"/>
      <c r="D321" s="196" t="s">
        <v>129</v>
      </c>
      <c r="E321" s="202" t="s">
        <v>21</v>
      </c>
      <c r="F321" s="203" t="s">
        <v>257</v>
      </c>
      <c r="G321" s="201"/>
      <c r="H321" s="202" t="s">
        <v>21</v>
      </c>
      <c r="I321" s="204"/>
      <c r="J321" s="201"/>
      <c r="K321" s="201"/>
      <c r="L321" s="205"/>
      <c r="M321" s="206"/>
      <c r="N321" s="207"/>
      <c r="O321" s="207"/>
      <c r="P321" s="207"/>
      <c r="Q321" s="207"/>
      <c r="R321" s="207"/>
      <c r="S321" s="207"/>
      <c r="T321" s="208"/>
      <c r="AT321" s="209" t="s">
        <v>129</v>
      </c>
      <c r="AU321" s="209" t="s">
        <v>80</v>
      </c>
      <c r="AV321" s="13" t="s">
        <v>78</v>
      </c>
      <c r="AW321" s="13" t="s">
        <v>34</v>
      </c>
      <c r="AX321" s="13" t="s">
        <v>73</v>
      </c>
      <c r="AY321" s="209" t="s">
        <v>118</v>
      </c>
    </row>
    <row r="322" spans="2:51" s="14" customFormat="1" ht="10.2">
      <c r="B322" s="210"/>
      <c r="C322" s="211"/>
      <c r="D322" s="196" t="s">
        <v>129</v>
      </c>
      <c r="E322" s="212" t="s">
        <v>21</v>
      </c>
      <c r="F322" s="213" t="s">
        <v>454</v>
      </c>
      <c r="G322" s="211"/>
      <c r="H322" s="214">
        <v>52.48</v>
      </c>
      <c r="I322" s="215"/>
      <c r="J322" s="211"/>
      <c r="K322" s="211"/>
      <c r="L322" s="216"/>
      <c r="M322" s="217"/>
      <c r="N322" s="218"/>
      <c r="O322" s="218"/>
      <c r="P322" s="218"/>
      <c r="Q322" s="218"/>
      <c r="R322" s="218"/>
      <c r="S322" s="218"/>
      <c r="T322" s="219"/>
      <c r="AT322" s="220" t="s">
        <v>129</v>
      </c>
      <c r="AU322" s="220" t="s">
        <v>80</v>
      </c>
      <c r="AV322" s="14" t="s">
        <v>80</v>
      </c>
      <c r="AW322" s="14" t="s">
        <v>34</v>
      </c>
      <c r="AX322" s="14" t="s">
        <v>73</v>
      </c>
      <c r="AY322" s="220" t="s">
        <v>118</v>
      </c>
    </row>
    <row r="323" spans="2:51" s="15" customFormat="1" ht="10.2">
      <c r="B323" s="221"/>
      <c r="C323" s="222"/>
      <c r="D323" s="196" t="s">
        <v>129</v>
      </c>
      <c r="E323" s="223" t="s">
        <v>21</v>
      </c>
      <c r="F323" s="224" t="s">
        <v>133</v>
      </c>
      <c r="G323" s="222"/>
      <c r="H323" s="225">
        <v>97.56</v>
      </c>
      <c r="I323" s="226"/>
      <c r="J323" s="222"/>
      <c r="K323" s="222"/>
      <c r="L323" s="227"/>
      <c r="M323" s="228"/>
      <c r="N323" s="229"/>
      <c r="O323" s="229"/>
      <c r="P323" s="229"/>
      <c r="Q323" s="229"/>
      <c r="R323" s="229"/>
      <c r="S323" s="229"/>
      <c r="T323" s="230"/>
      <c r="AT323" s="231" t="s">
        <v>129</v>
      </c>
      <c r="AU323" s="231" t="s">
        <v>80</v>
      </c>
      <c r="AV323" s="15" t="s">
        <v>125</v>
      </c>
      <c r="AW323" s="15" t="s">
        <v>34</v>
      </c>
      <c r="AX323" s="15" t="s">
        <v>78</v>
      </c>
      <c r="AY323" s="231" t="s">
        <v>118</v>
      </c>
    </row>
    <row r="324" spans="2:63" s="12" customFormat="1" ht="25.95" customHeight="1">
      <c r="B324" s="167"/>
      <c r="C324" s="168"/>
      <c r="D324" s="169" t="s">
        <v>72</v>
      </c>
      <c r="E324" s="170" t="s">
        <v>466</v>
      </c>
      <c r="F324" s="170" t="s">
        <v>467</v>
      </c>
      <c r="G324" s="168"/>
      <c r="H324" s="168"/>
      <c r="I324" s="171"/>
      <c r="J324" s="172">
        <f>BK324</f>
        <v>0</v>
      </c>
      <c r="K324" s="168"/>
      <c r="L324" s="173"/>
      <c r="M324" s="174"/>
      <c r="N324" s="175"/>
      <c r="O324" s="175"/>
      <c r="P324" s="176">
        <f>P325+P328+P338+P341+P350</f>
        <v>0</v>
      </c>
      <c r="Q324" s="175"/>
      <c r="R324" s="176">
        <f>R325+R328+R338+R341+R350</f>
        <v>0</v>
      </c>
      <c r="S324" s="175"/>
      <c r="T324" s="177">
        <f>T325+T328+T338+T341+T350</f>
        <v>0</v>
      </c>
      <c r="AR324" s="178" t="s">
        <v>158</v>
      </c>
      <c r="AT324" s="179" t="s">
        <v>72</v>
      </c>
      <c r="AU324" s="179" t="s">
        <v>73</v>
      </c>
      <c r="AY324" s="178" t="s">
        <v>118</v>
      </c>
      <c r="BK324" s="180">
        <f>BK325+BK328+BK338+BK341+BK350</f>
        <v>0</v>
      </c>
    </row>
    <row r="325" spans="2:63" s="12" customFormat="1" ht="22.8" customHeight="1">
      <c r="B325" s="167"/>
      <c r="C325" s="168"/>
      <c r="D325" s="169" t="s">
        <v>72</v>
      </c>
      <c r="E325" s="181" t="s">
        <v>468</v>
      </c>
      <c r="F325" s="181" t="s">
        <v>469</v>
      </c>
      <c r="G325" s="168"/>
      <c r="H325" s="168"/>
      <c r="I325" s="171"/>
      <c r="J325" s="182">
        <f>BK325</f>
        <v>0</v>
      </c>
      <c r="K325" s="168"/>
      <c r="L325" s="173"/>
      <c r="M325" s="174"/>
      <c r="N325" s="175"/>
      <c r="O325" s="175"/>
      <c r="P325" s="176">
        <f>SUM(P326:P327)</f>
        <v>0</v>
      </c>
      <c r="Q325" s="175"/>
      <c r="R325" s="176">
        <f>SUM(R326:R327)</f>
        <v>0</v>
      </c>
      <c r="S325" s="175"/>
      <c r="T325" s="177">
        <f>SUM(T326:T327)</f>
        <v>0</v>
      </c>
      <c r="AR325" s="178" t="s">
        <v>158</v>
      </c>
      <c r="AT325" s="179" t="s">
        <v>72</v>
      </c>
      <c r="AU325" s="179" t="s">
        <v>78</v>
      </c>
      <c r="AY325" s="178" t="s">
        <v>118</v>
      </c>
      <c r="BK325" s="180">
        <f>SUM(BK326:BK327)</f>
        <v>0</v>
      </c>
    </row>
    <row r="326" spans="1:65" s="2" customFormat="1" ht="16.5" customHeight="1">
      <c r="A326" s="35"/>
      <c r="B326" s="36"/>
      <c r="C326" s="183" t="s">
        <v>470</v>
      </c>
      <c r="D326" s="183" t="s">
        <v>120</v>
      </c>
      <c r="E326" s="184" t="s">
        <v>471</v>
      </c>
      <c r="F326" s="185" t="s">
        <v>472</v>
      </c>
      <c r="G326" s="186" t="s">
        <v>473</v>
      </c>
      <c r="H326" s="187">
        <v>1</v>
      </c>
      <c r="I326" s="188"/>
      <c r="J326" s="189">
        <f>ROUND(I326*H326,2)</f>
        <v>0</v>
      </c>
      <c r="K326" s="185" t="s">
        <v>124</v>
      </c>
      <c r="L326" s="40"/>
      <c r="M326" s="190" t="s">
        <v>21</v>
      </c>
      <c r="N326" s="191" t="s">
        <v>44</v>
      </c>
      <c r="O326" s="65"/>
      <c r="P326" s="192">
        <f>O326*H326</f>
        <v>0</v>
      </c>
      <c r="Q326" s="192">
        <v>0</v>
      </c>
      <c r="R326" s="192">
        <f>Q326*H326</f>
        <v>0</v>
      </c>
      <c r="S326" s="192">
        <v>0</v>
      </c>
      <c r="T326" s="193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94" t="s">
        <v>474</v>
      </c>
      <c r="AT326" s="194" t="s">
        <v>120</v>
      </c>
      <c r="AU326" s="194" t="s">
        <v>80</v>
      </c>
      <c r="AY326" s="18" t="s">
        <v>118</v>
      </c>
      <c r="BE326" s="195">
        <f>IF(N326="základní",J326,0)</f>
        <v>0</v>
      </c>
      <c r="BF326" s="195">
        <f>IF(N326="snížená",J326,0)</f>
        <v>0</v>
      </c>
      <c r="BG326" s="195">
        <f>IF(N326="zákl. přenesená",J326,0)</f>
        <v>0</v>
      </c>
      <c r="BH326" s="195">
        <f>IF(N326="sníž. přenesená",J326,0)</f>
        <v>0</v>
      </c>
      <c r="BI326" s="195">
        <f>IF(N326="nulová",J326,0)</f>
        <v>0</v>
      </c>
      <c r="BJ326" s="18" t="s">
        <v>78</v>
      </c>
      <c r="BK326" s="195">
        <f>ROUND(I326*H326,2)</f>
        <v>0</v>
      </c>
      <c r="BL326" s="18" t="s">
        <v>474</v>
      </c>
      <c r="BM326" s="194" t="s">
        <v>475</v>
      </c>
    </row>
    <row r="327" spans="1:47" s="2" customFormat="1" ht="10.2">
      <c r="A327" s="35"/>
      <c r="B327" s="36"/>
      <c r="C327" s="37"/>
      <c r="D327" s="196" t="s">
        <v>127</v>
      </c>
      <c r="E327" s="37"/>
      <c r="F327" s="197" t="s">
        <v>472</v>
      </c>
      <c r="G327" s="37"/>
      <c r="H327" s="37"/>
      <c r="I327" s="104"/>
      <c r="J327" s="37"/>
      <c r="K327" s="37"/>
      <c r="L327" s="40"/>
      <c r="M327" s="198"/>
      <c r="N327" s="199"/>
      <c r="O327" s="65"/>
      <c r="P327" s="65"/>
      <c r="Q327" s="65"/>
      <c r="R327" s="65"/>
      <c r="S327" s="65"/>
      <c r="T327" s="66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T327" s="18" t="s">
        <v>127</v>
      </c>
      <c r="AU327" s="18" t="s">
        <v>80</v>
      </c>
    </row>
    <row r="328" spans="2:63" s="12" customFormat="1" ht="22.8" customHeight="1">
      <c r="B328" s="167"/>
      <c r="C328" s="168"/>
      <c r="D328" s="169" t="s">
        <v>72</v>
      </c>
      <c r="E328" s="181" t="s">
        <v>476</v>
      </c>
      <c r="F328" s="181" t="s">
        <v>477</v>
      </c>
      <c r="G328" s="168"/>
      <c r="H328" s="168"/>
      <c r="I328" s="171"/>
      <c r="J328" s="182">
        <f>BK328</f>
        <v>0</v>
      </c>
      <c r="K328" s="168"/>
      <c r="L328" s="173"/>
      <c r="M328" s="174"/>
      <c r="N328" s="175"/>
      <c r="O328" s="175"/>
      <c r="P328" s="176">
        <f>SUM(P329:P337)</f>
        <v>0</v>
      </c>
      <c r="Q328" s="175"/>
      <c r="R328" s="176">
        <f>SUM(R329:R337)</f>
        <v>0</v>
      </c>
      <c r="S328" s="175"/>
      <c r="T328" s="177">
        <f>SUM(T329:T337)</f>
        <v>0</v>
      </c>
      <c r="AR328" s="178" t="s">
        <v>158</v>
      </c>
      <c r="AT328" s="179" t="s">
        <v>72</v>
      </c>
      <c r="AU328" s="179" t="s">
        <v>78</v>
      </c>
      <c r="AY328" s="178" t="s">
        <v>118</v>
      </c>
      <c r="BK328" s="180">
        <f>SUM(BK329:BK337)</f>
        <v>0</v>
      </c>
    </row>
    <row r="329" spans="1:65" s="2" customFormat="1" ht="16.5" customHeight="1">
      <c r="A329" s="35"/>
      <c r="B329" s="36"/>
      <c r="C329" s="183" t="s">
        <v>478</v>
      </c>
      <c r="D329" s="183" t="s">
        <v>120</v>
      </c>
      <c r="E329" s="184" t="s">
        <v>479</v>
      </c>
      <c r="F329" s="185" t="s">
        <v>477</v>
      </c>
      <c r="G329" s="186" t="s">
        <v>473</v>
      </c>
      <c r="H329" s="187">
        <v>1</v>
      </c>
      <c r="I329" s="188"/>
      <c r="J329" s="189">
        <f>ROUND(I329*H329,2)</f>
        <v>0</v>
      </c>
      <c r="K329" s="185" t="s">
        <v>124</v>
      </c>
      <c r="L329" s="40"/>
      <c r="M329" s="190" t="s">
        <v>21</v>
      </c>
      <c r="N329" s="191" t="s">
        <v>44</v>
      </c>
      <c r="O329" s="65"/>
      <c r="P329" s="192">
        <f>O329*H329</f>
        <v>0</v>
      </c>
      <c r="Q329" s="192">
        <v>0</v>
      </c>
      <c r="R329" s="192">
        <f>Q329*H329</f>
        <v>0</v>
      </c>
      <c r="S329" s="192">
        <v>0</v>
      </c>
      <c r="T329" s="193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94" t="s">
        <v>474</v>
      </c>
      <c r="AT329" s="194" t="s">
        <v>120</v>
      </c>
      <c r="AU329" s="194" t="s">
        <v>80</v>
      </c>
      <c r="AY329" s="18" t="s">
        <v>118</v>
      </c>
      <c r="BE329" s="195">
        <f>IF(N329="základní",J329,0)</f>
        <v>0</v>
      </c>
      <c r="BF329" s="195">
        <f>IF(N329="snížená",J329,0)</f>
        <v>0</v>
      </c>
      <c r="BG329" s="195">
        <f>IF(N329="zákl. přenesená",J329,0)</f>
        <v>0</v>
      </c>
      <c r="BH329" s="195">
        <f>IF(N329="sníž. přenesená",J329,0)</f>
        <v>0</v>
      </c>
      <c r="BI329" s="195">
        <f>IF(N329="nulová",J329,0)</f>
        <v>0</v>
      </c>
      <c r="BJ329" s="18" t="s">
        <v>78</v>
      </c>
      <c r="BK329" s="195">
        <f>ROUND(I329*H329,2)</f>
        <v>0</v>
      </c>
      <c r="BL329" s="18" t="s">
        <v>474</v>
      </c>
      <c r="BM329" s="194" t="s">
        <v>480</v>
      </c>
    </row>
    <row r="330" spans="1:47" s="2" customFormat="1" ht="10.2">
      <c r="A330" s="35"/>
      <c r="B330" s="36"/>
      <c r="C330" s="37"/>
      <c r="D330" s="196" t="s">
        <v>127</v>
      </c>
      <c r="E330" s="37"/>
      <c r="F330" s="197" t="s">
        <v>477</v>
      </c>
      <c r="G330" s="37"/>
      <c r="H330" s="37"/>
      <c r="I330" s="104"/>
      <c r="J330" s="37"/>
      <c r="K330" s="37"/>
      <c r="L330" s="40"/>
      <c r="M330" s="198"/>
      <c r="N330" s="199"/>
      <c r="O330" s="65"/>
      <c r="P330" s="65"/>
      <c r="Q330" s="65"/>
      <c r="R330" s="65"/>
      <c r="S330" s="65"/>
      <c r="T330" s="66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T330" s="18" t="s">
        <v>127</v>
      </c>
      <c r="AU330" s="18" t="s">
        <v>80</v>
      </c>
    </row>
    <row r="331" spans="2:51" s="13" customFormat="1" ht="20.4">
      <c r="B331" s="200"/>
      <c r="C331" s="201"/>
      <c r="D331" s="196" t="s">
        <v>129</v>
      </c>
      <c r="E331" s="202" t="s">
        <v>21</v>
      </c>
      <c r="F331" s="203" t="s">
        <v>481</v>
      </c>
      <c r="G331" s="201"/>
      <c r="H331" s="202" t="s">
        <v>21</v>
      </c>
      <c r="I331" s="204"/>
      <c r="J331" s="201"/>
      <c r="K331" s="201"/>
      <c r="L331" s="205"/>
      <c r="M331" s="206"/>
      <c r="N331" s="207"/>
      <c r="O331" s="207"/>
      <c r="P331" s="207"/>
      <c r="Q331" s="207"/>
      <c r="R331" s="207"/>
      <c r="S331" s="207"/>
      <c r="T331" s="208"/>
      <c r="AT331" s="209" t="s">
        <v>129</v>
      </c>
      <c r="AU331" s="209" t="s">
        <v>80</v>
      </c>
      <c r="AV331" s="13" t="s">
        <v>78</v>
      </c>
      <c r="AW331" s="13" t="s">
        <v>34</v>
      </c>
      <c r="AX331" s="13" t="s">
        <v>73</v>
      </c>
      <c r="AY331" s="209" t="s">
        <v>118</v>
      </c>
    </row>
    <row r="332" spans="2:51" s="13" customFormat="1" ht="10.2">
      <c r="B332" s="200"/>
      <c r="C332" s="201"/>
      <c r="D332" s="196" t="s">
        <v>129</v>
      </c>
      <c r="E332" s="202" t="s">
        <v>21</v>
      </c>
      <c r="F332" s="203" t="s">
        <v>482</v>
      </c>
      <c r="G332" s="201"/>
      <c r="H332" s="202" t="s">
        <v>21</v>
      </c>
      <c r="I332" s="204"/>
      <c r="J332" s="201"/>
      <c r="K332" s="201"/>
      <c r="L332" s="205"/>
      <c r="M332" s="206"/>
      <c r="N332" s="207"/>
      <c r="O332" s="207"/>
      <c r="P332" s="207"/>
      <c r="Q332" s="207"/>
      <c r="R332" s="207"/>
      <c r="S332" s="207"/>
      <c r="T332" s="208"/>
      <c r="AT332" s="209" t="s">
        <v>129</v>
      </c>
      <c r="AU332" s="209" t="s">
        <v>80</v>
      </c>
      <c r="AV332" s="13" t="s">
        <v>78</v>
      </c>
      <c r="AW332" s="13" t="s">
        <v>34</v>
      </c>
      <c r="AX332" s="13" t="s">
        <v>73</v>
      </c>
      <c r="AY332" s="209" t="s">
        <v>118</v>
      </c>
    </row>
    <row r="333" spans="2:51" s="14" customFormat="1" ht="10.2">
      <c r="B333" s="210"/>
      <c r="C333" s="211"/>
      <c r="D333" s="196" t="s">
        <v>129</v>
      </c>
      <c r="E333" s="212" t="s">
        <v>21</v>
      </c>
      <c r="F333" s="213" t="s">
        <v>78</v>
      </c>
      <c r="G333" s="211"/>
      <c r="H333" s="214">
        <v>1</v>
      </c>
      <c r="I333" s="215"/>
      <c r="J333" s="211"/>
      <c r="K333" s="211"/>
      <c r="L333" s="216"/>
      <c r="M333" s="217"/>
      <c r="N333" s="218"/>
      <c r="O333" s="218"/>
      <c r="P333" s="218"/>
      <c r="Q333" s="218"/>
      <c r="R333" s="218"/>
      <c r="S333" s="218"/>
      <c r="T333" s="219"/>
      <c r="AT333" s="220" t="s">
        <v>129</v>
      </c>
      <c r="AU333" s="220" t="s">
        <v>80</v>
      </c>
      <c r="AV333" s="14" t="s">
        <v>80</v>
      </c>
      <c r="AW333" s="14" t="s">
        <v>34</v>
      </c>
      <c r="AX333" s="14" t="s">
        <v>78</v>
      </c>
      <c r="AY333" s="220" t="s">
        <v>118</v>
      </c>
    </row>
    <row r="334" spans="1:65" s="2" customFormat="1" ht="16.5" customHeight="1">
      <c r="A334" s="35"/>
      <c r="B334" s="36"/>
      <c r="C334" s="183" t="s">
        <v>483</v>
      </c>
      <c r="D334" s="183" t="s">
        <v>120</v>
      </c>
      <c r="E334" s="184" t="s">
        <v>484</v>
      </c>
      <c r="F334" s="185" t="s">
        <v>485</v>
      </c>
      <c r="G334" s="186" t="s">
        <v>226</v>
      </c>
      <c r="H334" s="187">
        <v>1</v>
      </c>
      <c r="I334" s="188"/>
      <c r="J334" s="189">
        <f>ROUND(I334*H334,2)</f>
        <v>0</v>
      </c>
      <c r="K334" s="185" t="s">
        <v>124</v>
      </c>
      <c r="L334" s="40"/>
      <c r="M334" s="190" t="s">
        <v>21</v>
      </c>
      <c r="N334" s="191" t="s">
        <v>44</v>
      </c>
      <c r="O334" s="65"/>
      <c r="P334" s="192">
        <f>O334*H334</f>
        <v>0</v>
      </c>
      <c r="Q334" s="192">
        <v>0</v>
      </c>
      <c r="R334" s="192">
        <f>Q334*H334</f>
        <v>0</v>
      </c>
      <c r="S334" s="192">
        <v>0</v>
      </c>
      <c r="T334" s="193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94" t="s">
        <v>474</v>
      </c>
      <c r="AT334" s="194" t="s">
        <v>120</v>
      </c>
      <c r="AU334" s="194" t="s">
        <v>80</v>
      </c>
      <c r="AY334" s="18" t="s">
        <v>118</v>
      </c>
      <c r="BE334" s="195">
        <f>IF(N334="základní",J334,0)</f>
        <v>0</v>
      </c>
      <c r="BF334" s="195">
        <f>IF(N334="snížená",J334,0)</f>
        <v>0</v>
      </c>
      <c r="BG334" s="195">
        <f>IF(N334="zákl. přenesená",J334,0)</f>
        <v>0</v>
      </c>
      <c r="BH334" s="195">
        <f>IF(N334="sníž. přenesená",J334,0)</f>
        <v>0</v>
      </c>
      <c r="BI334" s="195">
        <f>IF(N334="nulová",J334,0)</f>
        <v>0</v>
      </c>
      <c r="BJ334" s="18" t="s">
        <v>78</v>
      </c>
      <c r="BK334" s="195">
        <f>ROUND(I334*H334,2)</f>
        <v>0</v>
      </c>
      <c r="BL334" s="18" t="s">
        <v>474</v>
      </c>
      <c r="BM334" s="194" t="s">
        <v>486</v>
      </c>
    </row>
    <row r="335" spans="1:47" s="2" customFormat="1" ht="10.2">
      <c r="A335" s="35"/>
      <c r="B335" s="36"/>
      <c r="C335" s="37"/>
      <c r="D335" s="196" t="s">
        <v>127</v>
      </c>
      <c r="E335" s="37"/>
      <c r="F335" s="197" t="s">
        <v>485</v>
      </c>
      <c r="G335" s="37"/>
      <c r="H335" s="37"/>
      <c r="I335" s="104"/>
      <c r="J335" s="37"/>
      <c r="K335" s="37"/>
      <c r="L335" s="40"/>
      <c r="M335" s="198"/>
      <c r="N335" s="199"/>
      <c r="O335" s="65"/>
      <c r="P335" s="65"/>
      <c r="Q335" s="65"/>
      <c r="R335" s="65"/>
      <c r="S335" s="65"/>
      <c r="T335" s="66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T335" s="18" t="s">
        <v>127</v>
      </c>
      <c r="AU335" s="18" t="s">
        <v>80</v>
      </c>
    </row>
    <row r="336" spans="1:65" s="2" customFormat="1" ht="16.5" customHeight="1">
      <c r="A336" s="35"/>
      <c r="B336" s="36"/>
      <c r="C336" s="183" t="s">
        <v>487</v>
      </c>
      <c r="D336" s="183" t="s">
        <v>120</v>
      </c>
      <c r="E336" s="184" t="s">
        <v>488</v>
      </c>
      <c r="F336" s="185" t="s">
        <v>489</v>
      </c>
      <c r="G336" s="186" t="s">
        <v>473</v>
      </c>
      <c r="H336" s="187">
        <v>1</v>
      </c>
      <c r="I336" s="188"/>
      <c r="J336" s="189">
        <f>ROUND(I336*H336,2)</f>
        <v>0</v>
      </c>
      <c r="K336" s="185" t="s">
        <v>124</v>
      </c>
      <c r="L336" s="40"/>
      <c r="M336" s="190" t="s">
        <v>21</v>
      </c>
      <c r="N336" s="191" t="s">
        <v>44</v>
      </c>
      <c r="O336" s="65"/>
      <c r="P336" s="192">
        <f>O336*H336</f>
        <v>0</v>
      </c>
      <c r="Q336" s="192">
        <v>0</v>
      </c>
      <c r="R336" s="192">
        <f>Q336*H336</f>
        <v>0</v>
      </c>
      <c r="S336" s="192">
        <v>0</v>
      </c>
      <c r="T336" s="193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94" t="s">
        <v>474</v>
      </c>
      <c r="AT336" s="194" t="s">
        <v>120</v>
      </c>
      <c r="AU336" s="194" t="s">
        <v>80</v>
      </c>
      <c r="AY336" s="18" t="s">
        <v>118</v>
      </c>
      <c r="BE336" s="195">
        <f>IF(N336="základní",J336,0)</f>
        <v>0</v>
      </c>
      <c r="BF336" s="195">
        <f>IF(N336="snížená",J336,0)</f>
        <v>0</v>
      </c>
      <c r="BG336" s="195">
        <f>IF(N336="zákl. přenesená",J336,0)</f>
        <v>0</v>
      </c>
      <c r="BH336" s="195">
        <f>IF(N336="sníž. přenesená",J336,0)</f>
        <v>0</v>
      </c>
      <c r="BI336" s="195">
        <f>IF(N336="nulová",J336,0)</f>
        <v>0</v>
      </c>
      <c r="BJ336" s="18" t="s">
        <v>78</v>
      </c>
      <c r="BK336" s="195">
        <f>ROUND(I336*H336,2)</f>
        <v>0</v>
      </c>
      <c r="BL336" s="18" t="s">
        <v>474</v>
      </c>
      <c r="BM336" s="194" t="s">
        <v>490</v>
      </c>
    </row>
    <row r="337" spans="1:47" s="2" customFormat="1" ht="10.2">
      <c r="A337" s="35"/>
      <c r="B337" s="36"/>
      <c r="C337" s="37"/>
      <c r="D337" s="196" t="s">
        <v>127</v>
      </c>
      <c r="E337" s="37"/>
      <c r="F337" s="197" t="s">
        <v>489</v>
      </c>
      <c r="G337" s="37"/>
      <c r="H337" s="37"/>
      <c r="I337" s="104"/>
      <c r="J337" s="37"/>
      <c r="K337" s="37"/>
      <c r="L337" s="40"/>
      <c r="M337" s="198"/>
      <c r="N337" s="199"/>
      <c r="O337" s="65"/>
      <c r="P337" s="65"/>
      <c r="Q337" s="65"/>
      <c r="R337" s="65"/>
      <c r="S337" s="65"/>
      <c r="T337" s="66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T337" s="18" t="s">
        <v>127</v>
      </c>
      <c r="AU337" s="18" t="s">
        <v>80</v>
      </c>
    </row>
    <row r="338" spans="2:63" s="12" customFormat="1" ht="22.8" customHeight="1">
      <c r="B338" s="167"/>
      <c r="C338" s="168"/>
      <c r="D338" s="169" t="s">
        <v>72</v>
      </c>
      <c r="E338" s="181" t="s">
        <v>491</v>
      </c>
      <c r="F338" s="181" t="s">
        <v>492</v>
      </c>
      <c r="G338" s="168"/>
      <c r="H338" s="168"/>
      <c r="I338" s="171"/>
      <c r="J338" s="182">
        <f>BK338</f>
        <v>0</v>
      </c>
      <c r="K338" s="168"/>
      <c r="L338" s="173"/>
      <c r="M338" s="174"/>
      <c r="N338" s="175"/>
      <c r="O338" s="175"/>
      <c r="P338" s="176">
        <f>SUM(P339:P340)</f>
        <v>0</v>
      </c>
      <c r="Q338" s="175"/>
      <c r="R338" s="176">
        <f>SUM(R339:R340)</f>
        <v>0</v>
      </c>
      <c r="S338" s="175"/>
      <c r="T338" s="177">
        <f>SUM(T339:T340)</f>
        <v>0</v>
      </c>
      <c r="AR338" s="178" t="s">
        <v>158</v>
      </c>
      <c r="AT338" s="179" t="s">
        <v>72</v>
      </c>
      <c r="AU338" s="179" t="s">
        <v>78</v>
      </c>
      <c r="AY338" s="178" t="s">
        <v>118</v>
      </c>
      <c r="BK338" s="180">
        <f>SUM(BK339:BK340)</f>
        <v>0</v>
      </c>
    </row>
    <row r="339" spans="1:65" s="2" customFormat="1" ht="16.5" customHeight="1">
      <c r="A339" s="35"/>
      <c r="B339" s="36"/>
      <c r="C339" s="183" t="s">
        <v>493</v>
      </c>
      <c r="D339" s="183" t="s">
        <v>120</v>
      </c>
      <c r="E339" s="184" t="s">
        <v>494</v>
      </c>
      <c r="F339" s="185" t="s">
        <v>495</v>
      </c>
      <c r="G339" s="186" t="s">
        <v>473</v>
      </c>
      <c r="H339" s="187">
        <v>1</v>
      </c>
      <c r="I339" s="188"/>
      <c r="J339" s="189">
        <f>ROUND(I339*H339,2)</f>
        <v>0</v>
      </c>
      <c r="K339" s="185" t="s">
        <v>124</v>
      </c>
      <c r="L339" s="40"/>
      <c r="M339" s="190" t="s">
        <v>21</v>
      </c>
      <c r="N339" s="191" t="s">
        <v>44</v>
      </c>
      <c r="O339" s="65"/>
      <c r="P339" s="192">
        <f>O339*H339</f>
        <v>0</v>
      </c>
      <c r="Q339" s="192">
        <v>0</v>
      </c>
      <c r="R339" s="192">
        <f>Q339*H339</f>
        <v>0</v>
      </c>
      <c r="S339" s="192">
        <v>0</v>
      </c>
      <c r="T339" s="193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94" t="s">
        <v>474</v>
      </c>
      <c r="AT339" s="194" t="s">
        <v>120</v>
      </c>
      <c r="AU339" s="194" t="s">
        <v>80</v>
      </c>
      <c r="AY339" s="18" t="s">
        <v>118</v>
      </c>
      <c r="BE339" s="195">
        <f>IF(N339="základní",J339,0)</f>
        <v>0</v>
      </c>
      <c r="BF339" s="195">
        <f>IF(N339="snížená",J339,0)</f>
        <v>0</v>
      </c>
      <c r="BG339" s="195">
        <f>IF(N339="zákl. přenesená",J339,0)</f>
        <v>0</v>
      </c>
      <c r="BH339" s="195">
        <f>IF(N339="sníž. přenesená",J339,0)</f>
        <v>0</v>
      </c>
      <c r="BI339" s="195">
        <f>IF(N339="nulová",J339,0)</f>
        <v>0</v>
      </c>
      <c r="BJ339" s="18" t="s">
        <v>78</v>
      </c>
      <c r="BK339" s="195">
        <f>ROUND(I339*H339,2)</f>
        <v>0</v>
      </c>
      <c r="BL339" s="18" t="s">
        <v>474</v>
      </c>
      <c r="BM339" s="194" t="s">
        <v>496</v>
      </c>
    </row>
    <row r="340" spans="1:47" s="2" customFormat="1" ht="10.2">
      <c r="A340" s="35"/>
      <c r="B340" s="36"/>
      <c r="C340" s="37"/>
      <c r="D340" s="196" t="s">
        <v>127</v>
      </c>
      <c r="E340" s="37"/>
      <c r="F340" s="197" t="s">
        <v>495</v>
      </c>
      <c r="G340" s="37"/>
      <c r="H340" s="37"/>
      <c r="I340" s="104"/>
      <c r="J340" s="37"/>
      <c r="K340" s="37"/>
      <c r="L340" s="40"/>
      <c r="M340" s="198"/>
      <c r="N340" s="199"/>
      <c r="O340" s="65"/>
      <c r="P340" s="65"/>
      <c r="Q340" s="65"/>
      <c r="R340" s="65"/>
      <c r="S340" s="65"/>
      <c r="T340" s="66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T340" s="18" t="s">
        <v>127</v>
      </c>
      <c r="AU340" s="18" t="s">
        <v>80</v>
      </c>
    </row>
    <row r="341" spans="2:63" s="12" customFormat="1" ht="22.8" customHeight="1">
      <c r="B341" s="167"/>
      <c r="C341" s="168"/>
      <c r="D341" s="169" t="s">
        <v>72</v>
      </c>
      <c r="E341" s="181" t="s">
        <v>497</v>
      </c>
      <c r="F341" s="181" t="s">
        <v>498</v>
      </c>
      <c r="G341" s="168"/>
      <c r="H341" s="168"/>
      <c r="I341" s="171"/>
      <c r="J341" s="182">
        <f>BK341</f>
        <v>0</v>
      </c>
      <c r="K341" s="168"/>
      <c r="L341" s="173"/>
      <c r="M341" s="174"/>
      <c r="N341" s="175"/>
      <c r="O341" s="175"/>
      <c r="P341" s="176">
        <f>SUM(P342:P349)</f>
        <v>0</v>
      </c>
      <c r="Q341" s="175"/>
      <c r="R341" s="176">
        <f>SUM(R342:R349)</f>
        <v>0</v>
      </c>
      <c r="S341" s="175"/>
      <c r="T341" s="177">
        <f>SUM(T342:T349)</f>
        <v>0</v>
      </c>
      <c r="AR341" s="178" t="s">
        <v>158</v>
      </c>
      <c r="AT341" s="179" t="s">
        <v>72</v>
      </c>
      <c r="AU341" s="179" t="s">
        <v>78</v>
      </c>
      <c r="AY341" s="178" t="s">
        <v>118</v>
      </c>
      <c r="BK341" s="180">
        <f>SUM(BK342:BK349)</f>
        <v>0</v>
      </c>
    </row>
    <row r="342" spans="1:65" s="2" customFormat="1" ht="16.5" customHeight="1">
      <c r="A342" s="35"/>
      <c r="B342" s="36"/>
      <c r="C342" s="183" t="s">
        <v>499</v>
      </c>
      <c r="D342" s="183" t="s">
        <v>120</v>
      </c>
      <c r="E342" s="184" t="s">
        <v>500</v>
      </c>
      <c r="F342" s="185" t="s">
        <v>501</v>
      </c>
      <c r="G342" s="186" t="s">
        <v>473</v>
      </c>
      <c r="H342" s="187">
        <v>1</v>
      </c>
      <c r="I342" s="188"/>
      <c r="J342" s="189">
        <f>ROUND(I342*H342,2)</f>
        <v>0</v>
      </c>
      <c r="K342" s="185" t="s">
        <v>124</v>
      </c>
      <c r="L342" s="40"/>
      <c r="M342" s="190" t="s">
        <v>21</v>
      </c>
      <c r="N342" s="191" t="s">
        <v>44</v>
      </c>
      <c r="O342" s="65"/>
      <c r="P342" s="192">
        <f>O342*H342</f>
        <v>0</v>
      </c>
      <c r="Q342" s="192">
        <v>0</v>
      </c>
      <c r="R342" s="192">
        <f>Q342*H342</f>
        <v>0</v>
      </c>
      <c r="S342" s="192">
        <v>0</v>
      </c>
      <c r="T342" s="193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194" t="s">
        <v>474</v>
      </c>
      <c r="AT342" s="194" t="s">
        <v>120</v>
      </c>
      <c r="AU342" s="194" t="s">
        <v>80</v>
      </c>
      <c r="AY342" s="18" t="s">
        <v>118</v>
      </c>
      <c r="BE342" s="195">
        <f>IF(N342="základní",J342,0)</f>
        <v>0</v>
      </c>
      <c r="BF342" s="195">
        <f>IF(N342="snížená",J342,0)</f>
        <v>0</v>
      </c>
      <c r="BG342" s="195">
        <f>IF(N342="zákl. přenesená",J342,0)</f>
        <v>0</v>
      </c>
      <c r="BH342" s="195">
        <f>IF(N342="sníž. přenesená",J342,0)</f>
        <v>0</v>
      </c>
      <c r="BI342" s="195">
        <f>IF(N342="nulová",J342,0)</f>
        <v>0</v>
      </c>
      <c r="BJ342" s="18" t="s">
        <v>78</v>
      </c>
      <c r="BK342" s="195">
        <f>ROUND(I342*H342,2)</f>
        <v>0</v>
      </c>
      <c r="BL342" s="18" t="s">
        <v>474</v>
      </c>
      <c r="BM342" s="194" t="s">
        <v>502</v>
      </c>
    </row>
    <row r="343" spans="1:47" s="2" customFormat="1" ht="10.2">
      <c r="A343" s="35"/>
      <c r="B343" s="36"/>
      <c r="C343" s="37"/>
      <c r="D343" s="196" t="s">
        <v>127</v>
      </c>
      <c r="E343" s="37"/>
      <c r="F343" s="197" t="s">
        <v>501</v>
      </c>
      <c r="G343" s="37"/>
      <c r="H343" s="37"/>
      <c r="I343" s="104"/>
      <c r="J343" s="37"/>
      <c r="K343" s="37"/>
      <c r="L343" s="40"/>
      <c r="M343" s="198"/>
      <c r="N343" s="199"/>
      <c r="O343" s="65"/>
      <c r="P343" s="65"/>
      <c r="Q343" s="65"/>
      <c r="R343" s="65"/>
      <c r="S343" s="65"/>
      <c r="T343" s="66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T343" s="18" t="s">
        <v>127</v>
      </c>
      <c r="AU343" s="18" t="s">
        <v>80</v>
      </c>
    </row>
    <row r="344" spans="2:51" s="13" customFormat="1" ht="10.2">
      <c r="B344" s="200"/>
      <c r="C344" s="201"/>
      <c r="D344" s="196" t="s">
        <v>129</v>
      </c>
      <c r="E344" s="202" t="s">
        <v>21</v>
      </c>
      <c r="F344" s="203" t="s">
        <v>503</v>
      </c>
      <c r="G344" s="201"/>
      <c r="H344" s="202" t="s">
        <v>21</v>
      </c>
      <c r="I344" s="204"/>
      <c r="J344" s="201"/>
      <c r="K344" s="201"/>
      <c r="L344" s="205"/>
      <c r="M344" s="206"/>
      <c r="N344" s="207"/>
      <c r="O344" s="207"/>
      <c r="P344" s="207"/>
      <c r="Q344" s="207"/>
      <c r="R344" s="207"/>
      <c r="S344" s="207"/>
      <c r="T344" s="208"/>
      <c r="AT344" s="209" t="s">
        <v>129</v>
      </c>
      <c r="AU344" s="209" t="s">
        <v>80</v>
      </c>
      <c r="AV344" s="13" t="s">
        <v>78</v>
      </c>
      <c r="AW344" s="13" t="s">
        <v>34</v>
      </c>
      <c r="AX344" s="13" t="s">
        <v>73</v>
      </c>
      <c r="AY344" s="209" t="s">
        <v>118</v>
      </c>
    </row>
    <row r="345" spans="2:51" s="14" customFormat="1" ht="10.2">
      <c r="B345" s="210"/>
      <c r="C345" s="211"/>
      <c r="D345" s="196" t="s">
        <v>129</v>
      </c>
      <c r="E345" s="212" t="s">
        <v>21</v>
      </c>
      <c r="F345" s="213" t="s">
        <v>78</v>
      </c>
      <c r="G345" s="211"/>
      <c r="H345" s="214">
        <v>1</v>
      </c>
      <c r="I345" s="215"/>
      <c r="J345" s="211"/>
      <c r="K345" s="211"/>
      <c r="L345" s="216"/>
      <c r="M345" s="217"/>
      <c r="N345" s="218"/>
      <c r="O345" s="218"/>
      <c r="P345" s="218"/>
      <c r="Q345" s="218"/>
      <c r="R345" s="218"/>
      <c r="S345" s="218"/>
      <c r="T345" s="219"/>
      <c r="AT345" s="220" t="s">
        <v>129</v>
      </c>
      <c r="AU345" s="220" t="s">
        <v>80</v>
      </c>
      <c r="AV345" s="14" t="s">
        <v>80</v>
      </c>
      <c r="AW345" s="14" t="s">
        <v>34</v>
      </c>
      <c r="AX345" s="14" t="s">
        <v>78</v>
      </c>
      <c r="AY345" s="220" t="s">
        <v>118</v>
      </c>
    </row>
    <row r="346" spans="1:65" s="2" customFormat="1" ht="16.5" customHeight="1">
      <c r="A346" s="35"/>
      <c r="B346" s="36"/>
      <c r="C346" s="183" t="s">
        <v>504</v>
      </c>
      <c r="D346" s="183" t="s">
        <v>120</v>
      </c>
      <c r="E346" s="184" t="s">
        <v>505</v>
      </c>
      <c r="F346" s="185" t="s">
        <v>506</v>
      </c>
      <c r="G346" s="186" t="s">
        <v>473</v>
      </c>
      <c r="H346" s="187">
        <v>1</v>
      </c>
      <c r="I346" s="188"/>
      <c r="J346" s="189">
        <f>ROUND(I346*H346,2)</f>
        <v>0</v>
      </c>
      <c r="K346" s="185" t="s">
        <v>124</v>
      </c>
      <c r="L346" s="40"/>
      <c r="M346" s="190" t="s">
        <v>21</v>
      </c>
      <c r="N346" s="191" t="s">
        <v>44</v>
      </c>
      <c r="O346" s="65"/>
      <c r="P346" s="192">
        <f>O346*H346</f>
        <v>0</v>
      </c>
      <c r="Q346" s="192">
        <v>0</v>
      </c>
      <c r="R346" s="192">
        <f>Q346*H346</f>
        <v>0</v>
      </c>
      <c r="S346" s="192">
        <v>0</v>
      </c>
      <c r="T346" s="193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194" t="s">
        <v>474</v>
      </c>
      <c r="AT346" s="194" t="s">
        <v>120</v>
      </c>
      <c r="AU346" s="194" t="s">
        <v>80</v>
      </c>
      <c r="AY346" s="18" t="s">
        <v>118</v>
      </c>
      <c r="BE346" s="195">
        <f>IF(N346="základní",J346,0)</f>
        <v>0</v>
      </c>
      <c r="BF346" s="195">
        <f>IF(N346="snížená",J346,0)</f>
        <v>0</v>
      </c>
      <c r="BG346" s="195">
        <f>IF(N346="zákl. přenesená",J346,0)</f>
        <v>0</v>
      </c>
      <c r="BH346" s="195">
        <f>IF(N346="sníž. přenesená",J346,0)</f>
        <v>0</v>
      </c>
      <c r="BI346" s="195">
        <f>IF(N346="nulová",J346,0)</f>
        <v>0</v>
      </c>
      <c r="BJ346" s="18" t="s">
        <v>78</v>
      </c>
      <c r="BK346" s="195">
        <f>ROUND(I346*H346,2)</f>
        <v>0</v>
      </c>
      <c r="BL346" s="18" t="s">
        <v>474</v>
      </c>
      <c r="BM346" s="194" t="s">
        <v>507</v>
      </c>
    </row>
    <row r="347" spans="1:47" s="2" customFormat="1" ht="10.2">
      <c r="A347" s="35"/>
      <c r="B347" s="36"/>
      <c r="C347" s="37"/>
      <c r="D347" s="196" t="s">
        <v>127</v>
      </c>
      <c r="E347" s="37"/>
      <c r="F347" s="197" t="s">
        <v>506</v>
      </c>
      <c r="G347" s="37"/>
      <c r="H347" s="37"/>
      <c r="I347" s="104"/>
      <c r="J347" s="37"/>
      <c r="K347" s="37"/>
      <c r="L347" s="40"/>
      <c r="M347" s="198"/>
      <c r="N347" s="199"/>
      <c r="O347" s="65"/>
      <c r="P347" s="65"/>
      <c r="Q347" s="65"/>
      <c r="R347" s="65"/>
      <c r="S347" s="65"/>
      <c r="T347" s="66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T347" s="18" t="s">
        <v>127</v>
      </c>
      <c r="AU347" s="18" t="s">
        <v>80</v>
      </c>
    </row>
    <row r="348" spans="2:51" s="13" customFormat="1" ht="20.4">
      <c r="B348" s="200"/>
      <c r="C348" s="201"/>
      <c r="D348" s="196" t="s">
        <v>129</v>
      </c>
      <c r="E348" s="202" t="s">
        <v>21</v>
      </c>
      <c r="F348" s="203" t="s">
        <v>508</v>
      </c>
      <c r="G348" s="201"/>
      <c r="H348" s="202" t="s">
        <v>21</v>
      </c>
      <c r="I348" s="204"/>
      <c r="J348" s="201"/>
      <c r="K348" s="201"/>
      <c r="L348" s="205"/>
      <c r="M348" s="206"/>
      <c r="N348" s="207"/>
      <c r="O348" s="207"/>
      <c r="P348" s="207"/>
      <c r="Q348" s="207"/>
      <c r="R348" s="207"/>
      <c r="S348" s="207"/>
      <c r="T348" s="208"/>
      <c r="AT348" s="209" t="s">
        <v>129</v>
      </c>
      <c r="AU348" s="209" t="s">
        <v>80</v>
      </c>
      <c r="AV348" s="13" t="s">
        <v>78</v>
      </c>
      <c r="AW348" s="13" t="s">
        <v>34</v>
      </c>
      <c r="AX348" s="13" t="s">
        <v>73</v>
      </c>
      <c r="AY348" s="209" t="s">
        <v>118</v>
      </c>
    </row>
    <row r="349" spans="2:51" s="14" customFormat="1" ht="10.2">
      <c r="B349" s="210"/>
      <c r="C349" s="211"/>
      <c r="D349" s="196" t="s">
        <v>129</v>
      </c>
      <c r="E349" s="212" t="s">
        <v>21</v>
      </c>
      <c r="F349" s="213" t="s">
        <v>78</v>
      </c>
      <c r="G349" s="211"/>
      <c r="H349" s="214">
        <v>1</v>
      </c>
      <c r="I349" s="215"/>
      <c r="J349" s="211"/>
      <c r="K349" s="211"/>
      <c r="L349" s="216"/>
      <c r="M349" s="217"/>
      <c r="N349" s="218"/>
      <c r="O349" s="218"/>
      <c r="P349" s="218"/>
      <c r="Q349" s="218"/>
      <c r="R349" s="218"/>
      <c r="S349" s="218"/>
      <c r="T349" s="219"/>
      <c r="AT349" s="220" t="s">
        <v>129</v>
      </c>
      <c r="AU349" s="220" t="s">
        <v>80</v>
      </c>
      <c r="AV349" s="14" t="s">
        <v>80</v>
      </c>
      <c r="AW349" s="14" t="s">
        <v>34</v>
      </c>
      <c r="AX349" s="14" t="s">
        <v>78</v>
      </c>
      <c r="AY349" s="220" t="s">
        <v>118</v>
      </c>
    </row>
    <row r="350" spans="2:63" s="12" customFormat="1" ht="22.8" customHeight="1">
      <c r="B350" s="167"/>
      <c r="C350" s="168"/>
      <c r="D350" s="169" t="s">
        <v>72</v>
      </c>
      <c r="E350" s="181" t="s">
        <v>509</v>
      </c>
      <c r="F350" s="181" t="s">
        <v>510</v>
      </c>
      <c r="G350" s="168"/>
      <c r="H350" s="168"/>
      <c r="I350" s="171"/>
      <c r="J350" s="182">
        <f>BK350</f>
        <v>0</v>
      </c>
      <c r="K350" s="168"/>
      <c r="L350" s="173"/>
      <c r="M350" s="174"/>
      <c r="N350" s="175"/>
      <c r="O350" s="175"/>
      <c r="P350" s="176">
        <f>SUM(P351:P363)</f>
        <v>0</v>
      </c>
      <c r="Q350" s="175"/>
      <c r="R350" s="176">
        <f>SUM(R351:R363)</f>
        <v>0</v>
      </c>
      <c r="S350" s="175"/>
      <c r="T350" s="177">
        <f>SUM(T351:T363)</f>
        <v>0</v>
      </c>
      <c r="AR350" s="178" t="s">
        <v>158</v>
      </c>
      <c r="AT350" s="179" t="s">
        <v>72</v>
      </c>
      <c r="AU350" s="179" t="s">
        <v>78</v>
      </c>
      <c r="AY350" s="178" t="s">
        <v>118</v>
      </c>
      <c r="BK350" s="180">
        <f>SUM(BK351:BK363)</f>
        <v>0</v>
      </c>
    </row>
    <row r="351" spans="1:65" s="2" customFormat="1" ht="16.5" customHeight="1">
      <c r="A351" s="35"/>
      <c r="B351" s="36"/>
      <c r="C351" s="183" t="s">
        <v>511</v>
      </c>
      <c r="D351" s="183" t="s">
        <v>120</v>
      </c>
      <c r="E351" s="184" t="s">
        <v>512</v>
      </c>
      <c r="F351" s="185" t="s">
        <v>513</v>
      </c>
      <c r="G351" s="186" t="s">
        <v>473</v>
      </c>
      <c r="H351" s="187">
        <v>1</v>
      </c>
      <c r="I351" s="188"/>
      <c r="J351" s="189">
        <f>ROUND(I351*H351,2)</f>
        <v>0</v>
      </c>
      <c r="K351" s="185" t="s">
        <v>124</v>
      </c>
      <c r="L351" s="40"/>
      <c r="M351" s="190" t="s">
        <v>21</v>
      </c>
      <c r="N351" s="191" t="s">
        <v>44</v>
      </c>
      <c r="O351" s="65"/>
      <c r="P351" s="192">
        <f>O351*H351</f>
        <v>0</v>
      </c>
      <c r="Q351" s="192">
        <v>0</v>
      </c>
      <c r="R351" s="192">
        <f>Q351*H351</f>
        <v>0</v>
      </c>
      <c r="S351" s="192">
        <v>0</v>
      </c>
      <c r="T351" s="193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94" t="s">
        <v>474</v>
      </c>
      <c r="AT351" s="194" t="s">
        <v>120</v>
      </c>
      <c r="AU351" s="194" t="s">
        <v>80</v>
      </c>
      <c r="AY351" s="18" t="s">
        <v>118</v>
      </c>
      <c r="BE351" s="195">
        <f>IF(N351="základní",J351,0)</f>
        <v>0</v>
      </c>
      <c r="BF351" s="195">
        <f>IF(N351="snížená",J351,0)</f>
        <v>0</v>
      </c>
      <c r="BG351" s="195">
        <f>IF(N351="zákl. přenesená",J351,0)</f>
        <v>0</v>
      </c>
      <c r="BH351" s="195">
        <f>IF(N351="sníž. přenesená",J351,0)</f>
        <v>0</v>
      </c>
      <c r="BI351" s="195">
        <f>IF(N351="nulová",J351,0)</f>
        <v>0</v>
      </c>
      <c r="BJ351" s="18" t="s">
        <v>78</v>
      </c>
      <c r="BK351" s="195">
        <f>ROUND(I351*H351,2)</f>
        <v>0</v>
      </c>
      <c r="BL351" s="18" t="s">
        <v>474</v>
      </c>
      <c r="BM351" s="194" t="s">
        <v>514</v>
      </c>
    </row>
    <row r="352" spans="1:47" s="2" customFormat="1" ht="10.2">
      <c r="A352" s="35"/>
      <c r="B352" s="36"/>
      <c r="C352" s="37"/>
      <c r="D352" s="196" t="s">
        <v>127</v>
      </c>
      <c r="E352" s="37"/>
      <c r="F352" s="197" t="s">
        <v>513</v>
      </c>
      <c r="G352" s="37"/>
      <c r="H352" s="37"/>
      <c r="I352" s="104"/>
      <c r="J352" s="37"/>
      <c r="K352" s="37"/>
      <c r="L352" s="40"/>
      <c r="M352" s="198"/>
      <c r="N352" s="199"/>
      <c r="O352" s="65"/>
      <c r="P352" s="65"/>
      <c r="Q352" s="65"/>
      <c r="R352" s="65"/>
      <c r="S352" s="65"/>
      <c r="T352" s="66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T352" s="18" t="s">
        <v>127</v>
      </c>
      <c r="AU352" s="18" t="s">
        <v>80</v>
      </c>
    </row>
    <row r="353" spans="2:51" s="13" customFormat="1" ht="21.6" customHeight="1">
      <c r="B353" s="200"/>
      <c r="C353" s="201"/>
      <c r="D353" s="196" t="s">
        <v>129</v>
      </c>
      <c r="E353" s="202" t="s">
        <v>21</v>
      </c>
      <c r="F353" s="203" t="s">
        <v>515</v>
      </c>
      <c r="G353" s="201"/>
      <c r="H353" s="202" t="s">
        <v>21</v>
      </c>
      <c r="I353" s="204"/>
      <c r="J353" s="201"/>
      <c r="K353" s="201"/>
      <c r="L353" s="205"/>
      <c r="M353" s="206"/>
      <c r="N353" s="207"/>
      <c r="O353" s="207"/>
      <c r="P353" s="207"/>
      <c r="Q353" s="207"/>
      <c r="R353" s="207"/>
      <c r="S353" s="207"/>
      <c r="T353" s="208"/>
      <c r="AT353" s="209" t="s">
        <v>129</v>
      </c>
      <c r="AU353" s="209" t="s">
        <v>80</v>
      </c>
      <c r="AV353" s="13" t="s">
        <v>78</v>
      </c>
      <c r="AW353" s="13" t="s">
        <v>34</v>
      </c>
      <c r="AX353" s="13" t="s">
        <v>73</v>
      </c>
      <c r="AY353" s="209" t="s">
        <v>118</v>
      </c>
    </row>
    <row r="354" spans="2:51" s="13" customFormat="1" ht="21.6" customHeight="1">
      <c r="B354" s="200"/>
      <c r="C354" s="201"/>
      <c r="D354" s="196" t="s">
        <v>129</v>
      </c>
      <c r="E354" s="202" t="s">
        <v>21</v>
      </c>
      <c r="F354" s="203" t="s">
        <v>516</v>
      </c>
      <c r="G354" s="201"/>
      <c r="H354" s="202" t="s">
        <v>21</v>
      </c>
      <c r="I354" s="204"/>
      <c r="J354" s="201"/>
      <c r="K354" s="201"/>
      <c r="L354" s="205"/>
      <c r="M354" s="206"/>
      <c r="N354" s="207"/>
      <c r="O354" s="207"/>
      <c r="P354" s="207"/>
      <c r="Q354" s="207"/>
      <c r="R354" s="207"/>
      <c r="S354" s="207"/>
      <c r="T354" s="208"/>
      <c r="AT354" s="209" t="s">
        <v>129</v>
      </c>
      <c r="AU354" s="209" t="s">
        <v>80</v>
      </c>
      <c r="AV354" s="13" t="s">
        <v>78</v>
      </c>
      <c r="AW354" s="13" t="s">
        <v>34</v>
      </c>
      <c r="AX354" s="13" t="s">
        <v>73</v>
      </c>
      <c r="AY354" s="209" t="s">
        <v>118</v>
      </c>
    </row>
    <row r="355" spans="2:51" s="14" customFormat="1" ht="10.2">
      <c r="B355" s="210"/>
      <c r="C355" s="211"/>
      <c r="D355" s="196" t="s">
        <v>129</v>
      </c>
      <c r="E355" s="212" t="s">
        <v>21</v>
      </c>
      <c r="F355" s="213" t="s">
        <v>78</v>
      </c>
      <c r="G355" s="211"/>
      <c r="H355" s="214">
        <v>1</v>
      </c>
      <c r="I355" s="215"/>
      <c r="J355" s="211"/>
      <c r="K355" s="211"/>
      <c r="L355" s="216"/>
      <c r="M355" s="217"/>
      <c r="N355" s="218"/>
      <c r="O355" s="218"/>
      <c r="P355" s="218"/>
      <c r="Q355" s="218"/>
      <c r="R355" s="218"/>
      <c r="S355" s="218"/>
      <c r="T355" s="219"/>
      <c r="AT355" s="220" t="s">
        <v>129</v>
      </c>
      <c r="AU355" s="220" t="s">
        <v>80</v>
      </c>
      <c r="AV355" s="14" t="s">
        <v>80</v>
      </c>
      <c r="AW355" s="14" t="s">
        <v>34</v>
      </c>
      <c r="AX355" s="14" t="s">
        <v>78</v>
      </c>
      <c r="AY355" s="220" t="s">
        <v>118</v>
      </c>
    </row>
    <row r="356" spans="1:65" s="2" customFormat="1" ht="16.5" customHeight="1">
      <c r="A356" s="35"/>
      <c r="B356" s="36"/>
      <c r="C356" s="183" t="s">
        <v>517</v>
      </c>
      <c r="D356" s="183" t="s">
        <v>120</v>
      </c>
      <c r="E356" s="184" t="s">
        <v>518</v>
      </c>
      <c r="F356" s="185" t="s">
        <v>519</v>
      </c>
      <c r="G356" s="186" t="s">
        <v>473</v>
      </c>
      <c r="H356" s="187">
        <v>1</v>
      </c>
      <c r="I356" s="188"/>
      <c r="J356" s="189">
        <f>ROUND(I356*H356,2)</f>
        <v>0</v>
      </c>
      <c r="K356" s="185" t="s">
        <v>124</v>
      </c>
      <c r="L356" s="40"/>
      <c r="M356" s="190" t="s">
        <v>21</v>
      </c>
      <c r="N356" s="191" t="s">
        <v>44</v>
      </c>
      <c r="O356" s="65"/>
      <c r="P356" s="192">
        <f>O356*H356</f>
        <v>0</v>
      </c>
      <c r="Q356" s="192">
        <v>0</v>
      </c>
      <c r="R356" s="192">
        <f>Q356*H356</f>
        <v>0</v>
      </c>
      <c r="S356" s="192">
        <v>0</v>
      </c>
      <c r="T356" s="193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94" t="s">
        <v>474</v>
      </c>
      <c r="AT356" s="194" t="s">
        <v>120</v>
      </c>
      <c r="AU356" s="194" t="s">
        <v>80</v>
      </c>
      <c r="AY356" s="18" t="s">
        <v>118</v>
      </c>
      <c r="BE356" s="195">
        <f>IF(N356="základní",J356,0)</f>
        <v>0</v>
      </c>
      <c r="BF356" s="195">
        <f>IF(N356="snížená",J356,0)</f>
        <v>0</v>
      </c>
      <c r="BG356" s="195">
        <f>IF(N356="zákl. přenesená",J356,0)</f>
        <v>0</v>
      </c>
      <c r="BH356" s="195">
        <f>IF(N356="sníž. přenesená",J356,0)</f>
        <v>0</v>
      </c>
      <c r="BI356" s="195">
        <f>IF(N356="nulová",J356,0)</f>
        <v>0</v>
      </c>
      <c r="BJ356" s="18" t="s">
        <v>78</v>
      </c>
      <c r="BK356" s="195">
        <f>ROUND(I356*H356,2)</f>
        <v>0</v>
      </c>
      <c r="BL356" s="18" t="s">
        <v>474</v>
      </c>
      <c r="BM356" s="194" t="s">
        <v>520</v>
      </c>
    </row>
    <row r="357" spans="1:47" s="2" customFormat="1" ht="10.2">
      <c r="A357" s="35"/>
      <c r="B357" s="36"/>
      <c r="C357" s="37"/>
      <c r="D357" s="196" t="s">
        <v>127</v>
      </c>
      <c r="E357" s="37"/>
      <c r="F357" s="197" t="s">
        <v>519</v>
      </c>
      <c r="G357" s="37"/>
      <c r="H357" s="37"/>
      <c r="I357" s="104"/>
      <c r="J357" s="37"/>
      <c r="K357" s="37"/>
      <c r="L357" s="40"/>
      <c r="M357" s="198"/>
      <c r="N357" s="199"/>
      <c r="O357" s="65"/>
      <c r="P357" s="65"/>
      <c r="Q357" s="65"/>
      <c r="R357" s="65"/>
      <c r="S357" s="65"/>
      <c r="T357" s="66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T357" s="18" t="s">
        <v>127</v>
      </c>
      <c r="AU357" s="18" t="s">
        <v>80</v>
      </c>
    </row>
    <row r="358" spans="2:51" s="13" customFormat="1" ht="10.2">
      <c r="B358" s="200"/>
      <c r="C358" s="201"/>
      <c r="D358" s="196" t="s">
        <v>129</v>
      </c>
      <c r="E358" s="202" t="s">
        <v>21</v>
      </c>
      <c r="F358" s="203" t="s">
        <v>521</v>
      </c>
      <c r="G358" s="201"/>
      <c r="H358" s="202" t="s">
        <v>21</v>
      </c>
      <c r="I358" s="204"/>
      <c r="J358" s="201"/>
      <c r="K358" s="201"/>
      <c r="L358" s="205"/>
      <c r="M358" s="206"/>
      <c r="N358" s="207"/>
      <c r="O358" s="207"/>
      <c r="P358" s="207"/>
      <c r="Q358" s="207"/>
      <c r="R358" s="207"/>
      <c r="S358" s="207"/>
      <c r="T358" s="208"/>
      <c r="AT358" s="209" t="s">
        <v>129</v>
      </c>
      <c r="AU358" s="209" t="s">
        <v>80</v>
      </c>
      <c r="AV358" s="13" t="s">
        <v>78</v>
      </c>
      <c r="AW358" s="13" t="s">
        <v>34</v>
      </c>
      <c r="AX358" s="13" t="s">
        <v>73</v>
      </c>
      <c r="AY358" s="209" t="s">
        <v>118</v>
      </c>
    </row>
    <row r="359" spans="2:51" s="14" customFormat="1" ht="10.2">
      <c r="B359" s="210"/>
      <c r="C359" s="211"/>
      <c r="D359" s="196" t="s">
        <v>129</v>
      </c>
      <c r="E359" s="212" t="s">
        <v>21</v>
      </c>
      <c r="F359" s="213" t="s">
        <v>78</v>
      </c>
      <c r="G359" s="211"/>
      <c r="H359" s="214">
        <v>1</v>
      </c>
      <c r="I359" s="215"/>
      <c r="J359" s="211"/>
      <c r="K359" s="211"/>
      <c r="L359" s="216"/>
      <c r="M359" s="217"/>
      <c r="N359" s="218"/>
      <c r="O359" s="218"/>
      <c r="P359" s="218"/>
      <c r="Q359" s="218"/>
      <c r="R359" s="218"/>
      <c r="S359" s="218"/>
      <c r="T359" s="219"/>
      <c r="AT359" s="220" t="s">
        <v>129</v>
      </c>
      <c r="AU359" s="220" t="s">
        <v>80</v>
      </c>
      <c r="AV359" s="14" t="s">
        <v>80</v>
      </c>
      <c r="AW359" s="14" t="s">
        <v>34</v>
      </c>
      <c r="AX359" s="14" t="s">
        <v>78</v>
      </c>
      <c r="AY359" s="220" t="s">
        <v>118</v>
      </c>
    </row>
    <row r="360" spans="1:65" s="2" customFormat="1" ht="16.5" customHeight="1">
      <c r="A360" s="35"/>
      <c r="B360" s="36"/>
      <c r="C360" s="183" t="s">
        <v>522</v>
      </c>
      <c r="D360" s="183" t="s">
        <v>120</v>
      </c>
      <c r="E360" s="184" t="s">
        <v>523</v>
      </c>
      <c r="F360" s="185" t="s">
        <v>524</v>
      </c>
      <c r="G360" s="186" t="s">
        <v>473</v>
      </c>
      <c r="H360" s="187">
        <v>1</v>
      </c>
      <c r="I360" s="188"/>
      <c r="J360" s="189">
        <f>ROUND(I360*H360,2)</f>
        <v>0</v>
      </c>
      <c r="K360" s="185" t="s">
        <v>124</v>
      </c>
      <c r="L360" s="40"/>
      <c r="M360" s="190" t="s">
        <v>21</v>
      </c>
      <c r="N360" s="191" t="s">
        <v>44</v>
      </c>
      <c r="O360" s="65"/>
      <c r="P360" s="192">
        <f>O360*H360</f>
        <v>0</v>
      </c>
      <c r="Q360" s="192">
        <v>0</v>
      </c>
      <c r="R360" s="192">
        <f>Q360*H360</f>
        <v>0</v>
      </c>
      <c r="S360" s="192">
        <v>0</v>
      </c>
      <c r="T360" s="193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194" t="s">
        <v>474</v>
      </c>
      <c r="AT360" s="194" t="s">
        <v>120</v>
      </c>
      <c r="AU360" s="194" t="s">
        <v>80</v>
      </c>
      <c r="AY360" s="18" t="s">
        <v>118</v>
      </c>
      <c r="BE360" s="195">
        <f>IF(N360="základní",J360,0)</f>
        <v>0</v>
      </c>
      <c r="BF360" s="195">
        <f>IF(N360="snížená",J360,0)</f>
        <v>0</v>
      </c>
      <c r="BG360" s="195">
        <f>IF(N360="zákl. přenesená",J360,0)</f>
        <v>0</v>
      </c>
      <c r="BH360" s="195">
        <f>IF(N360="sníž. přenesená",J360,0)</f>
        <v>0</v>
      </c>
      <c r="BI360" s="195">
        <f>IF(N360="nulová",J360,0)</f>
        <v>0</v>
      </c>
      <c r="BJ360" s="18" t="s">
        <v>78</v>
      </c>
      <c r="BK360" s="195">
        <f>ROUND(I360*H360,2)</f>
        <v>0</v>
      </c>
      <c r="BL360" s="18" t="s">
        <v>474</v>
      </c>
      <c r="BM360" s="194" t="s">
        <v>525</v>
      </c>
    </row>
    <row r="361" spans="1:47" s="2" customFormat="1" ht="10.2">
      <c r="A361" s="35"/>
      <c r="B361" s="36"/>
      <c r="C361" s="37"/>
      <c r="D361" s="196" t="s">
        <v>127</v>
      </c>
      <c r="E361" s="37"/>
      <c r="F361" s="197" t="s">
        <v>524</v>
      </c>
      <c r="G361" s="37"/>
      <c r="H361" s="37"/>
      <c r="I361" s="104"/>
      <c r="J361" s="37"/>
      <c r="K361" s="37"/>
      <c r="L361" s="40"/>
      <c r="M361" s="198"/>
      <c r="N361" s="199"/>
      <c r="O361" s="65"/>
      <c r="P361" s="65"/>
      <c r="Q361" s="65"/>
      <c r="R361" s="65"/>
      <c r="S361" s="65"/>
      <c r="T361" s="66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T361" s="18" t="s">
        <v>127</v>
      </c>
      <c r="AU361" s="18" t="s">
        <v>80</v>
      </c>
    </row>
    <row r="362" spans="2:51" s="13" customFormat="1" ht="10.2">
      <c r="B362" s="200"/>
      <c r="C362" s="201"/>
      <c r="D362" s="196" t="s">
        <v>129</v>
      </c>
      <c r="E362" s="202" t="s">
        <v>21</v>
      </c>
      <c r="F362" s="203" t="s">
        <v>526</v>
      </c>
      <c r="G362" s="201"/>
      <c r="H362" s="202" t="s">
        <v>21</v>
      </c>
      <c r="I362" s="204"/>
      <c r="J362" s="201"/>
      <c r="K362" s="201"/>
      <c r="L362" s="205"/>
      <c r="M362" s="206"/>
      <c r="N362" s="207"/>
      <c r="O362" s="207"/>
      <c r="P362" s="207"/>
      <c r="Q362" s="207"/>
      <c r="R362" s="207"/>
      <c r="S362" s="207"/>
      <c r="T362" s="208"/>
      <c r="AT362" s="209" t="s">
        <v>129</v>
      </c>
      <c r="AU362" s="209" t="s">
        <v>80</v>
      </c>
      <c r="AV362" s="13" t="s">
        <v>78</v>
      </c>
      <c r="AW362" s="13" t="s">
        <v>34</v>
      </c>
      <c r="AX362" s="13" t="s">
        <v>73</v>
      </c>
      <c r="AY362" s="209" t="s">
        <v>118</v>
      </c>
    </row>
    <row r="363" spans="2:51" s="14" customFormat="1" ht="10.2">
      <c r="B363" s="210"/>
      <c r="C363" s="211"/>
      <c r="D363" s="196" t="s">
        <v>129</v>
      </c>
      <c r="E363" s="212" t="s">
        <v>21</v>
      </c>
      <c r="F363" s="213" t="s">
        <v>78</v>
      </c>
      <c r="G363" s="211"/>
      <c r="H363" s="214">
        <v>1</v>
      </c>
      <c r="I363" s="215"/>
      <c r="J363" s="211"/>
      <c r="K363" s="211"/>
      <c r="L363" s="216"/>
      <c r="M363" s="242"/>
      <c r="N363" s="243"/>
      <c r="O363" s="243"/>
      <c r="P363" s="243"/>
      <c r="Q363" s="243"/>
      <c r="R363" s="243"/>
      <c r="S363" s="243"/>
      <c r="T363" s="244"/>
      <c r="AT363" s="220" t="s">
        <v>129</v>
      </c>
      <c r="AU363" s="220" t="s">
        <v>80</v>
      </c>
      <c r="AV363" s="14" t="s">
        <v>80</v>
      </c>
      <c r="AW363" s="14" t="s">
        <v>34</v>
      </c>
      <c r="AX363" s="14" t="s">
        <v>78</v>
      </c>
      <c r="AY363" s="220" t="s">
        <v>118</v>
      </c>
    </row>
    <row r="364" spans="1:31" s="2" customFormat="1" ht="6.9" customHeight="1">
      <c r="A364" s="35"/>
      <c r="B364" s="48"/>
      <c r="C364" s="49"/>
      <c r="D364" s="49"/>
      <c r="E364" s="49"/>
      <c r="F364" s="49"/>
      <c r="G364" s="49"/>
      <c r="H364" s="49"/>
      <c r="I364" s="132"/>
      <c r="J364" s="49"/>
      <c r="K364" s="49"/>
      <c r="L364" s="40"/>
      <c r="M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</row>
  </sheetData>
  <sheetProtection algorithmName="SHA-512" hashValue="/Kv3XfmIutZGB+qYKwAlYqzieB9gTYx4cNmCR4ieKkY/0FucOkvqI9XZNTkld0++O0hw1ciHYLGZ297fLEONZA==" saltValue="lrvzkSWRdKhNP1HUMDbWHd6jWoKtD7dQCDRl4jOQr5lhNsM+M69EPMk2z4n+xMJgMZ/3Amoo2xPSIgrY7SJVeA==" spinCount="100000" sheet="1" objects="1" scenarios="1" formatColumns="0" formatRows="0" autoFilter="0"/>
  <autoFilter ref="C89:K363"/>
  <mergeCells count="6">
    <mergeCell ref="L2:V2"/>
    <mergeCell ref="E7:H7"/>
    <mergeCell ref="E16:H16"/>
    <mergeCell ref="E25:H25"/>
    <mergeCell ref="E46:H46"/>
    <mergeCell ref="E82:H8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5" customWidth="1"/>
    <col min="2" max="2" width="1.7109375" style="245" customWidth="1"/>
    <col min="3" max="4" width="5.00390625" style="245" customWidth="1"/>
    <col min="5" max="5" width="11.7109375" style="245" customWidth="1"/>
    <col min="6" max="6" width="9.140625" style="245" customWidth="1"/>
    <col min="7" max="7" width="5.00390625" style="245" customWidth="1"/>
    <col min="8" max="8" width="77.8515625" style="245" customWidth="1"/>
    <col min="9" max="10" width="20.00390625" style="245" customWidth="1"/>
    <col min="11" max="11" width="1.7109375" style="245" customWidth="1"/>
  </cols>
  <sheetData>
    <row r="1" s="1" customFormat="1" ht="37.5" customHeight="1"/>
    <row r="2" spans="2:11" s="1" customFormat="1" ht="7.5" customHeight="1">
      <c r="B2" s="246"/>
      <c r="C2" s="247"/>
      <c r="D2" s="247"/>
      <c r="E2" s="247"/>
      <c r="F2" s="247"/>
      <c r="G2" s="247"/>
      <c r="H2" s="247"/>
      <c r="I2" s="247"/>
      <c r="J2" s="247"/>
      <c r="K2" s="248"/>
    </row>
    <row r="3" spans="2:11" s="16" customFormat="1" ht="45" customHeight="1">
      <c r="B3" s="249"/>
      <c r="C3" s="370" t="s">
        <v>527</v>
      </c>
      <c r="D3" s="370"/>
      <c r="E3" s="370"/>
      <c r="F3" s="370"/>
      <c r="G3" s="370"/>
      <c r="H3" s="370"/>
      <c r="I3" s="370"/>
      <c r="J3" s="370"/>
      <c r="K3" s="250"/>
    </row>
    <row r="4" spans="2:11" s="1" customFormat="1" ht="25.5" customHeight="1">
      <c r="B4" s="251"/>
      <c r="C4" s="375" t="s">
        <v>528</v>
      </c>
      <c r="D4" s="375"/>
      <c r="E4" s="375"/>
      <c r="F4" s="375"/>
      <c r="G4" s="375"/>
      <c r="H4" s="375"/>
      <c r="I4" s="375"/>
      <c r="J4" s="375"/>
      <c r="K4" s="252"/>
    </row>
    <row r="5" spans="2:11" s="1" customFormat="1" ht="5.25" customHeight="1">
      <c r="B5" s="251"/>
      <c r="C5" s="253"/>
      <c r="D5" s="253"/>
      <c r="E5" s="253"/>
      <c r="F5" s="253"/>
      <c r="G5" s="253"/>
      <c r="H5" s="253"/>
      <c r="I5" s="253"/>
      <c r="J5" s="253"/>
      <c r="K5" s="252"/>
    </row>
    <row r="6" spans="2:11" s="1" customFormat="1" ht="15" customHeight="1">
      <c r="B6" s="251"/>
      <c r="C6" s="374" t="s">
        <v>529</v>
      </c>
      <c r="D6" s="374"/>
      <c r="E6" s="374"/>
      <c r="F6" s="374"/>
      <c r="G6" s="374"/>
      <c r="H6" s="374"/>
      <c r="I6" s="374"/>
      <c r="J6" s="374"/>
      <c r="K6" s="252"/>
    </row>
    <row r="7" spans="2:11" s="1" customFormat="1" ht="15" customHeight="1">
      <c r="B7" s="255"/>
      <c r="C7" s="374" t="s">
        <v>530</v>
      </c>
      <c r="D7" s="374"/>
      <c r="E7" s="374"/>
      <c r="F7" s="374"/>
      <c r="G7" s="374"/>
      <c r="H7" s="374"/>
      <c r="I7" s="374"/>
      <c r="J7" s="374"/>
      <c r="K7" s="252"/>
    </row>
    <row r="8" spans="2:11" s="1" customFormat="1" ht="12.75" customHeight="1">
      <c r="B8" s="255"/>
      <c r="C8" s="254"/>
      <c r="D8" s="254"/>
      <c r="E8" s="254"/>
      <c r="F8" s="254"/>
      <c r="G8" s="254"/>
      <c r="H8" s="254"/>
      <c r="I8" s="254"/>
      <c r="J8" s="254"/>
      <c r="K8" s="252"/>
    </row>
    <row r="9" spans="2:11" s="1" customFormat="1" ht="15" customHeight="1">
      <c r="B9" s="255"/>
      <c r="C9" s="374" t="s">
        <v>531</v>
      </c>
      <c r="D9" s="374"/>
      <c r="E9" s="374"/>
      <c r="F9" s="374"/>
      <c r="G9" s="374"/>
      <c r="H9" s="374"/>
      <c r="I9" s="374"/>
      <c r="J9" s="374"/>
      <c r="K9" s="252"/>
    </row>
    <row r="10" spans="2:11" s="1" customFormat="1" ht="15" customHeight="1">
      <c r="B10" s="255"/>
      <c r="C10" s="254"/>
      <c r="D10" s="374" t="s">
        <v>532</v>
      </c>
      <c r="E10" s="374"/>
      <c r="F10" s="374"/>
      <c r="G10" s="374"/>
      <c r="H10" s="374"/>
      <c r="I10" s="374"/>
      <c r="J10" s="374"/>
      <c r="K10" s="252"/>
    </row>
    <row r="11" spans="2:11" s="1" customFormat="1" ht="15" customHeight="1">
      <c r="B11" s="255"/>
      <c r="C11" s="256"/>
      <c r="D11" s="374" t="s">
        <v>533</v>
      </c>
      <c r="E11" s="374"/>
      <c r="F11" s="374"/>
      <c r="G11" s="374"/>
      <c r="H11" s="374"/>
      <c r="I11" s="374"/>
      <c r="J11" s="374"/>
      <c r="K11" s="252"/>
    </row>
    <row r="12" spans="2:11" s="1" customFormat="1" ht="15" customHeight="1">
      <c r="B12" s="255"/>
      <c r="C12" s="256"/>
      <c r="D12" s="254"/>
      <c r="E12" s="254"/>
      <c r="F12" s="254"/>
      <c r="G12" s="254"/>
      <c r="H12" s="254"/>
      <c r="I12" s="254"/>
      <c r="J12" s="254"/>
      <c r="K12" s="252"/>
    </row>
    <row r="13" spans="2:11" s="1" customFormat="1" ht="15" customHeight="1">
      <c r="B13" s="255"/>
      <c r="C13" s="256"/>
      <c r="D13" s="257" t="s">
        <v>534</v>
      </c>
      <c r="E13" s="254"/>
      <c r="F13" s="254"/>
      <c r="G13" s="254"/>
      <c r="H13" s="254"/>
      <c r="I13" s="254"/>
      <c r="J13" s="254"/>
      <c r="K13" s="252"/>
    </row>
    <row r="14" spans="2:11" s="1" customFormat="1" ht="12.75" customHeight="1">
      <c r="B14" s="255"/>
      <c r="C14" s="256"/>
      <c r="D14" s="256"/>
      <c r="E14" s="256"/>
      <c r="F14" s="256"/>
      <c r="G14" s="256"/>
      <c r="H14" s="256"/>
      <c r="I14" s="256"/>
      <c r="J14" s="256"/>
      <c r="K14" s="252"/>
    </row>
    <row r="15" spans="2:11" s="1" customFormat="1" ht="15" customHeight="1">
      <c r="B15" s="255"/>
      <c r="C15" s="256"/>
      <c r="D15" s="374" t="s">
        <v>535</v>
      </c>
      <c r="E15" s="374"/>
      <c r="F15" s="374"/>
      <c r="G15" s="374"/>
      <c r="H15" s="374"/>
      <c r="I15" s="374"/>
      <c r="J15" s="374"/>
      <c r="K15" s="252"/>
    </row>
    <row r="16" spans="2:11" s="1" customFormat="1" ht="15" customHeight="1">
      <c r="B16" s="255"/>
      <c r="C16" s="256"/>
      <c r="D16" s="374" t="s">
        <v>536</v>
      </c>
      <c r="E16" s="374"/>
      <c r="F16" s="374"/>
      <c r="G16" s="374"/>
      <c r="H16" s="374"/>
      <c r="I16" s="374"/>
      <c r="J16" s="374"/>
      <c r="K16" s="252"/>
    </row>
    <row r="17" spans="2:11" s="1" customFormat="1" ht="15" customHeight="1">
      <c r="B17" s="255"/>
      <c r="C17" s="256"/>
      <c r="D17" s="374" t="s">
        <v>537</v>
      </c>
      <c r="E17" s="374"/>
      <c r="F17" s="374"/>
      <c r="G17" s="374"/>
      <c r="H17" s="374"/>
      <c r="I17" s="374"/>
      <c r="J17" s="374"/>
      <c r="K17" s="252"/>
    </row>
    <row r="18" spans="2:11" s="1" customFormat="1" ht="15" customHeight="1">
      <c r="B18" s="255"/>
      <c r="C18" s="256"/>
      <c r="D18" s="256"/>
      <c r="E18" s="258" t="s">
        <v>77</v>
      </c>
      <c r="F18" s="374" t="s">
        <v>538</v>
      </c>
      <c r="G18" s="374"/>
      <c r="H18" s="374"/>
      <c r="I18" s="374"/>
      <c r="J18" s="374"/>
      <c r="K18" s="252"/>
    </row>
    <row r="19" spans="2:11" s="1" customFormat="1" ht="15" customHeight="1">
      <c r="B19" s="255"/>
      <c r="C19" s="256"/>
      <c r="D19" s="256"/>
      <c r="E19" s="258" t="s">
        <v>539</v>
      </c>
      <c r="F19" s="374" t="s">
        <v>540</v>
      </c>
      <c r="G19" s="374"/>
      <c r="H19" s="374"/>
      <c r="I19" s="374"/>
      <c r="J19" s="374"/>
      <c r="K19" s="252"/>
    </row>
    <row r="20" spans="2:11" s="1" customFormat="1" ht="15" customHeight="1">
      <c r="B20" s="255"/>
      <c r="C20" s="256"/>
      <c r="D20" s="256"/>
      <c r="E20" s="258" t="s">
        <v>541</v>
      </c>
      <c r="F20" s="374" t="s">
        <v>542</v>
      </c>
      <c r="G20" s="374"/>
      <c r="H20" s="374"/>
      <c r="I20" s="374"/>
      <c r="J20" s="374"/>
      <c r="K20" s="252"/>
    </row>
    <row r="21" spans="2:11" s="1" customFormat="1" ht="15" customHeight="1">
      <c r="B21" s="255"/>
      <c r="C21" s="256"/>
      <c r="D21" s="256"/>
      <c r="E21" s="258" t="s">
        <v>543</v>
      </c>
      <c r="F21" s="374" t="s">
        <v>544</v>
      </c>
      <c r="G21" s="374"/>
      <c r="H21" s="374"/>
      <c r="I21" s="374"/>
      <c r="J21" s="374"/>
      <c r="K21" s="252"/>
    </row>
    <row r="22" spans="2:11" s="1" customFormat="1" ht="15" customHeight="1">
      <c r="B22" s="255"/>
      <c r="C22" s="256"/>
      <c r="D22" s="256"/>
      <c r="E22" s="258" t="s">
        <v>545</v>
      </c>
      <c r="F22" s="374" t="s">
        <v>546</v>
      </c>
      <c r="G22" s="374"/>
      <c r="H22" s="374"/>
      <c r="I22" s="374"/>
      <c r="J22" s="374"/>
      <c r="K22" s="252"/>
    </row>
    <row r="23" spans="2:11" s="1" customFormat="1" ht="15" customHeight="1">
      <c r="B23" s="255"/>
      <c r="C23" s="256"/>
      <c r="D23" s="256"/>
      <c r="E23" s="258" t="s">
        <v>547</v>
      </c>
      <c r="F23" s="374" t="s">
        <v>548</v>
      </c>
      <c r="G23" s="374"/>
      <c r="H23" s="374"/>
      <c r="I23" s="374"/>
      <c r="J23" s="374"/>
      <c r="K23" s="252"/>
    </row>
    <row r="24" spans="2:11" s="1" customFormat="1" ht="12.75" customHeight="1">
      <c r="B24" s="255"/>
      <c r="C24" s="256"/>
      <c r="D24" s="256"/>
      <c r="E24" s="256"/>
      <c r="F24" s="256"/>
      <c r="G24" s="256"/>
      <c r="H24" s="256"/>
      <c r="I24" s="256"/>
      <c r="J24" s="256"/>
      <c r="K24" s="252"/>
    </row>
    <row r="25" spans="2:11" s="1" customFormat="1" ht="15" customHeight="1">
      <c r="B25" s="255"/>
      <c r="C25" s="374" t="s">
        <v>549</v>
      </c>
      <c r="D25" s="374"/>
      <c r="E25" s="374"/>
      <c r="F25" s="374"/>
      <c r="G25" s="374"/>
      <c r="H25" s="374"/>
      <c r="I25" s="374"/>
      <c r="J25" s="374"/>
      <c r="K25" s="252"/>
    </row>
    <row r="26" spans="2:11" s="1" customFormat="1" ht="15" customHeight="1">
      <c r="B26" s="255"/>
      <c r="C26" s="374" t="s">
        <v>550</v>
      </c>
      <c r="D26" s="374"/>
      <c r="E26" s="374"/>
      <c r="F26" s="374"/>
      <c r="G26" s="374"/>
      <c r="H26" s="374"/>
      <c r="I26" s="374"/>
      <c r="J26" s="374"/>
      <c r="K26" s="252"/>
    </row>
    <row r="27" spans="2:11" s="1" customFormat="1" ht="15" customHeight="1">
      <c r="B27" s="255"/>
      <c r="C27" s="254"/>
      <c r="D27" s="374" t="s">
        <v>551</v>
      </c>
      <c r="E27" s="374"/>
      <c r="F27" s="374"/>
      <c r="G27" s="374"/>
      <c r="H27" s="374"/>
      <c r="I27" s="374"/>
      <c r="J27" s="374"/>
      <c r="K27" s="252"/>
    </row>
    <row r="28" spans="2:11" s="1" customFormat="1" ht="15" customHeight="1">
      <c r="B28" s="255"/>
      <c r="C28" s="256"/>
      <c r="D28" s="374" t="s">
        <v>552</v>
      </c>
      <c r="E28" s="374"/>
      <c r="F28" s="374"/>
      <c r="G28" s="374"/>
      <c r="H28" s="374"/>
      <c r="I28" s="374"/>
      <c r="J28" s="374"/>
      <c r="K28" s="252"/>
    </row>
    <row r="29" spans="2:11" s="1" customFormat="1" ht="12.75" customHeight="1">
      <c r="B29" s="255"/>
      <c r="C29" s="256"/>
      <c r="D29" s="256"/>
      <c r="E29" s="256"/>
      <c r="F29" s="256"/>
      <c r="G29" s="256"/>
      <c r="H29" s="256"/>
      <c r="I29" s="256"/>
      <c r="J29" s="256"/>
      <c r="K29" s="252"/>
    </row>
    <row r="30" spans="2:11" s="1" customFormat="1" ht="15" customHeight="1">
      <c r="B30" s="255"/>
      <c r="C30" s="256"/>
      <c r="D30" s="374" t="s">
        <v>553</v>
      </c>
      <c r="E30" s="374"/>
      <c r="F30" s="374"/>
      <c r="G30" s="374"/>
      <c r="H30" s="374"/>
      <c r="I30" s="374"/>
      <c r="J30" s="374"/>
      <c r="K30" s="252"/>
    </row>
    <row r="31" spans="2:11" s="1" customFormat="1" ht="15" customHeight="1">
      <c r="B31" s="255"/>
      <c r="C31" s="256"/>
      <c r="D31" s="374" t="s">
        <v>554</v>
      </c>
      <c r="E31" s="374"/>
      <c r="F31" s="374"/>
      <c r="G31" s="374"/>
      <c r="H31" s="374"/>
      <c r="I31" s="374"/>
      <c r="J31" s="374"/>
      <c r="K31" s="252"/>
    </row>
    <row r="32" spans="2:11" s="1" customFormat="1" ht="12.75" customHeight="1">
      <c r="B32" s="255"/>
      <c r="C32" s="256"/>
      <c r="D32" s="256"/>
      <c r="E32" s="256"/>
      <c r="F32" s="256"/>
      <c r="G32" s="256"/>
      <c r="H32" s="256"/>
      <c r="I32" s="256"/>
      <c r="J32" s="256"/>
      <c r="K32" s="252"/>
    </row>
    <row r="33" spans="2:11" s="1" customFormat="1" ht="15" customHeight="1">
      <c r="B33" s="255"/>
      <c r="C33" s="256"/>
      <c r="D33" s="374" t="s">
        <v>555</v>
      </c>
      <c r="E33" s="374"/>
      <c r="F33" s="374"/>
      <c r="G33" s="374"/>
      <c r="H33" s="374"/>
      <c r="I33" s="374"/>
      <c r="J33" s="374"/>
      <c r="K33" s="252"/>
    </row>
    <row r="34" spans="2:11" s="1" customFormat="1" ht="15" customHeight="1">
      <c r="B34" s="255"/>
      <c r="C34" s="256"/>
      <c r="D34" s="374" t="s">
        <v>556</v>
      </c>
      <c r="E34" s="374"/>
      <c r="F34" s="374"/>
      <c r="G34" s="374"/>
      <c r="H34" s="374"/>
      <c r="I34" s="374"/>
      <c r="J34" s="374"/>
      <c r="K34" s="252"/>
    </row>
    <row r="35" spans="2:11" s="1" customFormat="1" ht="15" customHeight="1">
      <c r="B35" s="255"/>
      <c r="C35" s="256"/>
      <c r="D35" s="374" t="s">
        <v>557</v>
      </c>
      <c r="E35" s="374"/>
      <c r="F35" s="374"/>
      <c r="G35" s="374"/>
      <c r="H35" s="374"/>
      <c r="I35" s="374"/>
      <c r="J35" s="374"/>
      <c r="K35" s="252"/>
    </row>
    <row r="36" spans="2:11" s="1" customFormat="1" ht="15" customHeight="1">
      <c r="B36" s="255"/>
      <c r="C36" s="256"/>
      <c r="D36" s="254"/>
      <c r="E36" s="257" t="s">
        <v>104</v>
      </c>
      <c r="F36" s="254"/>
      <c r="G36" s="374" t="s">
        <v>558</v>
      </c>
      <c r="H36" s="374"/>
      <c r="I36" s="374"/>
      <c r="J36" s="374"/>
      <c r="K36" s="252"/>
    </row>
    <row r="37" spans="2:11" s="1" customFormat="1" ht="30.75" customHeight="1">
      <c r="B37" s="255"/>
      <c r="C37" s="256"/>
      <c r="D37" s="254"/>
      <c r="E37" s="257" t="s">
        <v>559</v>
      </c>
      <c r="F37" s="254"/>
      <c r="G37" s="374" t="s">
        <v>560</v>
      </c>
      <c r="H37" s="374"/>
      <c r="I37" s="374"/>
      <c r="J37" s="374"/>
      <c r="K37" s="252"/>
    </row>
    <row r="38" spans="2:11" s="1" customFormat="1" ht="15" customHeight="1">
      <c r="B38" s="255"/>
      <c r="C38" s="256"/>
      <c r="D38" s="254"/>
      <c r="E38" s="257" t="s">
        <v>54</v>
      </c>
      <c r="F38" s="254"/>
      <c r="G38" s="374" t="s">
        <v>561</v>
      </c>
      <c r="H38" s="374"/>
      <c r="I38" s="374"/>
      <c r="J38" s="374"/>
      <c r="K38" s="252"/>
    </row>
    <row r="39" spans="2:11" s="1" customFormat="1" ht="15" customHeight="1">
      <c r="B39" s="255"/>
      <c r="C39" s="256"/>
      <c r="D39" s="254"/>
      <c r="E39" s="257" t="s">
        <v>55</v>
      </c>
      <c r="F39" s="254"/>
      <c r="G39" s="374" t="s">
        <v>562</v>
      </c>
      <c r="H39" s="374"/>
      <c r="I39" s="374"/>
      <c r="J39" s="374"/>
      <c r="K39" s="252"/>
    </row>
    <row r="40" spans="2:11" s="1" customFormat="1" ht="15" customHeight="1">
      <c r="B40" s="255"/>
      <c r="C40" s="256"/>
      <c r="D40" s="254"/>
      <c r="E40" s="257" t="s">
        <v>105</v>
      </c>
      <c r="F40" s="254"/>
      <c r="G40" s="374" t="s">
        <v>563</v>
      </c>
      <c r="H40" s="374"/>
      <c r="I40" s="374"/>
      <c r="J40" s="374"/>
      <c r="K40" s="252"/>
    </row>
    <row r="41" spans="2:11" s="1" customFormat="1" ht="15" customHeight="1">
      <c r="B41" s="255"/>
      <c r="C41" s="256"/>
      <c r="D41" s="254"/>
      <c r="E41" s="257" t="s">
        <v>106</v>
      </c>
      <c r="F41" s="254"/>
      <c r="G41" s="374" t="s">
        <v>564</v>
      </c>
      <c r="H41" s="374"/>
      <c r="I41" s="374"/>
      <c r="J41" s="374"/>
      <c r="K41" s="252"/>
    </row>
    <row r="42" spans="2:11" s="1" customFormat="1" ht="15" customHeight="1">
      <c r="B42" s="255"/>
      <c r="C42" s="256"/>
      <c r="D42" s="254"/>
      <c r="E42" s="257" t="s">
        <v>565</v>
      </c>
      <c r="F42" s="254"/>
      <c r="G42" s="374" t="s">
        <v>566</v>
      </c>
      <c r="H42" s="374"/>
      <c r="I42" s="374"/>
      <c r="J42" s="374"/>
      <c r="K42" s="252"/>
    </row>
    <row r="43" spans="2:11" s="1" customFormat="1" ht="15" customHeight="1">
      <c r="B43" s="255"/>
      <c r="C43" s="256"/>
      <c r="D43" s="254"/>
      <c r="E43" s="257"/>
      <c r="F43" s="254"/>
      <c r="G43" s="374" t="s">
        <v>567</v>
      </c>
      <c r="H43" s="374"/>
      <c r="I43" s="374"/>
      <c r="J43" s="374"/>
      <c r="K43" s="252"/>
    </row>
    <row r="44" spans="2:11" s="1" customFormat="1" ht="15" customHeight="1">
      <c r="B44" s="255"/>
      <c r="C44" s="256"/>
      <c r="D44" s="254"/>
      <c r="E44" s="257" t="s">
        <v>568</v>
      </c>
      <c r="F44" s="254"/>
      <c r="G44" s="374" t="s">
        <v>569</v>
      </c>
      <c r="H44" s="374"/>
      <c r="I44" s="374"/>
      <c r="J44" s="374"/>
      <c r="K44" s="252"/>
    </row>
    <row r="45" spans="2:11" s="1" customFormat="1" ht="15" customHeight="1">
      <c r="B45" s="255"/>
      <c r="C45" s="256"/>
      <c r="D45" s="254"/>
      <c r="E45" s="257" t="s">
        <v>108</v>
      </c>
      <c r="F45" s="254"/>
      <c r="G45" s="374" t="s">
        <v>570</v>
      </c>
      <c r="H45" s="374"/>
      <c r="I45" s="374"/>
      <c r="J45" s="374"/>
      <c r="K45" s="252"/>
    </row>
    <row r="46" spans="2:11" s="1" customFormat="1" ht="12.75" customHeight="1">
      <c r="B46" s="255"/>
      <c r="C46" s="256"/>
      <c r="D46" s="254"/>
      <c r="E46" s="254"/>
      <c r="F46" s="254"/>
      <c r="G46" s="254"/>
      <c r="H46" s="254"/>
      <c r="I46" s="254"/>
      <c r="J46" s="254"/>
      <c r="K46" s="252"/>
    </row>
    <row r="47" spans="2:11" s="1" customFormat="1" ht="15" customHeight="1">
      <c r="B47" s="255"/>
      <c r="C47" s="256"/>
      <c r="D47" s="374" t="s">
        <v>571</v>
      </c>
      <c r="E47" s="374"/>
      <c r="F47" s="374"/>
      <c r="G47" s="374"/>
      <c r="H47" s="374"/>
      <c r="I47" s="374"/>
      <c r="J47" s="374"/>
      <c r="K47" s="252"/>
    </row>
    <row r="48" spans="2:11" s="1" customFormat="1" ht="15" customHeight="1">
      <c r="B48" s="255"/>
      <c r="C48" s="256"/>
      <c r="D48" s="256"/>
      <c r="E48" s="374" t="s">
        <v>572</v>
      </c>
      <c r="F48" s="374"/>
      <c r="G48" s="374"/>
      <c r="H48" s="374"/>
      <c r="I48" s="374"/>
      <c r="J48" s="374"/>
      <c r="K48" s="252"/>
    </row>
    <row r="49" spans="2:11" s="1" customFormat="1" ht="15" customHeight="1">
      <c r="B49" s="255"/>
      <c r="C49" s="256"/>
      <c r="D49" s="256"/>
      <c r="E49" s="374" t="s">
        <v>573</v>
      </c>
      <c r="F49" s="374"/>
      <c r="G49" s="374"/>
      <c r="H49" s="374"/>
      <c r="I49" s="374"/>
      <c r="J49" s="374"/>
      <c r="K49" s="252"/>
    </row>
    <row r="50" spans="2:11" s="1" customFormat="1" ht="15" customHeight="1">
      <c r="B50" s="255"/>
      <c r="C50" s="256"/>
      <c r="D50" s="256"/>
      <c r="E50" s="374" t="s">
        <v>574</v>
      </c>
      <c r="F50" s="374"/>
      <c r="G50" s="374"/>
      <c r="H50" s="374"/>
      <c r="I50" s="374"/>
      <c r="J50" s="374"/>
      <c r="K50" s="252"/>
    </row>
    <row r="51" spans="2:11" s="1" customFormat="1" ht="15" customHeight="1">
      <c r="B51" s="255"/>
      <c r="C51" s="256"/>
      <c r="D51" s="374" t="s">
        <v>575</v>
      </c>
      <c r="E51" s="374"/>
      <c r="F51" s="374"/>
      <c r="G51" s="374"/>
      <c r="H51" s="374"/>
      <c r="I51" s="374"/>
      <c r="J51" s="374"/>
      <c r="K51" s="252"/>
    </row>
    <row r="52" spans="2:11" s="1" customFormat="1" ht="25.5" customHeight="1">
      <c r="B52" s="251"/>
      <c r="C52" s="375" t="s">
        <v>576</v>
      </c>
      <c r="D52" s="375"/>
      <c r="E52" s="375"/>
      <c r="F52" s="375"/>
      <c r="G52" s="375"/>
      <c r="H52" s="375"/>
      <c r="I52" s="375"/>
      <c r="J52" s="375"/>
      <c r="K52" s="252"/>
    </row>
    <row r="53" spans="2:11" s="1" customFormat="1" ht="5.25" customHeight="1">
      <c r="B53" s="251"/>
      <c r="C53" s="253"/>
      <c r="D53" s="253"/>
      <c r="E53" s="253"/>
      <c r="F53" s="253"/>
      <c r="G53" s="253"/>
      <c r="H53" s="253"/>
      <c r="I53" s="253"/>
      <c r="J53" s="253"/>
      <c r="K53" s="252"/>
    </row>
    <row r="54" spans="2:11" s="1" customFormat="1" ht="15" customHeight="1">
      <c r="B54" s="251"/>
      <c r="C54" s="374" t="s">
        <v>577</v>
      </c>
      <c r="D54" s="374"/>
      <c r="E54" s="374"/>
      <c r="F54" s="374"/>
      <c r="G54" s="374"/>
      <c r="H54" s="374"/>
      <c r="I54" s="374"/>
      <c r="J54" s="374"/>
      <c r="K54" s="252"/>
    </row>
    <row r="55" spans="2:11" s="1" customFormat="1" ht="15" customHeight="1">
      <c r="B55" s="251"/>
      <c r="C55" s="374" t="s">
        <v>578</v>
      </c>
      <c r="D55" s="374"/>
      <c r="E55" s="374"/>
      <c r="F55" s="374"/>
      <c r="G55" s="374"/>
      <c r="H55" s="374"/>
      <c r="I55" s="374"/>
      <c r="J55" s="374"/>
      <c r="K55" s="252"/>
    </row>
    <row r="56" spans="2:11" s="1" customFormat="1" ht="12.75" customHeight="1">
      <c r="B56" s="251"/>
      <c r="C56" s="254"/>
      <c r="D56" s="254"/>
      <c r="E56" s="254"/>
      <c r="F56" s="254"/>
      <c r="G56" s="254"/>
      <c r="H56" s="254"/>
      <c r="I56" s="254"/>
      <c r="J56" s="254"/>
      <c r="K56" s="252"/>
    </row>
    <row r="57" spans="2:11" s="1" customFormat="1" ht="15" customHeight="1">
      <c r="B57" s="251"/>
      <c r="C57" s="374" t="s">
        <v>579</v>
      </c>
      <c r="D57" s="374"/>
      <c r="E57" s="374"/>
      <c r="F57" s="374"/>
      <c r="G57" s="374"/>
      <c r="H57" s="374"/>
      <c r="I57" s="374"/>
      <c r="J57" s="374"/>
      <c r="K57" s="252"/>
    </row>
    <row r="58" spans="2:11" s="1" customFormat="1" ht="15" customHeight="1">
      <c r="B58" s="251"/>
      <c r="C58" s="256"/>
      <c r="D58" s="374" t="s">
        <v>580</v>
      </c>
      <c r="E58" s="374"/>
      <c r="F58" s="374"/>
      <c r="G58" s="374"/>
      <c r="H58" s="374"/>
      <c r="I58" s="374"/>
      <c r="J58" s="374"/>
      <c r="K58" s="252"/>
    </row>
    <row r="59" spans="2:11" s="1" customFormat="1" ht="15" customHeight="1">
      <c r="B59" s="251"/>
      <c r="C59" s="256"/>
      <c r="D59" s="374" t="s">
        <v>581</v>
      </c>
      <c r="E59" s="374"/>
      <c r="F59" s="374"/>
      <c r="G59" s="374"/>
      <c r="H59" s="374"/>
      <c r="I59" s="374"/>
      <c r="J59" s="374"/>
      <c r="K59" s="252"/>
    </row>
    <row r="60" spans="2:11" s="1" customFormat="1" ht="15" customHeight="1">
      <c r="B60" s="251"/>
      <c r="C60" s="256"/>
      <c r="D60" s="374" t="s">
        <v>582</v>
      </c>
      <c r="E60" s="374"/>
      <c r="F60" s="374"/>
      <c r="G60" s="374"/>
      <c r="H60" s="374"/>
      <c r="I60" s="374"/>
      <c r="J60" s="374"/>
      <c r="K60" s="252"/>
    </row>
    <row r="61" spans="2:11" s="1" customFormat="1" ht="15" customHeight="1">
      <c r="B61" s="251"/>
      <c r="C61" s="256"/>
      <c r="D61" s="374" t="s">
        <v>583</v>
      </c>
      <c r="E61" s="374"/>
      <c r="F61" s="374"/>
      <c r="G61" s="374"/>
      <c r="H61" s="374"/>
      <c r="I61" s="374"/>
      <c r="J61" s="374"/>
      <c r="K61" s="252"/>
    </row>
    <row r="62" spans="2:11" s="1" customFormat="1" ht="15" customHeight="1">
      <c r="B62" s="251"/>
      <c r="C62" s="256"/>
      <c r="D62" s="376" t="s">
        <v>584</v>
      </c>
      <c r="E62" s="376"/>
      <c r="F62" s="376"/>
      <c r="G62" s="376"/>
      <c r="H62" s="376"/>
      <c r="I62" s="376"/>
      <c r="J62" s="376"/>
      <c r="K62" s="252"/>
    </row>
    <row r="63" spans="2:11" s="1" customFormat="1" ht="15" customHeight="1">
      <c r="B63" s="251"/>
      <c r="C63" s="256"/>
      <c r="D63" s="374" t="s">
        <v>585</v>
      </c>
      <c r="E63" s="374"/>
      <c r="F63" s="374"/>
      <c r="G63" s="374"/>
      <c r="H63" s="374"/>
      <c r="I63" s="374"/>
      <c r="J63" s="374"/>
      <c r="K63" s="252"/>
    </row>
    <row r="64" spans="2:11" s="1" customFormat="1" ht="12.75" customHeight="1">
      <c r="B64" s="251"/>
      <c r="C64" s="256"/>
      <c r="D64" s="256"/>
      <c r="E64" s="259"/>
      <c r="F64" s="256"/>
      <c r="G64" s="256"/>
      <c r="H64" s="256"/>
      <c r="I64" s="256"/>
      <c r="J64" s="256"/>
      <c r="K64" s="252"/>
    </row>
    <row r="65" spans="2:11" s="1" customFormat="1" ht="15" customHeight="1">
      <c r="B65" s="251"/>
      <c r="C65" s="256"/>
      <c r="D65" s="374" t="s">
        <v>586</v>
      </c>
      <c r="E65" s="374"/>
      <c r="F65" s="374"/>
      <c r="G65" s="374"/>
      <c r="H65" s="374"/>
      <c r="I65" s="374"/>
      <c r="J65" s="374"/>
      <c r="K65" s="252"/>
    </row>
    <row r="66" spans="2:11" s="1" customFormat="1" ht="15" customHeight="1">
      <c r="B66" s="251"/>
      <c r="C66" s="256"/>
      <c r="D66" s="376" t="s">
        <v>587</v>
      </c>
      <c r="E66" s="376"/>
      <c r="F66" s="376"/>
      <c r="G66" s="376"/>
      <c r="H66" s="376"/>
      <c r="I66" s="376"/>
      <c r="J66" s="376"/>
      <c r="K66" s="252"/>
    </row>
    <row r="67" spans="2:11" s="1" customFormat="1" ht="15" customHeight="1">
      <c r="B67" s="251"/>
      <c r="C67" s="256"/>
      <c r="D67" s="374" t="s">
        <v>588</v>
      </c>
      <c r="E67" s="374"/>
      <c r="F67" s="374"/>
      <c r="G67" s="374"/>
      <c r="H67" s="374"/>
      <c r="I67" s="374"/>
      <c r="J67" s="374"/>
      <c r="K67" s="252"/>
    </row>
    <row r="68" spans="2:11" s="1" customFormat="1" ht="15" customHeight="1">
      <c r="B68" s="251"/>
      <c r="C68" s="256"/>
      <c r="D68" s="374" t="s">
        <v>589</v>
      </c>
      <c r="E68" s="374"/>
      <c r="F68" s="374"/>
      <c r="G68" s="374"/>
      <c r="H68" s="374"/>
      <c r="I68" s="374"/>
      <c r="J68" s="374"/>
      <c r="K68" s="252"/>
    </row>
    <row r="69" spans="2:11" s="1" customFormat="1" ht="15" customHeight="1">
      <c r="B69" s="251"/>
      <c r="C69" s="256"/>
      <c r="D69" s="374" t="s">
        <v>590</v>
      </c>
      <c r="E69" s="374"/>
      <c r="F69" s="374"/>
      <c r="G69" s="374"/>
      <c r="H69" s="374"/>
      <c r="I69" s="374"/>
      <c r="J69" s="374"/>
      <c r="K69" s="252"/>
    </row>
    <row r="70" spans="2:11" s="1" customFormat="1" ht="15" customHeight="1">
      <c r="B70" s="251"/>
      <c r="C70" s="256"/>
      <c r="D70" s="374" t="s">
        <v>591</v>
      </c>
      <c r="E70" s="374"/>
      <c r="F70" s="374"/>
      <c r="G70" s="374"/>
      <c r="H70" s="374"/>
      <c r="I70" s="374"/>
      <c r="J70" s="374"/>
      <c r="K70" s="252"/>
    </row>
    <row r="71" spans="2:11" s="1" customFormat="1" ht="12.75" customHeight="1">
      <c r="B71" s="260"/>
      <c r="C71" s="261"/>
      <c r="D71" s="261"/>
      <c r="E71" s="261"/>
      <c r="F71" s="261"/>
      <c r="G71" s="261"/>
      <c r="H71" s="261"/>
      <c r="I71" s="261"/>
      <c r="J71" s="261"/>
      <c r="K71" s="262"/>
    </row>
    <row r="72" spans="2:11" s="1" customFormat="1" ht="18.75" customHeight="1">
      <c r="B72" s="263"/>
      <c r="C72" s="263"/>
      <c r="D72" s="263"/>
      <c r="E72" s="263"/>
      <c r="F72" s="263"/>
      <c r="G72" s="263"/>
      <c r="H72" s="263"/>
      <c r="I72" s="263"/>
      <c r="J72" s="263"/>
      <c r="K72" s="264"/>
    </row>
    <row r="73" spans="2:11" s="1" customFormat="1" ht="18.75" customHeight="1">
      <c r="B73" s="264"/>
      <c r="C73" s="264"/>
      <c r="D73" s="264"/>
      <c r="E73" s="264"/>
      <c r="F73" s="264"/>
      <c r="G73" s="264"/>
      <c r="H73" s="264"/>
      <c r="I73" s="264"/>
      <c r="J73" s="264"/>
      <c r="K73" s="264"/>
    </row>
    <row r="74" spans="2:11" s="1" customFormat="1" ht="7.5" customHeight="1">
      <c r="B74" s="265"/>
      <c r="C74" s="266"/>
      <c r="D74" s="266"/>
      <c r="E74" s="266"/>
      <c r="F74" s="266"/>
      <c r="G74" s="266"/>
      <c r="H74" s="266"/>
      <c r="I74" s="266"/>
      <c r="J74" s="266"/>
      <c r="K74" s="267"/>
    </row>
    <row r="75" spans="2:11" s="1" customFormat="1" ht="45" customHeight="1">
      <c r="B75" s="268"/>
      <c r="C75" s="369" t="s">
        <v>592</v>
      </c>
      <c r="D75" s="369"/>
      <c r="E75" s="369"/>
      <c r="F75" s="369"/>
      <c r="G75" s="369"/>
      <c r="H75" s="369"/>
      <c r="I75" s="369"/>
      <c r="J75" s="369"/>
      <c r="K75" s="269"/>
    </row>
    <row r="76" spans="2:11" s="1" customFormat="1" ht="17.25" customHeight="1">
      <c r="B76" s="268"/>
      <c r="C76" s="270" t="s">
        <v>593</v>
      </c>
      <c r="D76" s="270"/>
      <c r="E76" s="270"/>
      <c r="F76" s="270" t="s">
        <v>594</v>
      </c>
      <c r="G76" s="271"/>
      <c r="H76" s="270" t="s">
        <v>55</v>
      </c>
      <c r="I76" s="270" t="s">
        <v>58</v>
      </c>
      <c r="J76" s="270" t="s">
        <v>595</v>
      </c>
      <c r="K76" s="269"/>
    </row>
    <row r="77" spans="2:11" s="1" customFormat="1" ht="17.25" customHeight="1">
      <c r="B77" s="268"/>
      <c r="C77" s="272" t="s">
        <v>596</v>
      </c>
      <c r="D77" s="272"/>
      <c r="E77" s="272"/>
      <c r="F77" s="273" t="s">
        <v>597</v>
      </c>
      <c r="G77" s="274"/>
      <c r="H77" s="272"/>
      <c r="I77" s="272"/>
      <c r="J77" s="272" t="s">
        <v>598</v>
      </c>
      <c r="K77" s="269"/>
    </row>
    <row r="78" spans="2:11" s="1" customFormat="1" ht="5.25" customHeight="1">
      <c r="B78" s="268"/>
      <c r="C78" s="275"/>
      <c r="D78" s="275"/>
      <c r="E78" s="275"/>
      <c r="F78" s="275"/>
      <c r="G78" s="276"/>
      <c r="H78" s="275"/>
      <c r="I78" s="275"/>
      <c r="J78" s="275"/>
      <c r="K78" s="269"/>
    </row>
    <row r="79" spans="2:11" s="1" customFormat="1" ht="15" customHeight="1">
      <c r="B79" s="268"/>
      <c r="C79" s="257" t="s">
        <v>54</v>
      </c>
      <c r="D79" s="275"/>
      <c r="E79" s="275"/>
      <c r="F79" s="277" t="s">
        <v>599</v>
      </c>
      <c r="G79" s="276"/>
      <c r="H79" s="257" t="s">
        <v>600</v>
      </c>
      <c r="I79" s="257" t="s">
        <v>601</v>
      </c>
      <c r="J79" s="257">
        <v>20</v>
      </c>
      <c r="K79" s="269"/>
    </row>
    <row r="80" spans="2:11" s="1" customFormat="1" ht="15" customHeight="1">
      <c r="B80" s="268"/>
      <c r="C80" s="257" t="s">
        <v>602</v>
      </c>
      <c r="D80" s="257"/>
      <c r="E80" s="257"/>
      <c r="F80" s="277" t="s">
        <v>599</v>
      </c>
      <c r="G80" s="276"/>
      <c r="H80" s="257" t="s">
        <v>603</v>
      </c>
      <c r="I80" s="257" t="s">
        <v>601</v>
      </c>
      <c r="J80" s="257">
        <v>120</v>
      </c>
      <c r="K80" s="269"/>
    </row>
    <row r="81" spans="2:11" s="1" customFormat="1" ht="15" customHeight="1">
      <c r="B81" s="278"/>
      <c r="C81" s="257" t="s">
        <v>604</v>
      </c>
      <c r="D81" s="257"/>
      <c r="E81" s="257"/>
      <c r="F81" s="277" t="s">
        <v>605</v>
      </c>
      <c r="G81" s="276"/>
      <c r="H81" s="257" t="s">
        <v>606</v>
      </c>
      <c r="I81" s="257" t="s">
        <v>601</v>
      </c>
      <c r="J81" s="257">
        <v>50</v>
      </c>
      <c r="K81" s="269"/>
    </row>
    <row r="82" spans="2:11" s="1" customFormat="1" ht="15" customHeight="1">
      <c r="B82" s="278"/>
      <c r="C82" s="257" t="s">
        <v>607</v>
      </c>
      <c r="D82" s="257"/>
      <c r="E82" s="257"/>
      <c r="F82" s="277" t="s">
        <v>599</v>
      </c>
      <c r="G82" s="276"/>
      <c r="H82" s="257" t="s">
        <v>608</v>
      </c>
      <c r="I82" s="257" t="s">
        <v>609</v>
      </c>
      <c r="J82" s="257"/>
      <c r="K82" s="269"/>
    </row>
    <row r="83" spans="2:11" s="1" customFormat="1" ht="15" customHeight="1">
      <c r="B83" s="278"/>
      <c r="C83" s="279" t="s">
        <v>610</v>
      </c>
      <c r="D83" s="279"/>
      <c r="E83" s="279"/>
      <c r="F83" s="280" t="s">
        <v>605</v>
      </c>
      <c r="G83" s="279"/>
      <c r="H83" s="279" t="s">
        <v>611</v>
      </c>
      <c r="I83" s="279" t="s">
        <v>601</v>
      </c>
      <c r="J83" s="279">
        <v>15</v>
      </c>
      <c r="K83" s="269"/>
    </row>
    <row r="84" spans="2:11" s="1" customFormat="1" ht="15" customHeight="1">
      <c r="B84" s="278"/>
      <c r="C84" s="279" t="s">
        <v>612</v>
      </c>
      <c r="D84" s="279"/>
      <c r="E84" s="279"/>
      <c r="F84" s="280" t="s">
        <v>605</v>
      </c>
      <c r="G84" s="279"/>
      <c r="H84" s="279" t="s">
        <v>613</v>
      </c>
      <c r="I84" s="279" t="s">
        <v>601</v>
      </c>
      <c r="J84" s="279">
        <v>15</v>
      </c>
      <c r="K84" s="269"/>
    </row>
    <row r="85" spans="2:11" s="1" customFormat="1" ht="15" customHeight="1">
      <c r="B85" s="278"/>
      <c r="C85" s="279" t="s">
        <v>614</v>
      </c>
      <c r="D85" s="279"/>
      <c r="E85" s="279"/>
      <c r="F85" s="280" t="s">
        <v>605</v>
      </c>
      <c r="G85" s="279"/>
      <c r="H85" s="279" t="s">
        <v>615</v>
      </c>
      <c r="I85" s="279" t="s">
        <v>601</v>
      </c>
      <c r="J85" s="279">
        <v>20</v>
      </c>
      <c r="K85" s="269"/>
    </row>
    <row r="86" spans="2:11" s="1" customFormat="1" ht="15" customHeight="1">
      <c r="B86" s="278"/>
      <c r="C86" s="279" t="s">
        <v>616</v>
      </c>
      <c r="D86" s="279"/>
      <c r="E86" s="279"/>
      <c r="F86" s="280" t="s">
        <v>605</v>
      </c>
      <c r="G86" s="279"/>
      <c r="H86" s="279" t="s">
        <v>617</v>
      </c>
      <c r="I86" s="279" t="s">
        <v>601</v>
      </c>
      <c r="J86" s="279">
        <v>20</v>
      </c>
      <c r="K86" s="269"/>
    </row>
    <row r="87" spans="2:11" s="1" customFormat="1" ht="15" customHeight="1">
      <c r="B87" s="278"/>
      <c r="C87" s="257" t="s">
        <v>618</v>
      </c>
      <c r="D87" s="257"/>
      <c r="E87" s="257"/>
      <c r="F87" s="277" t="s">
        <v>605</v>
      </c>
      <c r="G87" s="276"/>
      <c r="H87" s="257" t="s">
        <v>619</v>
      </c>
      <c r="I87" s="257" t="s">
        <v>601</v>
      </c>
      <c r="J87" s="257">
        <v>50</v>
      </c>
      <c r="K87" s="269"/>
    </row>
    <row r="88" spans="2:11" s="1" customFormat="1" ht="15" customHeight="1">
      <c r="B88" s="278"/>
      <c r="C88" s="257" t="s">
        <v>620</v>
      </c>
      <c r="D88" s="257"/>
      <c r="E88" s="257"/>
      <c r="F88" s="277" t="s">
        <v>605</v>
      </c>
      <c r="G88" s="276"/>
      <c r="H88" s="257" t="s">
        <v>621</v>
      </c>
      <c r="I88" s="257" t="s">
        <v>601</v>
      </c>
      <c r="J88" s="257">
        <v>20</v>
      </c>
      <c r="K88" s="269"/>
    </row>
    <row r="89" spans="2:11" s="1" customFormat="1" ht="15" customHeight="1">
      <c r="B89" s="278"/>
      <c r="C89" s="257" t="s">
        <v>622</v>
      </c>
      <c r="D89" s="257"/>
      <c r="E89" s="257"/>
      <c r="F89" s="277" t="s">
        <v>605</v>
      </c>
      <c r="G89" s="276"/>
      <c r="H89" s="257" t="s">
        <v>623</v>
      </c>
      <c r="I89" s="257" t="s">
        <v>601</v>
      </c>
      <c r="J89" s="257">
        <v>20</v>
      </c>
      <c r="K89" s="269"/>
    </row>
    <row r="90" spans="2:11" s="1" customFormat="1" ht="15" customHeight="1">
      <c r="B90" s="278"/>
      <c r="C90" s="257" t="s">
        <v>624</v>
      </c>
      <c r="D90" s="257"/>
      <c r="E90" s="257"/>
      <c r="F90" s="277" t="s">
        <v>605</v>
      </c>
      <c r="G90" s="276"/>
      <c r="H90" s="257" t="s">
        <v>625</v>
      </c>
      <c r="I90" s="257" t="s">
        <v>601</v>
      </c>
      <c r="J90" s="257">
        <v>50</v>
      </c>
      <c r="K90" s="269"/>
    </row>
    <row r="91" spans="2:11" s="1" customFormat="1" ht="15" customHeight="1">
      <c r="B91" s="278"/>
      <c r="C91" s="257" t="s">
        <v>626</v>
      </c>
      <c r="D91" s="257"/>
      <c r="E91" s="257"/>
      <c r="F91" s="277" t="s">
        <v>605</v>
      </c>
      <c r="G91" s="276"/>
      <c r="H91" s="257" t="s">
        <v>626</v>
      </c>
      <c r="I91" s="257" t="s">
        <v>601</v>
      </c>
      <c r="J91" s="257">
        <v>50</v>
      </c>
      <c r="K91" s="269"/>
    </row>
    <row r="92" spans="2:11" s="1" customFormat="1" ht="15" customHeight="1">
      <c r="B92" s="278"/>
      <c r="C92" s="257" t="s">
        <v>627</v>
      </c>
      <c r="D92" s="257"/>
      <c r="E92" s="257"/>
      <c r="F92" s="277" t="s">
        <v>605</v>
      </c>
      <c r="G92" s="276"/>
      <c r="H92" s="257" t="s">
        <v>628</v>
      </c>
      <c r="I92" s="257" t="s">
        <v>601</v>
      </c>
      <c r="J92" s="257">
        <v>255</v>
      </c>
      <c r="K92" s="269"/>
    </row>
    <row r="93" spans="2:11" s="1" customFormat="1" ht="15" customHeight="1">
      <c r="B93" s="278"/>
      <c r="C93" s="257" t="s">
        <v>629</v>
      </c>
      <c r="D93" s="257"/>
      <c r="E93" s="257"/>
      <c r="F93" s="277" t="s">
        <v>599</v>
      </c>
      <c r="G93" s="276"/>
      <c r="H93" s="257" t="s">
        <v>630</v>
      </c>
      <c r="I93" s="257" t="s">
        <v>631</v>
      </c>
      <c r="J93" s="257"/>
      <c r="K93" s="269"/>
    </row>
    <row r="94" spans="2:11" s="1" customFormat="1" ht="15" customHeight="1">
      <c r="B94" s="278"/>
      <c r="C94" s="257" t="s">
        <v>632</v>
      </c>
      <c r="D94" s="257"/>
      <c r="E94" s="257"/>
      <c r="F94" s="277" t="s">
        <v>599</v>
      </c>
      <c r="G94" s="276"/>
      <c r="H94" s="257" t="s">
        <v>633</v>
      </c>
      <c r="I94" s="257" t="s">
        <v>634</v>
      </c>
      <c r="J94" s="257"/>
      <c r="K94" s="269"/>
    </row>
    <row r="95" spans="2:11" s="1" customFormat="1" ht="15" customHeight="1">
      <c r="B95" s="278"/>
      <c r="C95" s="257" t="s">
        <v>635</v>
      </c>
      <c r="D95" s="257"/>
      <c r="E95" s="257"/>
      <c r="F95" s="277" t="s">
        <v>599</v>
      </c>
      <c r="G95" s="276"/>
      <c r="H95" s="257" t="s">
        <v>635</v>
      </c>
      <c r="I95" s="257" t="s">
        <v>634</v>
      </c>
      <c r="J95" s="257"/>
      <c r="K95" s="269"/>
    </row>
    <row r="96" spans="2:11" s="1" customFormat="1" ht="15" customHeight="1">
      <c r="B96" s="278"/>
      <c r="C96" s="257" t="s">
        <v>39</v>
      </c>
      <c r="D96" s="257"/>
      <c r="E96" s="257"/>
      <c r="F96" s="277" t="s">
        <v>599</v>
      </c>
      <c r="G96" s="276"/>
      <c r="H96" s="257" t="s">
        <v>636</v>
      </c>
      <c r="I96" s="257" t="s">
        <v>634</v>
      </c>
      <c r="J96" s="257"/>
      <c r="K96" s="269"/>
    </row>
    <row r="97" spans="2:11" s="1" customFormat="1" ht="15" customHeight="1">
      <c r="B97" s="278"/>
      <c r="C97" s="257" t="s">
        <v>49</v>
      </c>
      <c r="D97" s="257"/>
      <c r="E97" s="257"/>
      <c r="F97" s="277" t="s">
        <v>599</v>
      </c>
      <c r="G97" s="276"/>
      <c r="H97" s="257" t="s">
        <v>637</v>
      </c>
      <c r="I97" s="257" t="s">
        <v>634</v>
      </c>
      <c r="J97" s="257"/>
      <c r="K97" s="269"/>
    </row>
    <row r="98" spans="2:11" s="1" customFormat="1" ht="15" customHeight="1">
      <c r="B98" s="281"/>
      <c r="C98" s="282"/>
      <c r="D98" s="282"/>
      <c r="E98" s="282"/>
      <c r="F98" s="282"/>
      <c r="G98" s="282"/>
      <c r="H98" s="282"/>
      <c r="I98" s="282"/>
      <c r="J98" s="282"/>
      <c r="K98" s="283"/>
    </row>
    <row r="99" spans="2:11" s="1" customFormat="1" ht="18.75" customHeight="1">
      <c r="B99" s="284"/>
      <c r="C99" s="285"/>
      <c r="D99" s="285"/>
      <c r="E99" s="285"/>
      <c r="F99" s="285"/>
      <c r="G99" s="285"/>
      <c r="H99" s="285"/>
      <c r="I99" s="285"/>
      <c r="J99" s="285"/>
      <c r="K99" s="284"/>
    </row>
    <row r="100" spans="2:11" s="1" customFormat="1" ht="18.75" customHeight="1"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</row>
    <row r="101" spans="2:11" s="1" customFormat="1" ht="7.5" customHeight="1">
      <c r="B101" s="265"/>
      <c r="C101" s="266"/>
      <c r="D101" s="266"/>
      <c r="E101" s="266"/>
      <c r="F101" s="266"/>
      <c r="G101" s="266"/>
      <c r="H101" s="266"/>
      <c r="I101" s="266"/>
      <c r="J101" s="266"/>
      <c r="K101" s="267"/>
    </row>
    <row r="102" spans="2:11" s="1" customFormat="1" ht="45" customHeight="1">
      <c r="B102" s="268"/>
      <c r="C102" s="369" t="s">
        <v>638</v>
      </c>
      <c r="D102" s="369"/>
      <c r="E102" s="369"/>
      <c r="F102" s="369"/>
      <c r="G102" s="369"/>
      <c r="H102" s="369"/>
      <c r="I102" s="369"/>
      <c r="J102" s="369"/>
      <c r="K102" s="269"/>
    </row>
    <row r="103" spans="2:11" s="1" customFormat="1" ht="17.25" customHeight="1">
      <c r="B103" s="268"/>
      <c r="C103" s="270" t="s">
        <v>593</v>
      </c>
      <c r="D103" s="270"/>
      <c r="E103" s="270"/>
      <c r="F103" s="270" t="s">
        <v>594</v>
      </c>
      <c r="G103" s="271"/>
      <c r="H103" s="270" t="s">
        <v>55</v>
      </c>
      <c r="I103" s="270" t="s">
        <v>58</v>
      </c>
      <c r="J103" s="270" t="s">
        <v>595</v>
      </c>
      <c r="K103" s="269"/>
    </row>
    <row r="104" spans="2:11" s="1" customFormat="1" ht="17.25" customHeight="1">
      <c r="B104" s="268"/>
      <c r="C104" s="272" t="s">
        <v>596</v>
      </c>
      <c r="D104" s="272"/>
      <c r="E104" s="272"/>
      <c r="F104" s="273" t="s">
        <v>597</v>
      </c>
      <c r="G104" s="274"/>
      <c r="H104" s="272"/>
      <c r="I104" s="272"/>
      <c r="J104" s="272" t="s">
        <v>598</v>
      </c>
      <c r="K104" s="269"/>
    </row>
    <row r="105" spans="2:11" s="1" customFormat="1" ht="5.25" customHeight="1">
      <c r="B105" s="268"/>
      <c r="C105" s="270"/>
      <c r="D105" s="270"/>
      <c r="E105" s="270"/>
      <c r="F105" s="270"/>
      <c r="G105" s="286"/>
      <c r="H105" s="270"/>
      <c r="I105" s="270"/>
      <c r="J105" s="270"/>
      <c r="K105" s="269"/>
    </row>
    <row r="106" spans="2:11" s="1" customFormat="1" ht="15" customHeight="1">
      <c r="B106" s="268"/>
      <c r="C106" s="257" t="s">
        <v>54</v>
      </c>
      <c r="D106" s="275"/>
      <c r="E106" s="275"/>
      <c r="F106" s="277" t="s">
        <v>599</v>
      </c>
      <c r="G106" s="286"/>
      <c r="H106" s="257" t="s">
        <v>639</v>
      </c>
      <c r="I106" s="257" t="s">
        <v>601</v>
      </c>
      <c r="J106" s="257">
        <v>20</v>
      </c>
      <c r="K106" s="269"/>
    </row>
    <row r="107" spans="2:11" s="1" customFormat="1" ht="15" customHeight="1">
      <c r="B107" s="268"/>
      <c r="C107" s="257" t="s">
        <v>602</v>
      </c>
      <c r="D107" s="257"/>
      <c r="E107" s="257"/>
      <c r="F107" s="277" t="s">
        <v>599</v>
      </c>
      <c r="G107" s="257"/>
      <c r="H107" s="257" t="s">
        <v>639</v>
      </c>
      <c r="I107" s="257" t="s">
        <v>601</v>
      </c>
      <c r="J107" s="257">
        <v>120</v>
      </c>
      <c r="K107" s="269"/>
    </row>
    <row r="108" spans="2:11" s="1" customFormat="1" ht="15" customHeight="1">
      <c r="B108" s="278"/>
      <c r="C108" s="257" t="s">
        <v>604</v>
      </c>
      <c r="D108" s="257"/>
      <c r="E108" s="257"/>
      <c r="F108" s="277" t="s">
        <v>605</v>
      </c>
      <c r="G108" s="257"/>
      <c r="H108" s="257" t="s">
        <v>639</v>
      </c>
      <c r="I108" s="257" t="s">
        <v>601</v>
      </c>
      <c r="J108" s="257">
        <v>50</v>
      </c>
      <c r="K108" s="269"/>
    </row>
    <row r="109" spans="2:11" s="1" customFormat="1" ht="15" customHeight="1">
      <c r="B109" s="278"/>
      <c r="C109" s="257" t="s">
        <v>607</v>
      </c>
      <c r="D109" s="257"/>
      <c r="E109" s="257"/>
      <c r="F109" s="277" t="s">
        <v>599</v>
      </c>
      <c r="G109" s="257"/>
      <c r="H109" s="257" t="s">
        <v>639</v>
      </c>
      <c r="I109" s="257" t="s">
        <v>609</v>
      </c>
      <c r="J109" s="257"/>
      <c r="K109" s="269"/>
    </row>
    <row r="110" spans="2:11" s="1" customFormat="1" ht="15" customHeight="1">
      <c r="B110" s="278"/>
      <c r="C110" s="257" t="s">
        <v>618</v>
      </c>
      <c r="D110" s="257"/>
      <c r="E110" s="257"/>
      <c r="F110" s="277" t="s">
        <v>605</v>
      </c>
      <c r="G110" s="257"/>
      <c r="H110" s="257" t="s">
        <v>639</v>
      </c>
      <c r="I110" s="257" t="s">
        <v>601</v>
      </c>
      <c r="J110" s="257">
        <v>50</v>
      </c>
      <c r="K110" s="269"/>
    </row>
    <row r="111" spans="2:11" s="1" customFormat="1" ht="15" customHeight="1">
      <c r="B111" s="278"/>
      <c r="C111" s="257" t="s">
        <v>626</v>
      </c>
      <c r="D111" s="257"/>
      <c r="E111" s="257"/>
      <c r="F111" s="277" t="s">
        <v>605</v>
      </c>
      <c r="G111" s="257"/>
      <c r="H111" s="257" t="s">
        <v>639</v>
      </c>
      <c r="I111" s="257" t="s">
        <v>601</v>
      </c>
      <c r="J111" s="257">
        <v>50</v>
      </c>
      <c r="K111" s="269"/>
    </row>
    <row r="112" spans="2:11" s="1" customFormat="1" ht="15" customHeight="1">
      <c r="B112" s="278"/>
      <c r="C112" s="257" t="s">
        <v>624</v>
      </c>
      <c r="D112" s="257"/>
      <c r="E112" s="257"/>
      <c r="F112" s="277" t="s">
        <v>605</v>
      </c>
      <c r="G112" s="257"/>
      <c r="H112" s="257" t="s">
        <v>639</v>
      </c>
      <c r="I112" s="257" t="s">
        <v>601</v>
      </c>
      <c r="J112" s="257">
        <v>50</v>
      </c>
      <c r="K112" s="269"/>
    </row>
    <row r="113" spans="2:11" s="1" customFormat="1" ht="15" customHeight="1">
      <c r="B113" s="278"/>
      <c r="C113" s="257" t="s">
        <v>54</v>
      </c>
      <c r="D113" s="257"/>
      <c r="E113" s="257"/>
      <c r="F113" s="277" t="s">
        <v>599</v>
      </c>
      <c r="G113" s="257"/>
      <c r="H113" s="257" t="s">
        <v>640</v>
      </c>
      <c r="I113" s="257" t="s">
        <v>601</v>
      </c>
      <c r="J113" s="257">
        <v>20</v>
      </c>
      <c r="K113" s="269"/>
    </row>
    <row r="114" spans="2:11" s="1" customFormat="1" ht="15" customHeight="1">
      <c r="B114" s="278"/>
      <c r="C114" s="257" t="s">
        <v>641</v>
      </c>
      <c r="D114" s="257"/>
      <c r="E114" s="257"/>
      <c r="F114" s="277" t="s">
        <v>599</v>
      </c>
      <c r="G114" s="257"/>
      <c r="H114" s="257" t="s">
        <v>642</v>
      </c>
      <c r="I114" s="257" t="s">
        <v>601</v>
      </c>
      <c r="J114" s="257">
        <v>120</v>
      </c>
      <c r="K114" s="269"/>
    </row>
    <row r="115" spans="2:11" s="1" customFormat="1" ht="15" customHeight="1">
      <c r="B115" s="278"/>
      <c r="C115" s="257" t="s">
        <v>39</v>
      </c>
      <c r="D115" s="257"/>
      <c r="E115" s="257"/>
      <c r="F115" s="277" t="s">
        <v>599</v>
      </c>
      <c r="G115" s="257"/>
      <c r="H115" s="257" t="s">
        <v>643</v>
      </c>
      <c r="I115" s="257" t="s">
        <v>634</v>
      </c>
      <c r="J115" s="257"/>
      <c r="K115" s="269"/>
    </row>
    <row r="116" spans="2:11" s="1" customFormat="1" ht="15" customHeight="1">
      <c r="B116" s="278"/>
      <c r="C116" s="257" t="s">
        <v>49</v>
      </c>
      <c r="D116" s="257"/>
      <c r="E116" s="257"/>
      <c r="F116" s="277" t="s">
        <v>599</v>
      </c>
      <c r="G116" s="257"/>
      <c r="H116" s="257" t="s">
        <v>644</v>
      </c>
      <c r="I116" s="257" t="s">
        <v>634</v>
      </c>
      <c r="J116" s="257"/>
      <c r="K116" s="269"/>
    </row>
    <row r="117" spans="2:11" s="1" customFormat="1" ht="15" customHeight="1">
      <c r="B117" s="278"/>
      <c r="C117" s="257" t="s">
        <v>58</v>
      </c>
      <c r="D117" s="257"/>
      <c r="E117" s="257"/>
      <c r="F117" s="277" t="s">
        <v>599</v>
      </c>
      <c r="G117" s="257"/>
      <c r="H117" s="257" t="s">
        <v>645</v>
      </c>
      <c r="I117" s="257" t="s">
        <v>646</v>
      </c>
      <c r="J117" s="257"/>
      <c r="K117" s="269"/>
    </row>
    <row r="118" spans="2:11" s="1" customFormat="1" ht="15" customHeight="1">
      <c r="B118" s="281"/>
      <c r="C118" s="287"/>
      <c r="D118" s="287"/>
      <c r="E118" s="287"/>
      <c r="F118" s="287"/>
      <c r="G118" s="287"/>
      <c r="H118" s="287"/>
      <c r="I118" s="287"/>
      <c r="J118" s="287"/>
      <c r="K118" s="283"/>
    </row>
    <row r="119" spans="2:11" s="1" customFormat="1" ht="18.75" customHeight="1">
      <c r="B119" s="288"/>
      <c r="C119" s="254"/>
      <c r="D119" s="254"/>
      <c r="E119" s="254"/>
      <c r="F119" s="289"/>
      <c r="G119" s="254"/>
      <c r="H119" s="254"/>
      <c r="I119" s="254"/>
      <c r="J119" s="254"/>
      <c r="K119" s="288"/>
    </row>
    <row r="120" spans="2:11" s="1" customFormat="1" ht="18.75" customHeight="1">
      <c r="B120" s="264"/>
      <c r="C120" s="264"/>
      <c r="D120" s="264"/>
      <c r="E120" s="264"/>
      <c r="F120" s="264"/>
      <c r="G120" s="264"/>
      <c r="H120" s="264"/>
      <c r="I120" s="264"/>
      <c r="J120" s="264"/>
      <c r="K120" s="264"/>
    </row>
    <row r="121" spans="2:11" s="1" customFormat="1" ht="7.5" customHeight="1">
      <c r="B121" s="290"/>
      <c r="C121" s="291"/>
      <c r="D121" s="291"/>
      <c r="E121" s="291"/>
      <c r="F121" s="291"/>
      <c r="G121" s="291"/>
      <c r="H121" s="291"/>
      <c r="I121" s="291"/>
      <c r="J121" s="291"/>
      <c r="K121" s="292"/>
    </row>
    <row r="122" spans="2:11" s="1" customFormat="1" ht="45" customHeight="1">
      <c r="B122" s="293"/>
      <c r="C122" s="370" t="s">
        <v>647</v>
      </c>
      <c r="D122" s="370"/>
      <c r="E122" s="370"/>
      <c r="F122" s="370"/>
      <c r="G122" s="370"/>
      <c r="H122" s="370"/>
      <c r="I122" s="370"/>
      <c r="J122" s="370"/>
      <c r="K122" s="294"/>
    </row>
    <row r="123" spans="2:11" s="1" customFormat="1" ht="17.25" customHeight="1">
      <c r="B123" s="295"/>
      <c r="C123" s="270" t="s">
        <v>593</v>
      </c>
      <c r="D123" s="270"/>
      <c r="E123" s="270"/>
      <c r="F123" s="270" t="s">
        <v>594</v>
      </c>
      <c r="G123" s="271"/>
      <c r="H123" s="270" t="s">
        <v>55</v>
      </c>
      <c r="I123" s="270" t="s">
        <v>58</v>
      </c>
      <c r="J123" s="270" t="s">
        <v>595</v>
      </c>
      <c r="K123" s="296"/>
    </row>
    <row r="124" spans="2:11" s="1" customFormat="1" ht="17.25" customHeight="1">
      <c r="B124" s="295"/>
      <c r="C124" s="272" t="s">
        <v>596</v>
      </c>
      <c r="D124" s="272"/>
      <c r="E124" s="272"/>
      <c r="F124" s="273" t="s">
        <v>597</v>
      </c>
      <c r="G124" s="274"/>
      <c r="H124" s="272"/>
      <c r="I124" s="272"/>
      <c r="J124" s="272" t="s">
        <v>598</v>
      </c>
      <c r="K124" s="296"/>
    </row>
    <row r="125" spans="2:11" s="1" customFormat="1" ht="5.25" customHeight="1">
      <c r="B125" s="297"/>
      <c r="C125" s="275"/>
      <c r="D125" s="275"/>
      <c r="E125" s="275"/>
      <c r="F125" s="275"/>
      <c r="G125" s="257"/>
      <c r="H125" s="275"/>
      <c r="I125" s="275"/>
      <c r="J125" s="275"/>
      <c r="K125" s="298"/>
    </row>
    <row r="126" spans="2:11" s="1" customFormat="1" ht="15" customHeight="1">
      <c r="B126" s="297"/>
      <c r="C126" s="257" t="s">
        <v>602</v>
      </c>
      <c r="D126" s="275"/>
      <c r="E126" s="275"/>
      <c r="F126" s="277" t="s">
        <v>599</v>
      </c>
      <c r="G126" s="257"/>
      <c r="H126" s="257" t="s">
        <v>639</v>
      </c>
      <c r="I126" s="257" t="s">
        <v>601</v>
      </c>
      <c r="J126" s="257">
        <v>120</v>
      </c>
      <c r="K126" s="299"/>
    </row>
    <row r="127" spans="2:11" s="1" customFormat="1" ht="15" customHeight="1">
      <c r="B127" s="297"/>
      <c r="C127" s="257" t="s">
        <v>648</v>
      </c>
      <c r="D127" s="257"/>
      <c r="E127" s="257"/>
      <c r="F127" s="277" t="s">
        <v>599</v>
      </c>
      <c r="G127" s="257"/>
      <c r="H127" s="257" t="s">
        <v>649</v>
      </c>
      <c r="I127" s="257" t="s">
        <v>601</v>
      </c>
      <c r="J127" s="257" t="s">
        <v>650</v>
      </c>
      <c r="K127" s="299"/>
    </row>
    <row r="128" spans="2:11" s="1" customFormat="1" ht="15" customHeight="1">
      <c r="B128" s="297"/>
      <c r="C128" s="257" t="s">
        <v>547</v>
      </c>
      <c r="D128" s="257"/>
      <c r="E128" s="257"/>
      <c r="F128" s="277" t="s">
        <v>599</v>
      </c>
      <c r="G128" s="257"/>
      <c r="H128" s="257" t="s">
        <v>651</v>
      </c>
      <c r="I128" s="257" t="s">
        <v>601</v>
      </c>
      <c r="J128" s="257" t="s">
        <v>650</v>
      </c>
      <c r="K128" s="299"/>
    </row>
    <row r="129" spans="2:11" s="1" customFormat="1" ht="15" customHeight="1">
      <c r="B129" s="297"/>
      <c r="C129" s="257" t="s">
        <v>610</v>
      </c>
      <c r="D129" s="257"/>
      <c r="E129" s="257"/>
      <c r="F129" s="277" t="s">
        <v>605</v>
      </c>
      <c r="G129" s="257"/>
      <c r="H129" s="257" t="s">
        <v>611</v>
      </c>
      <c r="I129" s="257" t="s">
        <v>601</v>
      </c>
      <c r="J129" s="257">
        <v>15</v>
      </c>
      <c r="K129" s="299"/>
    </row>
    <row r="130" spans="2:11" s="1" customFormat="1" ht="15" customHeight="1">
      <c r="B130" s="297"/>
      <c r="C130" s="279" t="s">
        <v>612</v>
      </c>
      <c r="D130" s="279"/>
      <c r="E130" s="279"/>
      <c r="F130" s="280" t="s">
        <v>605</v>
      </c>
      <c r="G130" s="279"/>
      <c r="H130" s="279" t="s">
        <v>613</v>
      </c>
      <c r="I130" s="279" t="s">
        <v>601</v>
      </c>
      <c r="J130" s="279">
        <v>15</v>
      </c>
      <c r="K130" s="299"/>
    </row>
    <row r="131" spans="2:11" s="1" customFormat="1" ht="15" customHeight="1">
      <c r="B131" s="297"/>
      <c r="C131" s="279" t="s">
        <v>614</v>
      </c>
      <c r="D131" s="279"/>
      <c r="E131" s="279"/>
      <c r="F131" s="280" t="s">
        <v>605</v>
      </c>
      <c r="G131" s="279"/>
      <c r="H131" s="279" t="s">
        <v>615</v>
      </c>
      <c r="I131" s="279" t="s">
        <v>601</v>
      </c>
      <c r="J131" s="279">
        <v>20</v>
      </c>
      <c r="K131" s="299"/>
    </row>
    <row r="132" spans="2:11" s="1" customFormat="1" ht="15" customHeight="1">
      <c r="B132" s="297"/>
      <c r="C132" s="279" t="s">
        <v>616</v>
      </c>
      <c r="D132" s="279"/>
      <c r="E132" s="279"/>
      <c r="F132" s="280" t="s">
        <v>605</v>
      </c>
      <c r="G132" s="279"/>
      <c r="H132" s="279" t="s">
        <v>617</v>
      </c>
      <c r="I132" s="279" t="s">
        <v>601</v>
      </c>
      <c r="J132" s="279">
        <v>20</v>
      </c>
      <c r="K132" s="299"/>
    </row>
    <row r="133" spans="2:11" s="1" customFormat="1" ht="15" customHeight="1">
      <c r="B133" s="297"/>
      <c r="C133" s="257" t="s">
        <v>604</v>
      </c>
      <c r="D133" s="257"/>
      <c r="E133" s="257"/>
      <c r="F133" s="277" t="s">
        <v>605</v>
      </c>
      <c r="G133" s="257"/>
      <c r="H133" s="257" t="s">
        <v>639</v>
      </c>
      <c r="I133" s="257" t="s">
        <v>601</v>
      </c>
      <c r="J133" s="257">
        <v>50</v>
      </c>
      <c r="K133" s="299"/>
    </row>
    <row r="134" spans="2:11" s="1" customFormat="1" ht="15" customHeight="1">
      <c r="B134" s="297"/>
      <c r="C134" s="257" t="s">
        <v>618</v>
      </c>
      <c r="D134" s="257"/>
      <c r="E134" s="257"/>
      <c r="F134" s="277" t="s">
        <v>605</v>
      </c>
      <c r="G134" s="257"/>
      <c r="H134" s="257" t="s">
        <v>639</v>
      </c>
      <c r="I134" s="257" t="s">
        <v>601</v>
      </c>
      <c r="J134" s="257">
        <v>50</v>
      </c>
      <c r="K134" s="299"/>
    </row>
    <row r="135" spans="2:11" s="1" customFormat="1" ht="15" customHeight="1">
      <c r="B135" s="297"/>
      <c r="C135" s="257" t="s">
        <v>624</v>
      </c>
      <c r="D135" s="257"/>
      <c r="E135" s="257"/>
      <c r="F135" s="277" t="s">
        <v>605</v>
      </c>
      <c r="G135" s="257"/>
      <c r="H135" s="257" t="s">
        <v>639</v>
      </c>
      <c r="I135" s="257" t="s">
        <v>601</v>
      </c>
      <c r="J135" s="257">
        <v>50</v>
      </c>
      <c r="K135" s="299"/>
    </row>
    <row r="136" spans="2:11" s="1" customFormat="1" ht="15" customHeight="1">
      <c r="B136" s="297"/>
      <c r="C136" s="257" t="s">
        <v>626</v>
      </c>
      <c r="D136" s="257"/>
      <c r="E136" s="257"/>
      <c r="F136" s="277" t="s">
        <v>605</v>
      </c>
      <c r="G136" s="257"/>
      <c r="H136" s="257" t="s">
        <v>639</v>
      </c>
      <c r="I136" s="257" t="s">
        <v>601</v>
      </c>
      <c r="J136" s="257">
        <v>50</v>
      </c>
      <c r="K136" s="299"/>
    </row>
    <row r="137" spans="2:11" s="1" customFormat="1" ht="15" customHeight="1">
      <c r="B137" s="297"/>
      <c r="C137" s="257" t="s">
        <v>627</v>
      </c>
      <c r="D137" s="257"/>
      <c r="E137" s="257"/>
      <c r="F137" s="277" t="s">
        <v>605</v>
      </c>
      <c r="G137" s="257"/>
      <c r="H137" s="257" t="s">
        <v>652</v>
      </c>
      <c r="I137" s="257" t="s">
        <v>601</v>
      </c>
      <c r="J137" s="257">
        <v>255</v>
      </c>
      <c r="K137" s="299"/>
    </row>
    <row r="138" spans="2:11" s="1" customFormat="1" ht="15" customHeight="1">
      <c r="B138" s="297"/>
      <c r="C138" s="257" t="s">
        <v>629</v>
      </c>
      <c r="D138" s="257"/>
      <c r="E138" s="257"/>
      <c r="F138" s="277" t="s">
        <v>599</v>
      </c>
      <c r="G138" s="257"/>
      <c r="H138" s="257" t="s">
        <v>653</v>
      </c>
      <c r="I138" s="257" t="s">
        <v>631</v>
      </c>
      <c r="J138" s="257"/>
      <c r="K138" s="299"/>
    </row>
    <row r="139" spans="2:11" s="1" customFormat="1" ht="15" customHeight="1">
      <c r="B139" s="297"/>
      <c r="C139" s="257" t="s">
        <v>632</v>
      </c>
      <c r="D139" s="257"/>
      <c r="E139" s="257"/>
      <c r="F139" s="277" t="s">
        <v>599</v>
      </c>
      <c r="G139" s="257"/>
      <c r="H139" s="257" t="s">
        <v>654</v>
      </c>
      <c r="I139" s="257" t="s">
        <v>634</v>
      </c>
      <c r="J139" s="257"/>
      <c r="K139" s="299"/>
    </row>
    <row r="140" spans="2:11" s="1" customFormat="1" ht="15" customHeight="1">
      <c r="B140" s="297"/>
      <c r="C140" s="257" t="s">
        <v>635</v>
      </c>
      <c r="D140" s="257"/>
      <c r="E140" s="257"/>
      <c r="F140" s="277" t="s">
        <v>599</v>
      </c>
      <c r="G140" s="257"/>
      <c r="H140" s="257" t="s">
        <v>635</v>
      </c>
      <c r="I140" s="257" t="s">
        <v>634</v>
      </c>
      <c r="J140" s="257"/>
      <c r="K140" s="299"/>
    </row>
    <row r="141" spans="2:11" s="1" customFormat="1" ht="15" customHeight="1">
      <c r="B141" s="297"/>
      <c r="C141" s="257" t="s">
        <v>39</v>
      </c>
      <c r="D141" s="257"/>
      <c r="E141" s="257"/>
      <c r="F141" s="277" t="s">
        <v>599</v>
      </c>
      <c r="G141" s="257"/>
      <c r="H141" s="257" t="s">
        <v>655</v>
      </c>
      <c r="I141" s="257" t="s">
        <v>634</v>
      </c>
      <c r="J141" s="257"/>
      <c r="K141" s="299"/>
    </row>
    <row r="142" spans="2:11" s="1" customFormat="1" ht="15" customHeight="1">
      <c r="B142" s="297"/>
      <c r="C142" s="257" t="s">
        <v>656</v>
      </c>
      <c r="D142" s="257"/>
      <c r="E142" s="257"/>
      <c r="F142" s="277" t="s">
        <v>599</v>
      </c>
      <c r="G142" s="257"/>
      <c r="H142" s="257" t="s">
        <v>657</v>
      </c>
      <c r="I142" s="257" t="s">
        <v>634</v>
      </c>
      <c r="J142" s="257"/>
      <c r="K142" s="299"/>
    </row>
    <row r="143" spans="2:11" s="1" customFormat="1" ht="15" customHeight="1">
      <c r="B143" s="300"/>
      <c r="C143" s="301"/>
      <c r="D143" s="301"/>
      <c r="E143" s="301"/>
      <c r="F143" s="301"/>
      <c r="G143" s="301"/>
      <c r="H143" s="301"/>
      <c r="I143" s="301"/>
      <c r="J143" s="301"/>
      <c r="K143" s="302"/>
    </row>
    <row r="144" spans="2:11" s="1" customFormat="1" ht="18.75" customHeight="1">
      <c r="B144" s="254"/>
      <c r="C144" s="254"/>
      <c r="D144" s="254"/>
      <c r="E144" s="254"/>
      <c r="F144" s="289"/>
      <c r="G144" s="254"/>
      <c r="H144" s="254"/>
      <c r="I144" s="254"/>
      <c r="J144" s="254"/>
      <c r="K144" s="254"/>
    </row>
    <row r="145" spans="2:11" s="1" customFormat="1" ht="18.75" customHeight="1"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</row>
    <row r="146" spans="2:11" s="1" customFormat="1" ht="7.5" customHeight="1">
      <c r="B146" s="265"/>
      <c r="C146" s="266"/>
      <c r="D146" s="266"/>
      <c r="E146" s="266"/>
      <c r="F146" s="266"/>
      <c r="G146" s="266"/>
      <c r="H146" s="266"/>
      <c r="I146" s="266"/>
      <c r="J146" s="266"/>
      <c r="K146" s="267"/>
    </row>
    <row r="147" spans="2:11" s="1" customFormat="1" ht="45" customHeight="1">
      <c r="B147" s="268"/>
      <c r="C147" s="369" t="s">
        <v>658</v>
      </c>
      <c r="D147" s="369"/>
      <c r="E147" s="369"/>
      <c r="F147" s="369"/>
      <c r="G147" s="369"/>
      <c r="H147" s="369"/>
      <c r="I147" s="369"/>
      <c r="J147" s="369"/>
      <c r="K147" s="269"/>
    </row>
    <row r="148" spans="2:11" s="1" customFormat="1" ht="17.25" customHeight="1">
      <c r="B148" s="268"/>
      <c r="C148" s="270" t="s">
        <v>593</v>
      </c>
      <c r="D148" s="270"/>
      <c r="E148" s="270"/>
      <c r="F148" s="270" t="s">
        <v>594</v>
      </c>
      <c r="G148" s="271"/>
      <c r="H148" s="270" t="s">
        <v>55</v>
      </c>
      <c r="I148" s="270" t="s">
        <v>58</v>
      </c>
      <c r="J148" s="270" t="s">
        <v>595</v>
      </c>
      <c r="K148" s="269"/>
    </row>
    <row r="149" spans="2:11" s="1" customFormat="1" ht="17.25" customHeight="1">
      <c r="B149" s="268"/>
      <c r="C149" s="272" t="s">
        <v>596</v>
      </c>
      <c r="D149" s="272"/>
      <c r="E149" s="272"/>
      <c r="F149" s="273" t="s">
        <v>597</v>
      </c>
      <c r="G149" s="274"/>
      <c r="H149" s="272"/>
      <c r="I149" s="272"/>
      <c r="J149" s="272" t="s">
        <v>598</v>
      </c>
      <c r="K149" s="269"/>
    </row>
    <row r="150" spans="2:11" s="1" customFormat="1" ht="5.25" customHeight="1">
      <c r="B150" s="278"/>
      <c r="C150" s="275"/>
      <c r="D150" s="275"/>
      <c r="E150" s="275"/>
      <c r="F150" s="275"/>
      <c r="G150" s="276"/>
      <c r="H150" s="275"/>
      <c r="I150" s="275"/>
      <c r="J150" s="275"/>
      <c r="K150" s="299"/>
    </row>
    <row r="151" spans="2:11" s="1" customFormat="1" ht="15" customHeight="1">
      <c r="B151" s="278"/>
      <c r="C151" s="303" t="s">
        <v>602</v>
      </c>
      <c r="D151" s="257"/>
      <c r="E151" s="257"/>
      <c r="F151" s="304" t="s">
        <v>599</v>
      </c>
      <c r="G151" s="257"/>
      <c r="H151" s="303" t="s">
        <v>639</v>
      </c>
      <c r="I151" s="303" t="s">
        <v>601</v>
      </c>
      <c r="J151" s="303">
        <v>120</v>
      </c>
      <c r="K151" s="299"/>
    </row>
    <row r="152" spans="2:11" s="1" customFormat="1" ht="15" customHeight="1">
      <c r="B152" s="278"/>
      <c r="C152" s="303" t="s">
        <v>648</v>
      </c>
      <c r="D152" s="257"/>
      <c r="E152" s="257"/>
      <c r="F152" s="304" t="s">
        <v>599</v>
      </c>
      <c r="G152" s="257"/>
      <c r="H152" s="303" t="s">
        <v>659</v>
      </c>
      <c r="I152" s="303" t="s">
        <v>601</v>
      </c>
      <c r="J152" s="303" t="s">
        <v>650</v>
      </c>
      <c r="K152" s="299"/>
    </row>
    <row r="153" spans="2:11" s="1" customFormat="1" ht="15" customHeight="1">
      <c r="B153" s="278"/>
      <c r="C153" s="303" t="s">
        <v>547</v>
      </c>
      <c r="D153" s="257"/>
      <c r="E153" s="257"/>
      <c r="F153" s="304" t="s">
        <v>599</v>
      </c>
      <c r="G153" s="257"/>
      <c r="H153" s="303" t="s">
        <v>660</v>
      </c>
      <c r="I153" s="303" t="s">
        <v>601</v>
      </c>
      <c r="J153" s="303" t="s">
        <v>650</v>
      </c>
      <c r="K153" s="299"/>
    </row>
    <row r="154" spans="2:11" s="1" customFormat="1" ht="15" customHeight="1">
      <c r="B154" s="278"/>
      <c r="C154" s="303" t="s">
        <v>604</v>
      </c>
      <c r="D154" s="257"/>
      <c r="E154" s="257"/>
      <c r="F154" s="304" t="s">
        <v>605</v>
      </c>
      <c r="G154" s="257"/>
      <c r="H154" s="303" t="s">
        <v>639</v>
      </c>
      <c r="I154" s="303" t="s">
        <v>601</v>
      </c>
      <c r="J154" s="303">
        <v>50</v>
      </c>
      <c r="K154" s="299"/>
    </row>
    <row r="155" spans="2:11" s="1" customFormat="1" ht="15" customHeight="1">
      <c r="B155" s="278"/>
      <c r="C155" s="303" t="s">
        <v>607</v>
      </c>
      <c r="D155" s="257"/>
      <c r="E155" s="257"/>
      <c r="F155" s="304" t="s">
        <v>599</v>
      </c>
      <c r="G155" s="257"/>
      <c r="H155" s="303" t="s">
        <v>639</v>
      </c>
      <c r="I155" s="303" t="s">
        <v>609</v>
      </c>
      <c r="J155" s="303"/>
      <c r="K155" s="299"/>
    </row>
    <row r="156" spans="2:11" s="1" customFormat="1" ht="15" customHeight="1">
      <c r="B156" s="278"/>
      <c r="C156" s="303" t="s">
        <v>618</v>
      </c>
      <c r="D156" s="257"/>
      <c r="E156" s="257"/>
      <c r="F156" s="304" t="s">
        <v>605</v>
      </c>
      <c r="G156" s="257"/>
      <c r="H156" s="303" t="s">
        <v>639</v>
      </c>
      <c r="I156" s="303" t="s">
        <v>601</v>
      </c>
      <c r="J156" s="303">
        <v>50</v>
      </c>
      <c r="K156" s="299"/>
    </row>
    <row r="157" spans="2:11" s="1" customFormat="1" ht="15" customHeight="1">
      <c r="B157" s="278"/>
      <c r="C157" s="303" t="s">
        <v>626</v>
      </c>
      <c r="D157" s="257"/>
      <c r="E157" s="257"/>
      <c r="F157" s="304" t="s">
        <v>605</v>
      </c>
      <c r="G157" s="257"/>
      <c r="H157" s="303" t="s">
        <v>639</v>
      </c>
      <c r="I157" s="303" t="s">
        <v>601</v>
      </c>
      <c r="J157" s="303">
        <v>50</v>
      </c>
      <c r="K157" s="299"/>
    </row>
    <row r="158" spans="2:11" s="1" customFormat="1" ht="15" customHeight="1">
      <c r="B158" s="278"/>
      <c r="C158" s="303" t="s">
        <v>624</v>
      </c>
      <c r="D158" s="257"/>
      <c r="E158" s="257"/>
      <c r="F158" s="304" t="s">
        <v>605</v>
      </c>
      <c r="G158" s="257"/>
      <c r="H158" s="303" t="s">
        <v>639</v>
      </c>
      <c r="I158" s="303" t="s">
        <v>601</v>
      </c>
      <c r="J158" s="303">
        <v>50</v>
      </c>
      <c r="K158" s="299"/>
    </row>
    <row r="159" spans="2:11" s="1" customFormat="1" ht="15" customHeight="1">
      <c r="B159" s="278"/>
      <c r="C159" s="303" t="s">
        <v>83</v>
      </c>
      <c r="D159" s="257"/>
      <c r="E159" s="257"/>
      <c r="F159" s="304" t="s">
        <v>599</v>
      </c>
      <c r="G159" s="257"/>
      <c r="H159" s="303" t="s">
        <v>661</v>
      </c>
      <c r="I159" s="303" t="s">
        <v>601</v>
      </c>
      <c r="J159" s="303" t="s">
        <v>662</v>
      </c>
      <c r="K159" s="299"/>
    </row>
    <row r="160" spans="2:11" s="1" customFormat="1" ht="15" customHeight="1">
      <c r="B160" s="278"/>
      <c r="C160" s="303" t="s">
        <v>663</v>
      </c>
      <c r="D160" s="257"/>
      <c r="E160" s="257"/>
      <c r="F160" s="304" t="s">
        <v>599</v>
      </c>
      <c r="G160" s="257"/>
      <c r="H160" s="303" t="s">
        <v>664</v>
      </c>
      <c r="I160" s="303" t="s">
        <v>634</v>
      </c>
      <c r="J160" s="303"/>
      <c r="K160" s="299"/>
    </row>
    <row r="161" spans="2:11" s="1" customFormat="1" ht="15" customHeight="1">
      <c r="B161" s="305"/>
      <c r="C161" s="287"/>
      <c r="D161" s="287"/>
      <c r="E161" s="287"/>
      <c r="F161" s="287"/>
      <c r="G161" s="287"/>
      <c r="H161" s="287"/>
      <c r="I161" s="287"/>
      <c r="J161" s="287"/>
      <c r="K161" s="306"/>
    </row>
    <row r="162" spans="2:11" s="1" customFormat="1" ht="18.75" customHeight="1">
      <c r="B162" s="254"/>
      <c r="C162" s="257"/>
      <c r="D162" s="257"/>
      <c r="E162" s="257"/>
      <c r="F162" s="277"/>
      <c r="G162" s="257"/>
      <c r="H162" s="257"/>
      <c r="I162" s="257"/>
      <c r="J162" s="257"/>
      <c r="K162" s="254"/>
    </row>
    <row r="163" spans="2:11" s="1" customFormat="1" ht="18.75" customHeight="1">
      <c r="B163" s="264"/>
      <c r="C163" s="264"/>
      <c r="D163" s="264"/>
      <c r="E163" s="264"/>
      <c r="F163" s="264"/>
      <c r="G163" s="264"/>
      <c r="H163" s="264"/>
      <c r="I163" s="264"/>
      <c r="J163" s="264"/>
      <c r="K163" s="264"/>
    </row>
    <row r="164" spans="2:11" s="1" customFormat="1" ht="7.5" customHeight="1">
      <c r="B164" s="246"/>
      <c r="C164" s="247"/>
      <c r="D164" s="247"/>
      <c r="E164" s="247"/>
      <c r="F164" s="247"/>
      <c r="G164" s="247"/>
      <c r="H164" s="247"/>
      <c r="I164" s="247"/>
      <c r="J164" s="247"/>
      <c r="K164" s="248"/>
    </row>
    <row r="165" spans="2:11" s="1" customFormat="1" ht="45" customHeight="1">
      <c r="B165" s="249"/>
      <c r="C165" s="370" t="s">
        <v>665</v>
      </c>
      <c r="D165" s="370"/>
      <c r="E165" s="370"/>
      <c r="F165" s="370"/>
      <c r="G165" s="370"/>
      <c r="H165" s="370"/>
      <c r="I165" s="370"/>
      <c r="J165" s="370"/>
      <c r="K165" s="250"/>
    </row>
    <row r="166" spans="2:11" s="1" customFormat="1" ht="17.25" customHeight="1">
      <c r="B166" s="249"/>
      <c r="C166" s="270" t="s">
        <v>593</v>
      </c>
      <c r="D166" s="270"/>
      <c r="E166" s="270"/>
      <c r="F166" s="270" t="s">
        <v>594</v>
      </c>
      <c r="G166" s="307"/>
      <c r="H166" s="308" t="s">
        <v>55</v>
      </c>
      <c r="I166" s="308" t="s">
        <v>58</v>
      </c>
      <c r="J166" s="270" t="s">
        <v>595</v>
      </c>
      <c r="K166" s="250"/>
    </row>
    <row r="167" spans="2:11" s="1" customFormat="1" ht="17.25" customHeight="1">
      <c r="B167" s="251"/>
      <c r="C167" s="272" t="s">
        <v>596</v>
      </c>
      <c r="D167" s="272"/>
      <c r="E167" s="272"/>
      <c r="F167" s="273" t="s">
        <v>597</v>
      </c>
      <c r="G167" s="309"/>
      <c r="H167" s="310"/>
      <c r="I167" s="310"/>
      <c r="J167" s="272" t="s">
        <v>598</v>
      </c>
      <c r="K167" s="252"/>
    </row>
    <row r="168" spans="2:11" s="1" customFormat="1" ht="5.25" customHeight="1">
      <c r="B168" s="278"/>
      <c r="C168" s="275"/>
      <c r="D168" s="275"/>
      <c r="E168" s="275"/>
      <c r="F168" s="275"/>
      <c r="G168" s="276"/>
      <c r="H168" s="275"/>
      <c r="I168" s="275"/>
      <c r="J168" s="275"/>
      <c r="K168" s="299"/>
    </row>
    <row r="169" spans="2:11" s="1" customFormat="1" ht="15" customHeight="1">
      <c r="B169" s="278"/>
      <c r="C169" s="257" t="s">
        <v>602</v>
      </c>
      <c r="D169" s="257"/>
      <c r="E169" s="257"/>
      <c r="F169" s="277" t="s">
        <v>599</v>
      </c>
      <c r="G169" s="257"/>
      <c r="H169" s="257" t="s">
        <v>639</v>
      </c>
      <c r="I169" s="257" t="s">
        <v>601</v>
      </c>
      <c r="J169" s="257">
        <v>120</v>
      </c>
      <c r="K169" s="299"/>
    </row>
    <row r="170" spans="2:11" s="1" customFormat="1" ht="15" customHeight="1">
      <c r="B170" s="278"/>
      <c r="C170" s="257" t="s">
        <v>648</v>
      </c>
      <c r="D170" s="257"/>
      <c r="E170" s="257"/>
      <c r="F170" s="277" t="s">
        <v>599</v>
      </c>
      <c r="G170" s="257"/>
      <c r="H170" s="257" t="s">
        <v>649</v>
      </c>
      <c r="I170" s="257" t="s">
        <v>601</v>
      </c>
      <c r="J170" s="257" t="s">
        <v>650</v>
      </c>
      <c r="K170" s="299"/>
    </row>
    <row r="171" spans="2:11" s="1" customFormat="1" ht="15" customHeight="1">
      <c r="B171" s="278"/>
      <c r="C171" s="257" t="s">
        <v>547</v>
      </c>
      <c r="D171" s="257"/>
      <c r="E171" s="257"/>
      <c r="F171" s="277" t="s">
        <v>599</v>
      </c>
      <c r="G171" s="257"/>
      <c r="H171" s="257" t="s">
        <v>666</v>
      </c>
      <c r="I171" s="257" t="s">
        <v>601</v>
      </c>
      <c r="J171" s="257" t="s">
        <v>650</v>
      </c>
      <c r="K171" s="299"/>
    </row>
    <row r="172" spans="2:11" s="1" customFormat="1" ht="15" customHeight="1">
      <c r="B172" s="278"/>
      <c r="C172" s="257" t="s">
        <v>604</v>
      </c>
      <c r="D172" s="257"/>
      <c r="E172" s="257"/>
      <c r="F172" s="277" t="s">
        <v>605</v>
      </c>
      <c r="G172" s="257"/>
      <c r="H172" s="257" t="s">
        <v>666</v>
      </c>
      <c r="I172" s="257" t="s">
        <v>601</v>
      </c>
      <c r="J172" s="257">
        <v>50</v>
      </c>
      <c r="K172" s="299"/>
    </row>
    <row r="173" spans="2:11" s="1" customFormat="1" ht="15" customHeight="1">
      <c r="B173" s="278"/>
      <c r="C173" s="257" t="s">
        <v>607</v>
      </c>
      <c r="D173" s="257"/>
      <c r="E173" s="257"/>
      <c r="F173" s="277" t="s">
        <v>599</v>
      </c>
      <c r="G173" s="257"/>
      <c r="H173" s="257" t="s">
        <v>666</v>
      </c>
      <c r="I173" s="257" t="s">
        <v>609</v>
      </c>
      <c r="J173" s="257"/>
      <c r="K173" s="299"/>
    </row>
    <row r="174" spans="2:11" s="1" customFormat="1" ht="15" customHeight="1">
      <c r="B174" s="278"/>
      <c r="C174" s="257" t="s">
        <v>618</v>
      </c>
      <c r="D174" s="257"/>
      <c r="E174" s="257"/>
      <c r="F174" s="277" t="s">
        <v>605</v>
      </c>
      <c r="G174" s="257"/>
      <c r="H174" s="257" t="s">
        <v>666</v>
      </c>
      <c r="I174" s="257" t="s">
        <v>601</v>
      </c>
      <c r="J174" s="257">
        <v>50</v>
      </c>
      <c r="K174" s="299"/>
    </row>
    <row r="175" spans="2:11" s="1" customFormat="1" ht="15" customHeight="1">
      <c r="B175" s="278"/>
      <c r="C175" s="257" t="s">
        <v>626</v>
      </c>
      <c r="D175" s="257"/>
      <c r="E175" s="257"/>
      <c r="F175" s="277" t="s">
        <v>605</v>
      </c>
      <c r="G175" s="257"/>
      <c r="H175" s="257" t="s">
        <v>666</v>
      </c>
      <c r="I175" s="257" t="s">
        <v>601</v>
      </c>
      <c r="J175" s="257">
        <v>50</v>
      </c>
      <c r="K175" s="299"/>
    </row>
    <row r="176" spans="2:11" s="1" customFormat="1" ht="15" customHeight="1">
      <c r="B176" s="278"/>
      <c r="C176" s="257" t="s">
        <v>624</v>
      </c>
      <c r="D176" s="257"/>
      <c r="E176" s="257"/>
      <c r="F176" s="277" t="s">
        <v>605</v>
      </c>
      <c r="G176" s="257"/>
      <c r="H176" s="257" t="s">
        <v>666</v>
      </c>
      <c r="I176" s="257" t="s">
        <v>601</v>
      </c>
      <c r="J176" s="257">
        <v>50</v>
      </c>
      <c r="K176" s="299"/>
    </row>
    <row r="177" spans="2:11" s="1" customFormat="1" ht="15" customHeight="1">
      <c r="B177" s="278"/>
      <c r="C177" s="257" t="s">
        <v>104</v>
      </c>
      <c r="D177" s="257"/>
      <c r="E177" s="257"/>
      <c r="F177" s="277" t="s">
        <v>599</v>
      </c>
      <c r="G177" s="257"/>
      <c r="H177" s="257" t="s">
        <v>667</v>
      </c>
      <c r="I177" s="257" t="s">
        <v>668</v>
      </c>
      <c r="J177" s="257"/>
      <c r="K177" s="299"/>
    </row>
    <row r="178" spans="2:11" s="1" customFormat="1" ht="15" customHeight="1">
      <c r="B178" s="278"/>
      <c r="C178" s="257" t="s">
        <v>58</v>
      </c>
      <c r="D178" s="257"/>
      <c r="E178" s="257"/>
      <c r="F178" s="277" t="s">
        <v>599</v>
      </c>
      <c r="G178" s="257"/>
      <c r="H178" s="257" t="s">
        <v>669</v>
      </c>
      <c r="I178" s="257" t="s">
        <v>670</v>
      </c>
      <c r="J178" s="257">
        <v>1</v>
      </c>
      <c r="K178" s="299"/>
    </row>
    <row r="179" spans="2:11" s="1" customFormat="1" ht="15" customHeight="1">
      <c r="B179" s="278"/>
      <c r="C179" s="257" t="s">
        <v>54</v>
      </c>
      <c r="D179" s="257"/>
      <c r="E179" s="257"/>
      <c r="F179" s="277" t="s">
        <v>599</v>
      </c>
      <c r="G179" s="257"/>
      <c r="H179" s="257" t="s">
        <v>671</v>
      </c>
      <c r="I179" s="257" t="s">
        <v>601</v>
      </c>
      <c r="J179" s="257">
        <v>20</v>
      </c>
      <c r="K179" s="299"/>
    </row>
    <row r="180" spans="2:11" s="1" customFormat="1" ht="15" customHeight="1">
      <c r="B180" s="278"/>
      <c r="C180" s="257" t="s">
        <v>55</v>
      </c>
      <c r="D180" s="257"/>
      <c r="E180" s="257"/>
      <c r="F180" s="277" t="s">
        <v>599</v>
      </c>
      <c r="G180" s="257"/>
      <c r="H180" s="257" t="s">
        <v>672</v>
      </c>
      <c r="I180" s="257" t="s">
        <v>601</v>
      </c>
      <c r="J180" s="257">
        <v>255</v>
      </c>
      <c r="K180" s="299"/>
    </row>
    <row r="181" spans="2:11" s="1" customFormat="1" ht="15" customHeight="1">
      <c r="B181" s="278"/>
      <c r="C181" s="257" t="s">
        <v>105</v>
      </c>
      <c r="D181" s="257"/>
      <c r="E181" s="257"/>
      <c r="F181" s="277" t="s">
        <v>599</v>
      </c>
      <c r="G181" s="257"/>
      <c r="H181" s="257" t="s">
        <v>563</v>
      </c>
      <c r="I181" s="257" t="s">
        <v>601</v>
      </c>
      <c r="J181" s="257">
        <v>10</v>
      </c>
      <c r="K181" s="299"/>
    </row>
    <row r="182" spans="2:11" s="1" customFormat="1" ht="15" customHeight="1">
      <c r="B182" s="278"/>
      <c r="C182" s="257" t="s">
        <v>106</v>
      </c>
      <c r="D182" s="257"/>
      <c r="E182" s="257"/>
      <c r="F182" s="277" t="s">
        <v>599</v>
      </c>
      <c r="G182" s="257"/>
      <c r="H182" s="257" t="s">
        <v>673</v>
      </c>
      <c r="I182" s="257" t="s">
        <v>634</v>
      </c>
      <c r="J182" s="257"/>
      <c r="K182" s="299"/>
    </row>
    <row r="183" spans="2:11" s="1" customFormat="1" ht="15" customHeight="1">
      <c r="B183" s="278"/>
      <c r="C183" s="257" t="s">
        <v>674</v>
      </c>
      <c r="D183" s="257"/>
      <c r="E183" s="257"/>
      <c r="F183" s="277" t="s">
        <v>599</v>
      </c>
      <c r="G183" s="257"/>
      <c r="H183" s="257" t="s">
        <v>675</v>
      </c>
      <c r="I183" s="257" t="s">
        <v>634</v>
      </c>
      <c r="J183" s="257"/>
      <c r="K183" s="299"/>
    </row>
    <row r="184" spans="2:11" s="1" customFormat="1" ht="15" customHeight="1">
      <c r="B184" s="278"/>
      <c r="C184" s="257" t="s">
        <v>663</v>
      </c>
      <c r="D184" s="257"/>
      <c r="E184" s="257"/>
      <c r="F184" s="277" t="s">
        <v>599</v>
      </c>
      <c r="G184" s="257"/>
      <c r="H184" s="257" t="s">
        <v>676</v>
      </c>
      <c r="I184" s="257" t="s">
        <v>634</v>
      </c>
      <c r="J184" s="257"/>
      <c r="K184" s="299"/>
    </row>
    <row r="185" spans="2:11" s="1" customFormat="1" ht="15" customHeight="1">
      <c r="B185" s="278"/>
      <c r="C185" s="257" t="s">
        <v>108</v>
      </c>
      <c r="D185" s="257"/>
      <c r="E185" s="257"/>
      <c r="F185" s="277" t="s">
        <v>605</v>
      </c>
      <c r="G185" s="257"/>
      <c r="H185" s="257" t="s">
        <v>677</v>
      </c>
      <c r="I185" s="257" t="s">
        <v>601</v>
      </c>
      <c r="J185" s="257">
        <v>50</v>
      </c>
      <c r="K185" s="299"/>
    </row>
    <row r="186" spans="2:11" s="1" customFormat="1" ht="15" customHeight="1">
      <c r="B186" s="278"/>
      <c r="C186" s="257" t="s">
        <v>678</v>
      </c>
      <c r="D186" s="257"/>
      <c r="E186" s="257"/>
      <c r="F186" s="277" t="s">
        <v>605</v>
      </c>
      <c r="G186" s="257"/>
      <c r="H186" s="257" t="s">
        <v>679</v>
      </c>
      <c r="I186" s="257" t="s">
        <v>680</v>
      </c>
      <c r="J186" s="257"/>
      <c r="K186" s="299"/>
    </row>
    <row r="187" spans="2:11" s="1" customFormat="1" ht="15" customHeight="1">
      <c r="B187" s="278"/>
      <c r="C187" s="257" t="s">
        <v>681</v>
      </c>
      <c r="D187" s="257"/>
      <c r="E187" s="257"/>
      <c r="F187" s="277" t="s">
        <v>605</v>
      </c>
      <c r="G187" s="257"/>
      <c r="H187" s="257" t="s">
        <v>682</v>
      </c>
      <c r="I187" s="257" t="s">
        <v>680</v>
      </c>
      <c r="J187" s="257"/>
      <c r="K187" s="299"/>
    </row>
    <row r="188" spans="2:11" s="1" customFormat="1" ht="15" customHeight="1">
      <c r="B188" s="278"/>
      <c r="C188" s="257" t="s">
        <v>683</v>
      </c>
      <c r="D188" s="257"/>
      <c r="E188" s="257"/>
      <c r="F188" s="277" t="s">
        <v>605</v>
      </c>
      <c r="G188" s="257"/>
      <c r="H188" s="257" t="s">
        <v>684</v>
      </c>
      <c r="I188" s="257" t="s">
        <v>680</v>
      </c>
      <c r="J188" s="257"/>
      <c r="K188" s="299"/>
    </row>
    <row r="189" spans="2:11" s="1" customFormat="1" ht="15" customHeight="1">
      <c r="B189" s="278"/>
      <c r="C189" s="311" t="s">
        <v>685</v>
      </c>
      <c r="D189" s="257"/>
      <c r="E189" s="257"/>
      <c r="F189" s="277" t="s">
        <v>605</v>
      </c>
      <c r="G189" s="257"/>
      <c r="H189" s="257" t="s">
        <v>686</v>
      </c>
      <c r="I189" s="257" t="s">
        <v>687</v>
      </c>
      <c r="J189" s="312" t="s">
        <v>688</v>
      </c>
      <c r="K189" s="299"/>
    </row>
    <row r="190" spans="2:11" s="1" customFormat="1" ht="15" customHeight="1">
      <c r="B190" s="278"/>
      <c r="C190" s="263" t="s">
        <v>43</v>
      </c>
      <c r="D190" s="257"/>
      <c r="E190" s="257"/>
      <c r="F190" s="277" t="s">
        <v>599</v>
      </c>
      <c r="G190" s="257"/>
      <c r="H190" s="254" t="s">
        <v>689</v>
      </c>
      <c r="I190" s="257" t="s">
        <v>690</v>
      </c>
      <c r="J190" s="257"/>
      <c r="K190" s="299"/>
    </row>
    <row r="191" spans="2:11" s="1" customFormat="1" ht="15" customHeight="1">
      <c r="B191" s="278"/>
      <c r="C191" s="263" t="s">
        <v>691</v>
      </c>
      <c r="D191" s="257"/>
      <c r="E191" s="257"/>
      <c r="F191" s="277" t="s">
        <v>599</v>
      </c>
      <c r="G191" s="257"/>
      <c r="H191" s="257" t="s">
        <v>692</v>
      </c>
      <c r="I191" s="257" t="s">
        <v>634</v>
      </c>
      <c r="J191" s="257"/>
      <c r="K191" s="299"/>
    </row>
    <row r="192" spans="2:11" s="1" customFormat="1" ht="15" customHeight="1">
      <c r="B192" s="278"/>
      <c r="C192" s="263" t="s">
        <v>693</v>
      </c>
      <c r="D192" s="257"/>
      <c r="E192" s="257"/>
      <c r="F192" s="277" t="s">
        <v>599</v>
      </c>
      <c r="G192" s="257"/>
      <c r="H192" s="257" t="s">
        <v>694</v>
      </c>
      <c r="I192" s="257" t="s">
        <v>634</v>
      </c>
      <c r="J192" s="257"/>
      <c r="K192" s="299"/>
    </row>
    <row r="193" spans="2:11" s="1" customFormat="1" ht="15" customHeight="1">
      <c r="B193" s="278"/>
      <c r="C193" s="263" t="s">
        <v>695</v>
      </c>
      <c r="D193" s="257"/>
      <c r="E193" s="257"/>
      <c r="F193" s="277" t="s">
        <v>605</v>
      </c>
      <c r="G193" s="257"/>
      <c r="H193" s="257" t="s">
        <v>696</v>
      </c>
      <c r="I193" s="257" t="s">
        <v>634</v>
      </c>
      <c r="J193" s="257"/>
      <c r="K193" s="299"/>
    </row>
    <row r="194" spans="2:11" s="1" customFormat="1" ht="15" customHeight="1">
      <c r="B194" s="305"/>
      <c r="C194" s="313"/>
      <c r="D194" s="287"/>
      <c r="E194" s="287"/>
      <c r="F194" s="287"/>
      <c r="G194" s="287"/>
      <c r="H194" s="287"/>
      <c r="I194" s="287"/>
      <c r="J194" s="287"/>
      <c r="K194" s="306"/>
    </row>
    <row r="195" spans="2:11" s="1" customFormat="1" ht="18.75" customHeight="1">
      <c r="B195" s="254"/>
      <c r="C195" s="257"/>
      <c r="D195" s="257"/>
      <c r="E195" s="257"/>
      <c r="F195" s="277"/>
      <c r="G195" s="257"/>
      <c r="H195" s="257"/>
      <c r="I195" s="257"/>
      <c r="J195" s="257"/>
      <c r="K195" s="254"/>
    </row>
    <row r="196" spans="2:11" s="1" customFormat="1" ht="18.75" customHeight="1">
      <c r="B196" s="254"/>
      <c r="C196" s="257"/>
      <c r="D196" s="257"/>
      <c r="E196" s="257"/>
      <c r="F196" s="277"/>
      <c r="G196" s="257"/>
      <c r="H196" s="257"/>
      <c r="I196" s="257"/>
      <c r="J196" s="257"/>
      <c r="K196" s="254"/>
    </row>
    <row r="197" spans="2:11" s="1" customFormat="1" ht="18.75" customHeight="1">
      <c r="B197" s="264"/>
      <c r="C197" s="264"/>
      <c r="D197" s="264"/>
      <c r="E197" s="264"/>
      <c r="F197" s="264"/>
      <c r="G197" s="264"/>
      <c r="H197" s="264"/>
      <c r="I197" s="264"/>
      <c r="J197" s="264"/>
      <c r="K197" s="264"/>
    </row>
    <row r="198" spans="2:11" s="1" customFormat="1" ht="12">
      <c r="B198" s="246"/>
      <c r="C198" s="247"/>
      <c r="D198" s="247"/>
      <c r="E198" s="247"/>
      <c r="F198" s="247"/>
      <c r="G198" s="247"/>
      <c r="H198" s="247"/>
      <c r="I198" s="247"/>
      <c r="J198" s="247"/>
      <c r="K198" s="248"/>
    </row>
    <row r="199" spans="2:11" s="1" customFormat="1" ht="22.2">
      <c r="B199" s="249"/>
      <c r="C199" s="370" t="s">
        <v>697</v>
      </c>
      <c r="D199" s="370"/>
      <c r="E199" s="370"/>
      <c r="F199" s="370"/>
      <c r="G199" s="370"/>
      <c r="H199" s="370"/>
      <c r="I199" s="370"/>
      <c r="J199" s="370"/>
      <c r="K199" s="250"/>
    </row>
    <row r="200" spans="2:11" s="1" customFormat="1" ht="25.5" customHeight="1">
      <c r="B200" s="249"/>
      <c r="C200" s="314" t="s">
        <v>698</v>
      </c>
      <c r="D200" s="314"/>
      <c r="E200" s="314"/>
      <c r="F200" s="314" t="s">
        <v>699</v>
      </c>
      <c r="G200" s="315"/>
      <c r="H200" s="371" t="s">
        <v>700</v>
      </c>
      <c r="I200" s="371"/>
      <c r="J200" s="371"/>
      <c r="K200" s="250"/>
    </row>
    <row r="201" spans="2:11" s="1" customFormat="1" ht="5.25" customHeight="1">
      <c r="B201" s="278"/>
      <c r="C201" s="275"/>
      <c r="D201" s="275"/>
      <c r="E201" s="275"/>
      <c r="F201" s="275"/>
      <c r="G201" s="257"/>
      <c r="H201" s="275"/>
      <c r="I201" s="275"/>
      <c r="J201" s="275"/>
      <c r="K201" s="299"/>
    </row>
    <row r="202" spans="2:11" s="1" customFormat="1" ht="15" customHeight="1">
      <c r="B202" s="278"/>
      <c r="C202" s="257" t="s">
        <v>690</v>
      </c>
      <c r="D202" s="257"/>
      <c r="E202" s="257"/>
      <c r="F202" s="277" t="s">
        <v>44</v>
      </c>
      <c r="G202" s="257"/>
      <c r="H202" s="372" t="s">
        <v>701</v>
      </c>
      <c r="I202" s="372"/>
      <c r="J202" s="372"/>
      <c r="K202" s="299"/>
    </row>
    <row r="203" spans="2:11" s="1" customFormat="1" ht="15" customHeight="1">
      <c r="B203" s="278"/>
      <c r="C203" s="284"/>
      <c r="D203" s="257"/>
      <c r="E203" s="257"/>
      <c r="F203" s="277" t="s">
        <v>45</v>
      </c>
      <c r="G203" s="257"/>
      <c r="H203" s="372" t="s">
        <v>702</v>
      </c>
      <c r="I203" s="372"/>
      <c r="J203" s="372"/>
      <c r="K203" s="299"/>
    </row>
    <row r="204" spans="2:11" s="1" customFormat="1" ht="15" customHeight="1">
      <c r="B204" s="278"/>
      <c r="C204" s="284"/>
      <c r="D204" s="257"/>
      <c r="E204" s="257"/>
      <c r="F204" s="277" t="s">
        <v>48</v>
      </c>
      <c r="G204" s="257"/>
      <c r="H204" s="372" t="s">
        <v>703</v>
      </c>
      <c r="I204" s="372"/>
      <c r="J204" s="372"/>
      <c r="K204" s="299"/>
    </row>
    <row r="205" spans="2:11" s="1" customFormat="1" ht="15" customHeight="1">
      <c r="B205" s="278"/>
      <c r="C205" s="257"/>
      <c r="D205" s="257"/>
      <c r="E205" s="257"/>
      <c r="F205" s="277" t="s">
        <v>46</v>
      </c>
      <c r="G205" s="257"/>
      <c r="H205" s="372" t="s">
        <v>704</v>
      </c>
      <c r="I205" s="372"/>
      <c r="J205" s="372"/>
      <c r="K205" s="299"/>
    </row>
    <row r="206" spans="2:11" s="1" customFormat="1" ht="15" customHeight="1">
      <c r="B206" s="278"/>
      <c r="C206" s="257"/>
      <c r="D206" s="257"/>
      <c r="E206" s="257"/>
      <c r="F206" s="277" t="s">
        <v>47</v>
      </c>
      <c r="G206" s="257"/>
      <c r="H206" s="372" t="s">
        <v>705</v>
      </c>
      <c r="I206" s="372"/>
      <c r="J206" s="372"/>
      <c r="K206" s="299"/>
    </row>
    <row r="207" spans="2:11" s="1" customFormat="1" ht="15" customHeight="1">
      <c r="B207" s="278"/>
      <c r="C207" s="257"/>
      <c r="D207" s="257"/>
      <c r="E207" s="257"/>
      <c r="F207" s="277"/>
      <c r="G207" s="257"/>
      <c r="H207" s="257"/>
      <c r="I207" s="257"/>
      <c r="J207" s="257"/>
      <c r="K207" s="299"/>
    </row>
    <row r="208" spans="2:11" s="1" customFormat="1" ht="15" customHeight="1">
      <c r="B208" s="278"/>
      <c r="C208" s="257" t="s">
        <v>646</v>
      </c>
      <c r="D208" s="257"/>
      <c r="E208" s="257"/>
      <c r="F208" s="277" t="s">
        <v>77</v>
      </c>
      <c r="G208" s="257"/>
      <c r="H208" s="372" t="s">
        <v>706</v>
      </c>
      <c r="I208" s="372"/>
      <c r="J208" s="372"/>
      <c r="K208" s="299"/>
    </row>
    <row r="209" spans="2:11" s="1" customFormat="1" ht="15" customHeight="1">
      <c r="B209" s="278"/>
      <c r="C209" s="284"/>
      <c r="D209" s="257"/>
      <c r="E209" s="257"/>
      <c r="F209" s="277" t="s">
        <v>541</v>
      </c>
      <c r="G209" s="257"/>
      <c r="H209" s="372" t="s">
        <v>542</v>
      </c>
      <c r="I209" s="372"/>
      <c r="J209" s="372"/>
      <c r="K209" s="299"/>
    </row>
    <row r="210" spans="2:11" s="1" customFormat="1" ht="15" customHeight="1">
      <c r="B210" s="278"/>
      <c r="C210" s="257"/>
      <c r="D210" s="257"/>
      <c r="E210" s="257"/>
      <c r="F210" s="277" t="s">
        <v>539</v>
      </c>
      <c r="G210" s="257"/>
      <c r="H210" s="372" t="s">
        <v>707</v>
      </c>
      <c r="I210" s="372"/>
      <c r="J210" s="372"/>
      <c r="K210" s="299"/>
    </row>
    <row r="211" spans="2:11" s="1" customFormat="1" ht="15" customHeight="1">
      <c r="B211" s="316"/>
      <c r="C211" s="284"/>
      <c r="D211" s="284"/>
      <c r="E211" s="284"/>
      <c r="F211" s="277" t="s">
        <v>543</v>
      </c>
      <c r="G211" s="263"/>
      <c r="H211" s="373" t="s">
        <v>544</v>
      </c>
      <c r="I211" s="373"/>
      <c r="J211" s="373"/>
      <c r="K211" s="317"/>
    </row>
    <row r="212" spans="2:11" s="1" customFormat="1" ht="15" customHeight="1">
      <c r="B212" s="316"/>
      <c r="C212" s="284"/>
      <c r="D212" s="284"/>
      <c r="E212" s="284"/>
      <c r="F212" s="277" t="s">
        <v>545</v>
      </c>
      <c r="G212" s="263"/>
      <c r="H212" s="373" t="s">
        <v>708</v>
      </c>
      <c r="I212" s="373"/>
      <c r="J212" s="373"/>
      <c r="K212" s="317"/>
    </row>
    <row r="213" spans="2:11" s="1" customFormat="1" ht="15" customHeight="1">
      <c r="B213" s="316"/>
      <c r="C213" s="284"/>
      <c r="D213" s="284"/>
      <c r="E213" s="284"/>
      <c r="F213" s="318"/>
      <c r="G213" s="263"/>
      <c r="H213" s="319"/>
      <c r="I213" s="319"/>
      <c r="J213" s="319"/>
      <c r="K213" s="317"/>
    </row>
    <row r="214" spans="2:11" s="1" customFormat="1" ht="15" customHeight="1">
      <c r="B214" s="316"/>
      <c r="C214" s="257" t="s">
        <v>670</v>
      </c>
      <c r="D214" s="284"/>
      <c r="E214" s="284"/>
      <c r="F214" s="277">
        <v>1</v>
      </c>
      <c r="G214" s="263"/>
      <c r="H214" s="373" t="s">
        <v>709</v>
      </c>
      <c r="I214" s="373"/>
      <c r="J214" s="373"/>
      <c r="K214" s="317"/>
    </row>
    <row r="215" spans="2:11" s="1" customFormat="1" ht="15" customHeight="1">
      <c r="B215" s="316"/>
      <c r="C215" s="284"/>
      <c r="D215" s="284"/>
      <c r="E215" s="284"/>
      <c r="F215" s="277">
        <v>2</v>
      </c>
      <c r="G215" s="263"/>
      <c r="H215" s="373" t="s">
        <v>710</v>
      </c>
      <c r="I215" s="373"/>
      <c r="J215" s="373"/>
      <c r="K215" s="317"/>
    </row>
    <row r="216" spans="2:11" s="1" customFormat="1" ht="15" customHeight="1">
      <c r="B216" s="316"/>
      <c r="C216" s="284"/>
      <c r="D216" s="284"/>
      <c r="E216" s="284"/>
      <c r="F216" s="277">
        <v>3</v>
      </c>
      <c r="G216" s="263"/>
      <c r="H216" s="373" t="s">
        <v>711</v>
      </c>
      <c r="I216" s="373"/>
      <c r="J216" s="373"/>
      <c r="K216" s="317"/>
    </row>
    <row r="217" spans="2:11" s="1" customFormat="1" ht="15" customHeight="1">
      <c r="B217" s="316"/>
      <c r="C217" s="284"/>
      <c r="D217" s="284"/>
      <c r="E217" s="284"/>
      <c r="F217" s="277">
        <v>4</v>
      </c>
      <c r="G217" s="263"/>
      <c r="H217" s="373" t="s">
        <v>712</v>
      </c>
      <c r="I217" s="373"/>
      <c r="J217" s="373"/>
      <c r="K217" s="317"/>
    </row>
    <row r="218" spans="2:11" s="1" customFormat="1" ht="12.75" customHeight="1">
      <c r="B218" s="320"/>
      <c r="C218" s="321"/>
      <c r="D218" s="321"/>
      <c r="E218" s="321"/>
      <c r="F218" s="321"/>
      <c r="G218" s="321"/>
      <c r="H218" s="321"/>
      <c r="I218" s="321"/>
      <c r="J218" s="321"/>
      <c r="K218" s="32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Kosik</dc:creator>
  <cp:keywords/>
  <dc:description/>
  <cp:lastModifiedBy>Kosik</cp:lastModifiedBy>
  <dcterms:created xsi:type="dcterms:W3CDTF">2020-04-06T15:28:32Z</dcterms:created>
  <dcterms:modified xsi:type="dcterms:W3CDTF">2020-04-10T17:46:51Z</dcterms:modified>
  <cp:category/>
  <cp:version/>
  <cp:contentType/>
  <cp:contentStatus/>
</cp:coreProperties>
</file>