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38640" windowHeight="21120" activeTab="0"/>
  </bookViews>
  <sheets>
    <sheet name="Rekapitulace stavby" sheetId="1" r:id="rId1"/>
    <sheet name="SO 101 - Komunikace a zpe..." sheetId="2" r:id="rId2"/>
    <sheet name="SO 201 - Statické zajiště..." sheetId="3" r:id="rId3"/>
  </sheets>
  <definedNames>
    <definedName name="_xlnm._FilterDatabase" localSheetId="1" hidden="1">'SO 101 - Komunikace a zpe...'!$C$135:$K$362</definedName>
    <definedName name="_xlnm._FilterDatabase" localSheetId="2" hidden="1">'SO 201 - Statické zajiště...'!$C$131:$K$295</definedName>
    <definedName name="_xlnm.Print_Area" localSheetId="0">'Rekapitulace stavby'!$D$4:$AO$76,'Rekapitulace stavby'!$C$82:$AQ$97</definedName>
    <definedName name="_xlnm.Print_Area" localSheetId="1">'SO 101 - Komunikace a zpe...'!$C$4:$J$76,'SO 101 - Komunikace a zpe...'!$C$82:$J$117,'SO 101 - Komunikace a zpe...'!$C$123:$J$362</definedName>
    <definedName name="_xlnm.Print_Area" localSheetId="2">'SO 201 - Statické zajiště...'!$C$4:$J$76,'SO 201 - Statické zajiště...'!$C$82:$J$113,'SO 201 - Statické zajiště...'!$C$119:$J$295</definedName>
    <definedName name="_xlnm.Print_Titles" localSheetId="0">'Rekapitulace stavby'!$92:$92</definedName>
    <definedName name="_xlnm.Print_Titles" localSheetId="1">'SO 101 - Komunikace a zpe...'!$135:$135</definedName>
    <definedName name="_xlnm.Print_Titles" localSheetId="2">'SO 201 - Statické zajiště...'!$131:$131</definedName>
  </definedNames>
  <calcPr calcId="191029"/>
  <extLst/>
</workbook>
</file>

<file path=xl/sharedStrings.xml><?xml version="1.0" encoding="utf-8"?>
<sst xmlns="http://schemas.openxmlformats.org/spreadsheetml/2006/main" count="4570" uniqueCount="986">
  <si>
    <t>Export Komplet</t>
  </si>
  <si>
    <t/>
  </si>
  <si>
    <t>2.0</t>
  </si>
  <si>
    <t>ZAMOK</t>
  </si>
  <si>
    <t>False</t>
  </si>
  <si>
    <t>{ba07cde9-0f84-4ef0-a229-401752e2f120}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</si>
  <si>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</si>
  <si>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</si>
  <si>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</si>
  <si>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</si>
  <si>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</si>
  <si>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</si>
  <si>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</si>
  <si>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</si>
  <si>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P182021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</si>
  <si>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</si>
  <si>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</si>
  <si>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Opěrné a zárubní zdi, Bezručova ulice Karlovy Vary</t>
  </si>
  <si>
    <t>KSO:</t>
  </si>
  <si>
    <t>CC-CZ:</t>
  </si>
  <si>
    <t>Místo:</t>
  </si>
  <si>
    <t xml:space="preserve"> </t>
  </si>
  <si>
    <t>Datum:</t>
  </si>
  <si>
    <t>31. 3. 2022</t>
  </si>
  <si>
    <t>Zadavatel:</t>
  </si>
  <si>
    <t>IČ:</t>
  </si>
  <si>
    <t>00254657</t>
  </si>
  <si>
    <t>Statutární město Karlovy Vary</t>
  </si>
  <si>
    <t>DIČ:</t>
  </si>
  <si>
    <t>CZ00254657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</si>
  <si>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</si>
  <si>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</si>
  <si>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</si>
  <si>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</si>
  <si>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</si>
  <si>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</si>
  <si>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</si>
  <si>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</si>
  <si>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</si>
  <si>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</si>
  <si>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</si>
  <si>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</si>
  <si>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</si>
  <si>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</si>
  <si>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</si>
  <si>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</si>
  <si>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</si>
  <si>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</si>
  <si>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</si>
  <si>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</si>
  <si>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</si>
  <si>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</si>
  <si>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</si>
  <si>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</si>
  <si>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</si>
  <si>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</si>
  <si>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</si>
  <si>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</si>
  <si>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</si>
  <si>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</si>
  <si>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</si>
  <si>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</si>
  <si>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</si>
  <si>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</si>
  <si>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</si>
  <si>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</si>
  <si>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</si>
  <si>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</si>
  <si>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</si>
  <si>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</si>
  <si>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</si>
  <si>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</si>
  <si>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</si>
  <si>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</si>
  <si>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</si>
  <si>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</si>
  <si>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</si>
  <si>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</si>
  <si>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</si>
  <si>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</si>
  <si>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</si>
  <si>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</si>
  <si>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</si>
  <si>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</si>
  <si>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</si>
  <si>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</si>
  <si>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</si>
  <si>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</si>
  <si>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{ada38750-5357-4141-a1f7-cd89a2b09698}</t>
  </si>
  <si>
    <t>2</t>
  </si>
  <si>
    <t>SO 201</t>
  </si>
  <si>
    <t>Statické zajištění komunikace</t>
  </si>
  <si>
    <t>{c072b360-8807-47f4-94eb-141d21c2ceef}</t>
  </si>
  <si>
    <t>KRYCÍ LIST SOUPISU PRACÍ</t>
  </si>
  <si>
    <t>Objekt:</t>
  </si>
  <si>
    <t>SO 101 - Komunikace a zpevněné plochy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</si>
  <si>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</si>
  <si>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</si>
  <si>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</si>
  <si>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</si>
  <si>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</si>
  <si>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</si>
  <si>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</si>
  <si>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</si>
  <si>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</si>
  <si>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</si>
  <si>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</si>
  <si>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</si>
  <si>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</si>
  <si>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</si>
  <si>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</si>
  <si>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</si>
  <si>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</si>
  <si>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</si>
  <si>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</si>
  <si>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</si>
  <si>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</si>
  <si>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</si>
  <si>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</si>
  <si>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</si>
  <si>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</si>
  <si>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</si>
  <si>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</si>
  <si>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</si>
  <si>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</si>
  <si>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</si>
  <si>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</si>
  <si>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</si>
  <si>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</si>
  <si>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</si>
  <si>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</si>
  <si>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</si>
  <si>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</si>
  <si>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</si>
  <si>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</si>
  <si>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</si>
  <si>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</si>
  <si>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</si>
  <si>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</si>
  <si>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</si>
  <si>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</si>
  <si>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112201101</t>
  </si>
  <si>
    <t>Odstranění pařezů D přes 100 do 300 mm</t>
  </si>
  <si>
    <t>kus</t>
  </si>
  <si>
    <t>4</t>
  </si>
  <si>
    <t>-310561369</t>
  </si>
  <si>
    <t>112251102</t>
  </si>
  <si>
    <t>Odstranění pařezů D přes 300 do 500 mm</t>
  </si>
  <si>
    <t>-1100449104</t>
  </si>
  <si>
    <t>3</t>
  </si>
  <si>
    <t>112201103</t>
  </si>
  <si>
    <t>Odstranění pařezů D přes 500 do 700 mm</t>
  </si>
  <si>
    <t>1361057261</t>
  </si>
  <si>
    <t>112251104</t>
  </si>
  <si>
    <t>Odstranění pařezů D přes 700 do 900 mm</t>
  </si>
  <si>
    <t>-1049463528</t>
  </si>
  <si>
    <t>5</t>
  </si>
  <si>
    <t>115101201</t>
  </si>
  <si>
    <t>Čerpání vody na dopravní výšku do 10 m průměrný přítok do 500 l/min</t>
  </si>
  <si>
    <t>hod</t>
  </si>
  <si>
    <t>-791964901</t>
  </si>
  <si>
    <t>P</t>
  </si>
  <si>
    <t>Poznámka k položce:
Přeložka plynovodu</t>
  </si>
  <si>
    <t>6</t>
  </si>
  <si>
    <t>115101301</t>
  </si>
  <si>
    <t>Pohotovost čerpací soupravy pro dopravní výšku do 10 m přítok do 500 l/min</t>
  </si>
  <si>
    <t>den</t>
  </si>
  <si>
    <t>-1565163982</t>
  </si>
  <si>
    <t>7</t>
  </si>
  <si>
    <t>119001402</t>
  </si>
  <si>
    <t>Dočasné zajištění potrubí ocelového nebo litinového DN přes 200 do 500 mm</t>
  </si>
  <si>
    <t>m</t>
  </si>
  <si>
    <t>-699183542</t>
  </si>
  <si>
    <t>8</t>
  </si>
  <si>
    <t>119001422</t>
  </si>
  <si>
    <t>Dočasné zajištění kabelů a kabelových tratí z 6 volně ložených kabelů</t>
  </si>
  <si>
    <t>-649795984</t>
  </si>
  <si>
    <t>9</t>
  </si>
  <si>
    <t>119004111</t>
  </si>
  <si>
    <t>Bezpečný vstup nebo výstup z výkopu pomocí žebříku zřízení</t>
  </si>
  <si>
    <t>-1913399742</t>
  </si>
  <si>
    <t>10</t>
  </si>
  <si>
    <t>119004112</t>
  </si>
  <si>
    <t>Bezpečný vstup nebo výstup z výkopu pomocí žebříku odstranění</t>
  </si>
  <si>
    <t>-963645870</t>
  </si>
  <si>
    <t>11</t>
  </si>
  <si>
    <t>162201421</t>
  </si>
  <si>
    <t>Vodorovné přemístění pařezů do 1 km D přes 100 do 300 mm</t>
  </si>
  <si>
    <t>-525210457</t>
  </si>
  <si>
    <t>12</t>
  </si>
  <si>
    <t>162301971</t>
  </si>
  <si>
    <t>Příplatek k vodorovnému přemístění pařezů D přes 100 do 300 mm ZKD 1 km</t>
  </si>
  <si>
    <t>-400855581</t>
  </si>
  <si>
    <t>VV</t>
  </si>
  <si>
    <t>10*8</t>
  </si>
  <si>
    <t>13</t>
  </si>
  <si>
    <t>162201422</t>
  </si>
  <si>
    <t>Vodorovné přemístění pařezů do 1 km D přes 300 do 500 mm</t>
  </si>
  <si>
    <t>1900597108</t>
  </si>
  <si>
    <t>14</t>
  </si>
  <si>
    <t>162301972</t>
  </si>
  <si>
    <t>Příplatek k vodorovnému přemístění pařezů D přes 300 do 500 mm ZKD 1 km</t>
  </si>
  <si>
    <t>-1723213694</t>
  </si>
  <si>
    <t>2*8</t>
  </si>
  <si>
    <t>162201423</t>
  </si>
  <si>
    <t>Vodorovné přemístění pařezů do 1 km D přes 500 do 700 mm</t>
  </si>
  <si>
    <t>1318759486</t>
  </si>
  <si>
    <t>16</t>
  </si>
  <si>
    <t>162301973</t>
  </si>
  <si>
    <t>Příplatek k vodorovnému přemístění pařezů D přes 500 do 700 mm ZKD 1 km</t>
  </si>
  <si>
    <t>1116993245</t>
  </si>
  <si>
    <t>3*8</t>
  </si>
  <si>
    <t>17</t>
  </si>
  <si>
    <t>162201424</t>
  </si>
  <si>
    <t>Vodorovné přemístění pařezů do 1 km D přes 700 do 900 mm</t>
  </si>
  <si>
    <t>642222603</t>
  </si>
  <si>
    <t>18</t>
  </si>
  <si>
    <t>162301974</t>
  </si>
  <si>
    <t>Příplatek k vodorovnému přemístění pařezů D přes 700 do 900 mm ZKD 1 km</t>
  </si>
  <si>
    <t>-1246672181</t>
  </si>
  <si>
    <t>19</t>
  </si>
  <si>
    <t>113155334</t>
  </si>
  <si>
    <t>Frézování betonového krytu tl 100 mm pruh š přes 1 do 2 m pl přes 1000 do 10000 m2 bez překážek v trase</t>
  </si>
  <si>
    <t>m2</t>
  </si>
  <si>
    <t>522389091</t>
  </si>
  <si>
    <t>Poznámka k položce:
Doprava je započtena v přesunu hmot</t>
  </si>
  <si>
    <t>20</t>
  </si>
  <si>
    <t>113154235</t>
  </si>
  <si>
    <t>Frézování živičného krytu tl 200 mm pruh š přes 1 do 2 m pl přes 500 do 1000 m2 bez překážek v trase</t>
  </si>
  <si>
    <t>-1173159804</t>
  </si>
  <si>
    <t>113154124</t>
  </si>
  <si>
    <t>Frézování živičného krytu tl 100 mm pruh š přes 0,5 do 1 m pl do 500 m2 bez překážek v trase</t>
  </si>
  <si>
    <t>2028265124</t>
  </si>
  <si>
    <t>22</t>
  </si>
  <si>
    <t>113106141</t>
  </si>
  <si>
    <t>Rozebrání dlažeb z mozaiky komunikací pro pěší strojně pl přes 50 m2</t>
  </si>
  <si>
    <t>-1379796396</t>
  </si>
  <si>
    <t>Poznámka k položce:
stávající dlážděná plocha a lemování chodníku</t>
  </si>
  <si>
    <t>23</t>
  </si>
  <si>
    <t>113107222</t>
  </si>
  <si>
    <t>Odstranění podkladu z kameniva drceného tl přes 100 do 200 mm strojně pl přes 200 m2</t>
  </si>
  <si>
    <t>-1729982327</t>
  </si>
  <si>
    <t>850+4400</t>
  </si>
  <si>
    <t>24</t>
  </si>
  <si>
    <t>113107242</t>
  </si>
  <si>
    <t>Odstranění podkladu živičného tl přes 50 do 100 mm strojně pl přes 200 m2</t>
  </si>
  <si>
    <t>159969175</t>
  </si>
  <si>
    <t>25</t>
  </si>
  <si>
    <t>129911113</t>
  </si>
  <si>
    <t>Bourání zdiva kamenného v odkopávkách nebo prokopávkách na MC ručně</t>
  </si>
  <si>
    <t>m3</t>
  </si>
  <si>
    <t>680961947</t>
  </si>
  <si>
    <t>Poznámka k položce:
Vhodné kameny budou použity do nových zídek</t>
  </si>
  <si>
    <t>26</t>
  </si>
  <si>
    <t>113202111</t>
  </si>
  <si>
    <t>Vytrhání obrub krajníků obrubníků stojatých</t>
  </si>
  <si>
    <t>2049400111</t>
  </si>
  <si>
    <t>Poznámka k položce:
Budou očištěny a použity jako záhonové obrubníky</t>
  </si>
  <si>
    <t>27</t>
  </si>
  <si>
    <t>113204111</t>
  </si>
  <si>
    <t>Vytrhání obrub záhonových</t>
  </si>
  <si>
    <t>-1946000876</t>
  </si>
  <si>
    <t>28</t>
  </si>
  <si>
    <t>131213711</t>
  </si>
  <si>
    <t>Hloubení zapažených jam v soudržných horninách třídy těžitelnosti I skupiny 3 ručně</t>
  </si>
  <si>
    <t>-801116794</t>
  </si>
  <si>
    <t>29</t>
  </si>
  <si>
    <t>131251202</t>
  </si>
  <si>
    <t>Hloubení jam zapažených v hornině třídy těžitelnosti I skupiny 3 objem do 50 m3 strojně</t>
  </si>
  <si>
    <t>-1297626118</t>
  </si>
  <si>
    <t>Poznámka k položce:
Přeložka plynovodu 16 m3</t>
  </si>
  <si>
    <t>20+16</t>
  </si>
  <si>
    <t>30</t>
  </si>
  <si>
    <t>132254102</t>
  </si>
  <si>
    <t>Hloubení rýh zapažených š do 800 mm v hornině třídy těžitelnosti I skupiny 3 objem do 50 m3 strojně</t>
  </si>
  <si>
    <t>-692477720</t>
  </si>
  <si>
    <t>31</t>
  </si>
  <si>
    <t>132251104</t>
  </si>
  <si>
    <t>Hloubení rýh nezapažených š do 800 mm v hornině třídy těžitelnosti I skupiny 3 objem přes 100 m3 strojně</t>
  </si>
  <si>
    <t>-1164859279</t>
  </si>
  <si>
    <t>0,18*915</t>
  </si>
  <si>
    <t>32</t>
  </si>
  <si>
    <t>151101101</t>
  </si>
  <si>
    <t>Zřízení příložného pažení a rozepření stěn rýh hl do 2 m</t>
  </si>
  <si>
    <t>1784108951</t>
  </si>
  <si>
    <t>Poznámka k položce:
Přeložka plynovodu 213 m2</t>
  </si>
  <si>
    <t>60+213</t>
  </si>
  <si>
    <t>33</t>
  </si>
  <si>
    <t>151101111</t>
  </si>
  <si>
    <t>Odstranění příložného pažení a rozepření stěn rýh hl do 2 m</t>
  </si>
  <si>
    <t>404500247</t>
  </si>
  <si>
    <t>34</t>
  </si>
  <si>
    <t>132212221</t>
  </si>
  <si>
    <t>Hloubení zapažených rýh šířky do 2000 mm v soudržných horninách třídy těžitelnosti I skupiny 3 ručně</t>
  </si>
  <si>
    <t>1452597973</t>
  </si>
  <si>
    <t>35</t>
  </si>
  <si>
    <t>132251252</t>
  </si>
  <si>
    <t>Hloubení rýh nezapažených š do 2000 mm v hornině třídy těžitelnosti I skupiny 3 objem do 50 m3 strojně</t>
  </si>
  <si>
    <t>1393638350</t>
  </si>
  <si>
    <t>36</t>
  </si>
  <si>
    <t>139001101</t>
  </si>
  <si>
    <t>Příplatek za ztížení vykopávky v blízkosti podzemního vedení</t>
  </si>
  <si>
    <t>962039081</t>
  </si>
  <si>
    <t>16+36,65</t>
  </si>
  <si>
    <t>37</t>
  </si>
  <si>
    <t>174101101</t>
  </si>
  <si>
    <t>Zásyp jam, šachet rýh nebo kolem objektů sypaninou se zhutněním</t>
  </si>
  <si>
    <t>169722063</t>
  </si>
  <si>
    <t>38</t>
  </si>
  <si>
    <t>174151101</t>
  </si>
  <si>
    <t>247343797</t>
  </si>
  <si>
    <t>39</t>
  </si>
  <si>
    <t>122252205</t>
  </si>
  <si>
    <t>Odkopávky a prokopávky nezapažené pro silnice a dálnice v hornině třídy těžitelnosti I objem do 1000 m3 strojně</t>
  </si>
  <si>
    <t>796566651</t>
  </si>
  <si>
    <t>40</t>
  </si>
  <si>
    <t>122251105</t>
  </si>
  <si>
    <t>Odkopávky a prokopávky nezapažené v hornině třídy těžitelnosti I skupiny 3 objem do 1000 m3 strojně</t>
  </si>
  <si>
    <t>-1733414841</t>
  </si>
  <si>
    <t>41</t>
  </si>
  <si>
    <t>171151103</t>
  </si>
  <si>
    <t>Uložení sypaniny z hornin soudržných do násypů zhutněných strojně</t>
  </si>
  <si>
    <t>60268267</t>
  </si>
  <si>
    <t>42</t>
  </si>
  <si>
    <t>171152101</t>
  </si>
  <si>
    <t>Uložení sypaniny z hornin soudržných do násypů zhutněných silnic a dálnic</t>
  </si>
  <si>
    <t>1531136954</t>
  </si>
  <si>
    <t>43</t>
  </si>
  <si>
    <t>M</t>
  </si>
  <si>
    <t>10364100</t>
  </si>
  <si>
    <t>zemina pro terénní úpravy - tříděná</t>
  </si>
  <si>
    <t>t</t>
  </si>
  <si>
    <t>920343631</t>
  </si>
  <si>
    <t>470*1,6</t>
  </si>
  <si>
    <t>44</t>
  </si>
  <si>
    <t>121151123</t>
  </si>
  <si>
    <t>Sejmutí ornice plochy přes 500 m2 tl vrstvy do 200 mm strojně</t>
  </si>
  <si>
    <t>862097579</t>
  </si>
  <si>
    <t>45</t>
  </si>
  <si>
    <t>162351103</t>
  </si>
  <si>
    <t>Vodorovné přemístění přes 50 do 500 m výkopku/sypaniny z horniny třídy těžitelnosti I skupiny 1 až 3</t>
  </si>
  <si>
    <t>-932141788</t>
  </si>
  <si>
    <t>Poznámka k položce:
Přeložka plynovodu 81,3 m3</t>
  </si>
  <si>
    <t>(42+540+16+81,3)*2</t>
  </si>
  <si>
    <t>46</t>
  </si>
  <si>
    <t>162751117</t>
  </si>
  <si>
    <t>Vodorovné přemístění přes 9 000 do 10000 m výkopku/sypaniny z horniny třídy těžitelnosti I skupiny 1 až 3</t>
  </si>
  <si>
    <t>-154451273</t>
  </si>
  <si>
    <t>44-42+700+680-540+140-16+164,7+105,3</t>
  </si>
  <si>
    <t>47</t>
  </si>
  <si>
    <t>167151111</t>
  </si>
  <si>
    <t>Nakládání výkopku z hornin třídy těžitelnosti I skupiny 1 až 3 přes 100 m3</t>
  </si>
  <si>
    <t>-1567645278</t>
  </si>
  <si>
    <t>42+540+16+81,3</t>
  </si>
  <si>
    <t>48</t>
  </si>
  <si>
    <t>171201201</t>
  </si>
  <si>
    <t>Uložení sypaniny na skládky nebo meziskládky</t>
  </si>
  <si>
    <t>-473433361</t>
  </si>
  <si>
    <t>Poznámka k položce:
Přeložka plynovodu 81 m3</t>
  </si>
  <si>
    <t>49</t>
  </si>
  <si>
    <t>171201231</t>
  </si>
  <si>
    <t>Poplatek za uložení zeminy a kamení na recyklační skládce (skládkovné) kód odpadu 17 05 04</t>
  </si>
  <si>
    <t>-1547516246</t>
  </si>
  <si>
    <t>1236*1,6</t>
  </si>
  <si>
    <t>50</t>
  </si>
  <si>
    <t>175151101</t>
  </si>
  <si>
    <t>Obsypání potrubí strojně sypaninou bez prohození, uloženou do 3 m</t>
  </si>
  <si>
    <t>1692095406</t>
  </si>
  <si>
    <t>Poznámka k položce:
Přeložka plynovodu 19,2 m3</t>
  </si>
  <si>
    <t>5+137+19,2</t>
  </si>
  <si>
    <t>51</t>
  </si>
  <si>
    <t>58337303</t>
  </si>
  <si>
    <t>štěrkopísek frakce 0/8</t>
  </si>
  <si>
    <t>795271631</t>
  </si>
  <si>
    <t>161,2*2 'Přepočtené koeficientem množství</t>
  </si>
  <si>
    <t>52</t>
  </si>
  <si>
    <t>182301131</t>
  </si>
  <si>
    <t>Rozprostření ornice pl přes 500 m2 ve svahu nad 1:5 tl vrstvy do 200 mm strojně</t>
  </si>
  <si>
    <t>967167727</t>
  </si>
  <si>
    <t>53</t>
  </si>
  <si>
    <t>181411121</t>
  </si>
  <si>
    <t>Založení lučního trávníku výsevem pl do 1000 m2 v rovině a ve svahu do 1:5</t>
  </si>
  <si>
    <t>-1062937032</t>
  </si>
  <si>
    <t>54</t>
  </si>
  <si>
    <t>00572470</t>
  </si>
  <si>
    <t>osivo směs travní univerzál</t>
  </si>
  <si>
    <t>kg</t>
  </si>
  <si>
    <t>1603663409</t>
  </si>
  <si>
    <t>160*0,02 'Přepočtené koeficientem množství</t>
  </si>
  <si>
    <t>55</t>
  </si>
  <si>
    <t>182111111</t>
  </si>
  <si>
    <t>Zpevnění svahu jutovou, kokosovou nebo plastovou rohoží přes 1:2 do 1:1</t>
  </si>
  <si>
    <t>727943999</t>
  </si>
  <si>
    <t>56</t>
  </si>
  <si>
    <t>69321121</t>
  </si>
  <si>
    <t>georohož protierozní</t>
  </si>
  <si>
    <t>697565728</t>
  </si>
  <si>
    <t>57</t>
  </si>
  <si>
    <t>184911423</t>
  </si>
  <si>
    <t>Mulčování rostlin kůrou tl do 0,1 m ve svahu přes 1:2 do 1:1</t>
  </si>
  <si>
    <t>531834086</t>
  </si>
  <si>
    <t>Poznámka k položce:
Mulčování svahu</t>
  </si>
  <si>
    <t>58</t>
  </si>
  <si>
    <t>10391100</t>
  </si>
  <si>
    <t>kůra mulčovací VL</t>
  </si>
  <si>
    <t>-2130400134</t>
  </si>
  <si>
    <t>151*0,103 'Přepočtené koeficientem množství</t>
  </si>
  <si>
    <t>59</t>
  </si>
  <si>
    <t>181102302</t>
  </si>
  <si>
    <t>Úprava pláně pro silnice a dálnice v zářezech se zhutněním</t>
  </si>
  <si>
    <t>-1631589460</t>
  </si>
  <si>
    <t>3600+1370</t>
  </si>
  <si>
    <t>Zakládání</t>
  </si>
  <si>
    <t>60</t>
  </si>
  <si>
    <t>212752402</t>
  </si>
  <si>
    <t>Trativod z drenážních trubek korugovaných PE-HD SN 8 perforace 360° včetně lože otevřený výkop DN 150 pro liniové stavby</t>
  </si>
  <si>
    <t>72202744</t>
  </si>
  <si>
    <t>Svislé a kompletní konstrukce</t>
  </si>
  <si>
    <t>61</t>
  </si>
  <si>
    <t>348213122</t>
  </si>
  <si>
    <t>Zdění zdiva plot. zdí z nepravidelných kamenů na maltu obj kamene přes 0,02 m3 š spáry přes 4 do 10 mm</t>
  </si>
  <si>
    <t>-1403406315</t>
  </si>
  <si>
    <t>62</t>
  </si>
  <si>
    <t>58380756</t>
  </si>
  <si>
    <t>kámen lomový soklový (1t=1,7m2)</t>
  </si>
  <si>
    <t>-1324587579</t>
  </si>
  <si>
    <t>Komunikace pozemní</t>
  </si>
  <si>
    <t>63</t>
  </si>
  <si>
    <t>561021R1</t>
  </si>
  <si>
    <t>Sanace zemní pláně tl. 200 mm</t>
  </si>
  <si>
    <t>-232494569</t>
  </si>
  <si>
    <t>Poznámka k položce:
Položka bude využita v případě nedosažení požadovaných hodnot únosnosti pláně
Zahrnuje výkop stávající zeminy, odvoz a uložení na skládku
Dodávka a uložení nového materiálu včetně zhutnění</t>
  </si>
  <si>
    <t>3600*1,14</t>
  </si>
  <si>
    <t>64</t>
  </si>
  <si>
    <t>564811113</t>
  </si>
  <si>
    <t>Podklad ze štěrkodrtě ŠD plochy přes 100 m2 tl 70 mm</t>
  </si>
  <si>
    <t>-410356307</t>
  </si>
  <si>
    <t>Poznámka k položce:
Skladba B, C a D</t>
  </si>
  <si>
    <t>(3600*1,14)+1370</t>
  </si>
  <si>
    <t>65</t>
  </si>
  <si>
    <t>564921313</t>
  </si>
  <si>
    <t>Podklad z betonového recyklátu plochy přes 100 m2 tl 80 mm</t>
  </si>
  <si>
    <t>-1710341283</t>
  </si>
  <si>
    <t>Poznámka k položce:
Skladba B, C a D
Materiál z položky č. 19</t>
  </si>
  <si>
    <t>66</t>
  </si>
  <si>
    <t>564952113</t>
  </si>
  <si>
    <t>Podklad z mechanicky zpevněného kameniva MZK tl 170 mm</t>
  </si>
  <si>
    <t>1657598417</t>
  </si>
  <si>
    <t>Poznámka k položce:
Skladba B</t>
  </si>
  <si>
    <t>3600*1,085</t>
  </si>
  <si>
    <t>67</t>
  </si>
  <si>
    <t>573211111</t>
  </si>
  <si>
    <t>Postřik živičný spojovací z asfaltu v množství 0,60 kg/m2</t>
  </si>
  <si>
    <t>-297071746</t>
  </si>
  <si>
    <t>3600+500</t>
  </si>
  <si>
    <t>68</t>
  </si>
  <si>
    <t>565135121</t>
  </si>
  <si>
    <t>Asfaltový beton vrstva podkladní ACP 16 (obalované kamenivo OKS) tl 50 mm š přes 3 m</t>
  </si>
  <si>
    <t>1363137111</t>
  </si>
  <si>
    <t>69</t>
  </si>
  <si>
    <t>573211108</t>
  </si>
  <si>
    <t>Postřik živičný spojovací z asfaltu v množství 0,40 kg/m2</t>
  </si>
  <si>
    <t>-1340094187</t>
  </si>
  <si>
    <t>70</t>
  </si>
  <si>
    <t>577155142</t>
  </si>
  <si>
    <t>Asfaltový beton vrstva ložní ACL 16 (ABH) tl 60 mm š přes 3 m z modifikovaného asfaltu</t>
  </si>
  <si>
    <t>1995616017</t>
  </si>
  <si>
    <t>Poznámka k položce:
Skladba A, B</t>
  </si>
  <si>
    <t>500+3600</t>
  </si>
  <si>
    <t>71</t>
  </si>
  <si>
    <t>573211106</t>
  </si>
  <si>
    <t>Postřik živičný spojovací z asfaltu v množství 0,20 kg/m2</t>
  </si>
  <si>
    <t>566253024</t>
  </si>
  <si>
    <t>72</t>
  </si>
  <si>
    <t>577134141</t>
  </si>
  <si>
    <t>Asfaltový beton vrstva obrusná ACO 11 (ABS) tř. I tl 40 mm š přes 3 m z modifikovaného asfaltu</t>
  </si>
  <si>
    <t>1435785163</t>
  </si>
  <si>
    <t>73</t>
  </si>
  <si>
    <t>576133121</t>
  </si>
  <si>
    <t>Asfaltový koberec mastixový SMA 8 (AKMJ) tl 40 mm š přes 3 m</t>
  </si>
  <si>
    <t>-385925176</t>
  </si>
  <si>
    <t>Poznámka k položce:
Skladba A</t>
  </si>
  <si>
    <t>74</t>
  </si>
  <si>
    <t>564921511</t>
  </si>
  <si>
    <t>Podklad z R-materiálu plochy přes 100 m2 tl 60 mm</t>
  </si>
  <si>
    <t>-1777802877</t>
  </si>
  <si>
    <t>Poznámka k položce:
Doasfaltování chodníku</t>
  </si>
  <si>
    <t>75</t>
  </si>
  <si>
    <t>577133111</t>
  </si>
  <si>
    <t>Asfaltový beton vrstva obrusná ACO 8 (ABJ) tl 40 mm š do 3 m z nemodifikovaného asfaltu</t>
  </si>
  <si>
    <t>-232408294</t>
  </si>
  <si>
    <t>76</t>
  </si>
  <si>
    <t>591211111</t>
  </si>
  <si>
    <t>Kladení dlažby z kostek drobných z kamene do lože z kameniva těženého tl 50 mm</t>
  </si>
  <si>
    <t>2081212804</t>
  </si>
  <si>
    <t>Poznámka k položce:
Skladba C a D</t>
  </si>
  <si>
    <t>77</t>
  </si>
  <si>
    <t>58381004</t>
  </si>
  <si>
    <t>kostka štípaná dlažební mozaika žula 4/6 tř 1</t>
  </si>
  <si>
    <t>378525967</t>
  </si>
  <si>
    <t>Poznámka k položce:
Skladba C</t>
  </si>
  <si>
    <t>78</t>
  </si>
  <si>
    <t>5838100R2</t>
  </si>
  <si>
    <t>Polymerbetonové dlaždice s reliéfním povrchem nebo s výstupky 200/200/60</t>
  </si>
  <si>
    <t>-1938069416</t>
  </si>
  <si>
    <t>Poznámka k položce:
Hmatné úpravy na chodnících
Skladba C</t>
  </si>
  <si>
    <t>79</t>
  </si>
  <si>
    <t>5838100R1</t>
  </si>
  <si>
    <t>kostka dlažební čedič velká 15/17</t>
  </si>
  <si>
    <t>699974416</t>
  </si>
  <si>
    <t>Poznámka k položce:
Štětová dlažba
Skladba D</t>
  </si>
  <si>
    <t>80</t>
  </si>
  <si>
    <t>599141111</t>
  </si>
  <si>
    <t>Vyplnění spár mezi silničními dílci živičnou zálivkou</t>
  </si>
  <si>
    <t>-463937886</t>
  </si>
  <si>
    <t>Trubní vedení</t>
  </si>
  <si>
    <t>81</t>
  </si>
  <si>
    <t>890411851</t>
  </si>
  <si>
    <t>Bourání šachet z prefabrikovaných skruží strojně obestavěného prostoru do 1,5 m3</t>
  </si>
  <si>
    <t>-821561529</t>
  </si>
  <si>
    <t>82</t>
  </si>
  <si>
    <t>899202211</t>
  </si>
  <si>
    <t>Demontáž mříží litinových včetně rámů hmotnosti přes 50 do 100 kg</t>
  </si>
  <si>
    <t>1218944054</t>
  </si>
  <si>
    <t>83</t>
  </si>
  <si>
    <t>895941111</t>
  </si>
  <si>
    <t>Zřízení vpusti kanalizační uliční z betonových dílců typ UV-50 normální</t>
  </si>
  <si>
    <t>191289197</t>
  </si>
  <si>
    <t>84</t>
  </si>
  <si>
    <t>592238R4</t>
  </si>
  <si>
    <t>Vpusť uliční - komplet dle PD</t>
  </si>
  <si>
    <t>1192348638</t>
  </si>
  <si>
    <t>85</t>
  </si>
  <si>
    <t>877315211</t>
  </si>
  <si>
    <t>Montáž tvarovek z tvrdého PVC-systém KG nebo z polypropylenu-systém KG 2000 jednoosé DN 160</t>
  </si>
  <si>
    <t>183959558</t>
  </si>
  <si>
    <t>86</t>
  </si>
  <si>
    <t>28611362</t>
  </si>
  <si>
    <t>koleno kanalizace PVC KG 160x67°</t>
  </si>
  <si>
    <t>169375146</t>
  </si>
  <si>
    <t>87</t>
  </si>
  <si>
    <t>871315221</t>
  </si>
  <si>
    <t>Kanalizační potrubí z tvrdého PVC jednovrstvé tuhost třídy SN8 DN 160</t>
  </si>
  <si>
    <t>690215453</t>
  </si>
  <si>
    <t>88</t>
  </si>
  <si>
    <t>899722111</t>
  </si>
  <si>
    <t>Krytí potrubí z plastů výstražnou fólií z PVC 20 cm</t>
  </si>
  <si>
    <t>1707308955</t>
  </si>
  <si>
    <t>89</t>
  </si>
  <si>
    <t>899231111</t>
  </si>
  <si>
    <t>Výšková úprava uličního vstupu nebo vpusti do 200 mm zvýšením mříže</t>
  </si>
  <si>
    <t>1364304213</t>
  </si>
  <si>
    <t>90</t>
  </si>
  <si>
    <t>899431111</t>
  </si>
  <si>
    <t>Výšková úprava uličního vstupu nebo vpusti do 200 mm zvýšením krycího hrnce, šoupěte nebo hydrantu</t>
  </si>
  <si>
    <t>-953086487</t>
  </si>
  <si>
    <t>Ostatní konstrukce a práce, bourání</t>
  </si>
  <si>
    <t>91</t>
  </si>
  <si>
    <t>914111111</t>
  </si>
  <si>
    <t>Montáž svislé dopravní značky do velikosti 1 m2 objímkami na sloupek nebo konzolu</t>
  </si>
  <si>
    <t>1942515832</t>
  </si>
  <si>
    <t>92</t>
  </si>
  <si>
    <t>40445620</t>
  </si>
  <si>
    <t>zákazové, příkazové dopravní značky B1-B34, C1-15 700mm</t>
  </si>
  <si>
    <t>-1598908981</t>
  </si>
  <si>
    <t>93</t>
  </si>
  <si>
    <t>40445627</t>
  </si>
  <si>
    <t>informativní značky provozní IP14-IP29, IP31 1000x1500mm</t>
  </si>
  <si>
    <t>2077578423</t>
  </si>
  <si>
    <t>94</t>
  </si>
  <si>
    <t>914511111</t>
  </si>
  <si>
    <t>Montáž sloupku dopravních značek délky do 3,5 m s betonovým základem</t>
  </si>
  <si>
    <t>1935335282</t>
  </si>
  <si>
    <t>95</t>
  </si>
  <si>
    <t>40445225</t>
  </si>
  <si>
    <t>sloupek pro dopravní značku Zn D 60mm v 3,5m</t>
  </si>
  <si>
    <t>650302971</t>
  </si>
  <si>
    <t>96</t>
  </si>
  <si>
    <t>914511112</t>
  </si>
  <si>
    <t>Montáž sloupku dopravních značek délky do 3,5 m s betonovým základem a patkou</t>
  </si>
  <si>
    <t>1502754501</t>
  </si>
  <si>
    <t>97</t>
  </si>
  <si>
    <t>40445240</t>
  </si>
  <si>
    <t>patka pro sloupek Al D 60mm</t>
  </si>
  <si>
    <t>1620842769</t>
  </si>
  <si>
    <t>98</t>
  </si>
  <si>
    <t>40445253</t>
  </si>
  <si>
    <t>víčko plastové na sloupek D 60mm</t>
  </si>
  <si>
    <t>-74658640</t>
  </si>
  <si>
    <t>99</t>
  </si>
  <si>
    <t>966005111</t>
  </si>
  <si>
    <t>Rozebrání a odstranění silničního zábradlí se sloupky osazenými s betonovými patkami</t>
  </si>
  <si>
    <t>-375828536</t>
  </si>
  <si>
    <t>Poznámka k položce:
stávající zábradlí podél chodníku</t>
  </si>
  <si>
    <t>100</t>
  </si>
  <si>
    <t>966006132</t>
  </si>
  <si>
    <t>Odstranění značek dopravních nebo orientačních se sloupky s betonovými patkami</t>
  </si>
  <si>
    <t>-1026681479</t>
  </si>
  <si>
    <t>101</t>
  </si>
  <si>
    <t>966006211</t>
  </si>
  <si>
    <t>Odstranění svislých dopravních značek ze sloupů, sloupků nebo konzol</t>
  </si>
  <si>
    <t>-1623095301</t>
  </si>
  <si>
    <t>102</t>
  </si>
  <si>
    <t>915111111</t>
  </si>
  <si>
    <t>Vodorovné dopravní značení dělící čáry souvislé š 125 mm základní bílá barva</t>
  </si>
  <si>
    <t>-1226505171</t>
  </si>
  <si>
    <t>103</t>
  </si>
  <si>
    <t>915111121</t>
  </si>
  <si>
    <t>Vodorovné dopravní značení dělící čáry přerušované š 125 mm základní bílá barva</t>
  </si>
  <si>
    <t>-933110291</t>
  </si>
  <si>
    <t>104</t>
  </si>
  <si>
    <t>915121111</t>
  </si>
  <si>
    <t>Vodorovné dopravní značení vodící čáry souvislé š 250 mm základní bílá barva</t>
  </si>
  <si>
    <t>626425428</t>
  </si>
  <si>
    <t>105</t>
  </si>
  <si>
    <t>915121121</t>
  </si>
  <si>
    <t>Vodorovné dopravní značení vodící čáry přerušované š 250 mm základní bílá barva</t>
  </si>
  <si>
    <t>-558813290</t>
  </si>
  <si>
    <t>106</t>
  </si>
  <si>
    <t>915131111</t>
  </si>
  <si>
    <t>Vodorovné dopravní značení přechody pro chodce, šipky, symboly základní bílá barva</t>
  </si>
  <si>
    <t>-383436252</t>
  </si>
  <si>
    <t>107</t>
  </si>
  <si>
    <t>915211111</t>
  </si>
  <si>
    <t>Vodorovné dopravní značení dělící čáry souvislé š 125 mm bílý plast</t>
  </si>
  <si>
    <t>1715810340</t>
  </si>
  <si>
    <t>Poznámka k položce:
Provedení po vyzrání obrusné vrstvy</t>
  </si>
  <si>
    <t>108</t>
  </si>
  <si>
    <t>915211121</t>
  </si>
  <si>
    <t>Vodorovné dopravní značení dělící čáry přerušované š 125 mm bílý plast</t>
  </si>
  <si>
    <t>1583827020</t>
  </si>
  <si>
    <t>109</t>
  </si>
  <si>
    <t>915221111</t>
  </si>
  <si>
    <t>Vodorovné dopravní značení vodící čáry souvislé š 250 mm bílý plast</t>
  </si>
  <si>
    <t>563855387</t>
  </si>
  <si>
    <t>110</t>
  </si>
  <si>
    <t>915221121</t>
  </si>
  <si>
    <t>Vodorovné dopravní značení vodící čáry přerušované š 250 mm bílý plast</t>
  </si>
  <si>
    <t>1004772896</t>
  </si>
  <si>
    <t>111</t>
  </si>
  <si>
    <t>915231111</t>
  </si>
  <si>
    <t>Vodorovné dopravní značení přechody pro chodce, šipky, symboly bílý plast</t>
  </si>
  <si>
    <t>723235087</t>
  </si>
  <si>
    <t>112</t>
  </si>
  <si>
    <t>915611111</t>
  </si>
  <si>
    <t>Předznačení vodorovného liniového značení</t>
  </si>
  <si>
    <t>188997297</t>
  </si>
  <si>
    <t>1670+35+5+80</t>
  </si>
  <si>
    <t>113</t>
  </si>
  <si>
    <t>915621111</t>
  </si>
  <si>
    <t>Předznačení vodorovného plošného značení</t>
  </si>
  <si>
    <t>18886669</t>
  </si>
  <si>
    <t>114</t>
  </si>
  <si>
    <t>916111123</t>
  </si>
  <si>
    <t>Osazení obruby z drobných kostek s boční opěrou do lože z betonu prostého</t>
  </si>
  <si>
    <t>-1312701176</t>
  </si>
  <si>
    <t>Poznámka k položce:
Lemování silničního obrubníku</t>
  </si>
  <si>
    <t>115</t>
  </si>
  <si>
    <t>58381007</t>
  </si>
  <si>
    <t>kostka štípaná dlažební žula drobná 8/10</t>
  </si>
  <si>
    <t>236295209</t>
  </si>
  <si>
    <t>116</t>
  </si>
  <si>
    <t>916241212</t>
  </si>
  <si>
    <t>Osazení obrubníku kamenného stojatého bez boční opěry do lože z betonu prostého</t>
  </si>
  <si>
    <t>-2085429014</t>
  </si>
  <si>
    <t>Poznámka k položce:
350 m = použití vybouraných obrubníků jako záhonové</t>
  </si>
  <si>
    <t>1000+5+8+30+25+65+350</t>
  </si>
  <si>
    <t>117</t>
  </si>
  <si>
    <t>58380005</t>
  </si>
  <si>
    <t>obrubník kamenný žulový přímý 1000x200x250mm</t>
  </si>
  <si>
    <t>184589675</t>
  </si>
  <si>
    <t>118</t>
  </si>
  <si>
    <t>58380416</t>
  </si>
  <si>
    <t>obrubník kamenný žulový obloukový R 0,5-1m 200x250mm</t>
  </si>
  <si>
    <t>-738629132</t>
  </si>
  <si>
    <t>119</t>
  </si>
  <si>
    <t>58380426</t>
  </si>
  <si>
    <t>obrubník kamenný žulový obloukový R 1-3m 200x250mm</t>
  </si>
  <si>
    <t>-864648180</t>
  </si>
  <si>
    <t>120</t>
  </si>
  <si>
    <t>58380446</t>
  </si>
  <si>
    <t>obrubník kamenný žulový obloukový R 5-10m 200x250mm</t>
  </si>
  <si>
    <t>283957798</t>
  </si>
  <si>
    <t>121</t>
  </si>
  <si>
    <t>58380456</t>
  </si>
  <si>
    <t>obrubník kamenný žulový obloukový R 10-25m 200x250mm</t>
  </si>
  <si>
    <t>1619697428</t>
  </si>
  <si>
    <t>122</t>
  </si>
  <si>
    <t>5838000R1</t>
  </si>
  <si>
    <t>obrubník kamenný žulový sklopený 600x300x200mm</t>
  </si>
  <si>
    <t>1891403181</t>
  </si>
  <si>
    <t>Poznámka k položce:
Lemování středových ostrůvků</t>
  </si>
  <si>
    <t>123</t>
  </si>
  <si>
    <t>961055111</t>
  </si>
  <si>
    <t>Bourání základů ze ŽB</t>
  </si>
  <si>
    <t>-43843031</t>
  </si>
  <si>
    <t>Poznámka k položce:
Základy kamenných zídek</t>
  </si>
  <si>
    <t>124</t>
  </si>
  <si>
    <t>919735113</t>
  </si>
  <si>
    <t>Řezání stávajícího živičného krytu hl přes 100 do 150 mm</t>
  </si>
  <si>
    <t>217636365</t>
  </si>
  <si>
    <t>125</t>
  </si>
  <si>
    <t>919732211</t>
  </si>
  <si>
    <t>Styčná spára napojení nového živičného povrchu na stávající za tepla š 15 mm hl 25 mm s prořezáním</t>
  </si>
  <si>
    <t>2087592414</t>
  </si>
  <si>
    <t>997</t>
  </si>
  <si>
    <t>Přesun sutě</t>
  </si>
  <si>
    <t>126</t>
  </si>
  <si>
    <t>997221561</t>
  </si>
  <si>
    <t>Vodorovná doprava suti z kusových materiálů do 1 km</t>
  </si>
  <si>
    <t>-1489618488</t>
  </si>
  <si>
    <t>127</t>
  </si>
  <si>
    <t>997221569</t>
  </si>
  <si>
    <t>Příplatek ZKD 1 km u vodorovné dopravy suti z kusových materiálů</t>
  </si>
  <si>
    <t>-403952100</t>
  </si>
  <si>
    <t>3700,101*8</t>
  </si>
  <si>
    <t>128</t>
  </si>
  <si>
    <t>997221861</t>
  </si>
  <si>
    <t>Poplatek za uložení stavebního odpadu na recyklační skládce (skládkovné) z prostého betonu pod kódem 17 01 01</t>
  </si>
  <si>
    <t>366546001</t>
  </si>
  <si>
    <t>129</t>
  </si>
  <si>
    <t>997221862</t>
  </si>
  <si>
    <t>Poplatek za uložení stavebního odpadu na recyklační skládce (skládkovné) z armovaného betonu pod kódem 17 01 01</t>
  </si>
  <si>
    <t>-254999334</t>
  </si>
  <si>
    <t>130</t>
  </si>
  <si>
    <t>997221873</t>
  </si>
  <si>
    <t>Poplatek za uložení stavebního odpadu na recyklační skládce (skládkovné) zeminy a kamení zatříděného do Katalogu odpadů pod kódem 17 05 04</t>
  </si>
  <si>
    <t>1286764545</t>
  </si>
  <si>
    <t>1522,5+36,53+0,32</t>
  </si>
  <si>
    <t>131</t>
  </si>
  <si>
    <t>997221875</t>
  </si>
  <si>
    <t>Poplatek za uložení stavebního odpadu na recyklační skládce (skládkovné) asfaltového bez obsahu dehtu zatříděného do Katalogu odpadů pod kódem 17 03 02</t>
  </si>
  <si>
    <t>600075457</t>
  </si>
  <si>
    <t>187+115+2024</t>
  </si>
  <si>
    <t>998</t>
  </si>
  <si>
    <t>Přesun hmot</t>
  </si>
  <si>
    <t>132</t>
  </si>
  <si>
    <t>998225111</t>
  </si>
  <si>
    <t>Přesun hmot pro pozemní komunikace s krytem z kamene, monolitickým betonovým nebo živičným</t>
  </si>
  <si>
    <t>-52315218</t>
  </si>
  <si>
    <t>PSV</t>
  </si>
  <si>
    <t>Práce a dodávky PSV</t>
  </si>
  <si>
    <t>767</t>
  </si>
  <si>
    <t>Konstrukce zámečnické</t>
  </si>
  <si>
    <t>133</t>
  </si>
  <si>
    <t>76722011R2</t>
  </si>
  <si>
    <t>Dodávka + montáž zábradlí vč. povrchové úpravy - dle PD</t>
  </si>
  <si>
    <t>1190096836</t>
  </si>
  <si>
    <t>Poznámka k položce:
Zábradlí chodníku</t>
  </si>
  <si>
    <t>SO 201 - Statické zajištění komunikace</t>
  </si>
  <si>
    <t xml:space="preserve">      002 - Základy</t>
  </si>
  <si>
    <t xml:space="preserve">    4 - Vodorovné konstrukce</t>
  </si>
  <si>
    <t xml:space="preserve">    6 - Úpravy povrchů, podlahy a osazování výplní</t>
  </si>
  <si>
    <t>VRN - Vedlejší rozpočtové náklady</t>
  </si>
  <si>
    <t xml:space="preserve">    VRN3 - Zařízení staveniště</t>
  </si>
  <si>
    <t xml:space="preserve">    VRN9 - Ostatní náklady</t>
  </si>
  <si>
    <t>151711111</t>
  </si>
  <si>
    <t>Osazení ocelových zápor pro pažení hloubených vykopávek do předem provedených vrtů se zabetonováním spodního konce, s případným obsypem zápory pískem délky od 0 do 8 m</t>
  </si>
  <si>
    <t>-214152486</t>
  </si>
  <si>
    <t>13010974</t>
  </si>
  <si>
    <t>ocel profilová jakost S235JR (11 375) průřez HEB 140</t>
  </si>
  <si>
    <t>-317326179</t>
  </si>
  <si>
    <t>170,40*33,70*1,08*0,001</t>
  </si>
  <si>
    <t>151711131</t>
  </si>
  <si>
    <t>Vytažení ocelových zápor pro pažení délky od 0 do 8 m</t>
  </si>
  <si>
    <t>1093744787</t>
  </si>
  <si>
    <t>24*7,1</t>
  </si>
  <si>
    <t>151721112</t>
  </si>
  <si>
    <t>Pažení do ocelových zápor bez ohledu na druh pažin, s odstraněním pažení, hloubky výkopu přes 4 do 10 m</t>
  </si>
  <si>
    <t>1171863857</t>
  </si>
  <si>
    <t>60516102</t>
  </si>
  <si>
    <t>řezivo smrkové sušené tl 60-70mm</t>
  </si>
  <si>
    <t>1898661115</t>
  </si>
  <si>
    <t>43,10*0,08</t>
  </si>
  <si>
    <t>002</t>
  </si>
  <si>
    <t>Základy</t>
  </si>
  <si>
    <t>002-PC01</t>
  </si>
  <si>
    <t>Vrtání pro mikropiloty D 183 mm</t>
  </si>
  <si>
    <t>1985936111</t>
  </si>
  <si>
    <t>142,50+136,80+68,40+68,40+68,40+62,70</t>
  </si>
  <si>
    <t>Součet</t>
  </si>
  <si>
    <t>002-PC01a</t>
  </si>
  <si>
    <t>Vrtání pro mikrozápory D 183 mm</t>
  </si>
  <si>
    <t>1458911695</t>
  </si>
  <si>
    <t>24*6,0</t>
  </si>
  <si>
    <t>002-PC01b</t>
  </si>
  <si>
    <t>Vrtání pro hřeby D 50 mm</t>
  </si>
  <si>
    <t>1785779380</t>
  </si>
  <si>
    <t>53,0*2,0</t>
  </si>
  <si>
    <t>002-PC02</t>
  </si>
  <si>
    <t>Výztužné tyče TR 89/10 + osazení</t>
  </si>
  <si>
    <t>-258212523</t>
  </si>
  <si>
    <t>300,0+288,0+144,0+144,0+144,0+132,0</t>
  </si>
  <si>
    <t>002-PC03</t>
  </si>
  <si>
    <t>Cementová zálivka mikropilot</t>
  </si>
  <si>
    <t>l</t>
  </si>
  <si>
    <t>163594620</t>
  </si>
  <si>
    <t>(1152,0)*14</t>
  </si>
  <si>
    <t>002-PC03a</t>
  </si>
  <si>
    <t>Cementová zálivka mikrozápor</t>
  </si>
  <si>
    <t>-1884262371</t>
  </si>
  <si>
    <t>(7*24)*14</t>
  </si>
  <si>
    <t>002-PC03b</t>
  </si>
  <si>
    <t>Cementová zálivka hřebů</t>
  </si>
  <si>
    <t>1029346531</t>
  </si>
  <si>
    <t>2,0*3,14*0,025*2,5*53</t>
  </si>
  <si>
    <t>002-PC04</t>
  </si>
  <si>
    <t>Injektáž kořene mikropilot</t>
  </si>
  <si>
    <t>635625858</t>
  </si>
  <si>
    <t>(294,0+282,0)*14</t>
  </si>
  <si>
    <t>002-PC06</t>
  </si>
  <si>
    <t>Ocelová dvojzákrutová síť typu STEELGRID, zinek+hliník - vel. oka 8x10cm, pr. drátu 2,7mm</t>
  </si>
  <si>
    <t>-1887703036</t>
  </si>
  <si>
    <t>002-PC06a</t>
  </si>
  <si>
    <t>Obvodové kotevní lano polast pr. 10 mm vč. příslušenství</t>
  </si>
  <si>
    <t>809958664</t>
  </si>
  <si>
    <t>3,0+4,80+12,1+12,7+7,7+9,8+23,70</t>
  </si>
  <si>
    <t>002-PC07</t>
  </si>
  <si>
    <t>Skalní hřeby tyče HAI SDA R 25N na ztracenou korunku délka 2 m</t>
  </si>
  <si>
    <t>677464273</t>
  </si>
  <si>
    <t>002-PC08</t>
  </si>
  <si>
    <t>Kotevní deska P10 - 150/150 + matice - pozink</t>
  </si>
  <si>
    <t>1086049667</t>
  </si>
  <si>
    <t>002-PC09</t>
  </si>
  <si>
    <t>Umělá rohož polyfelt polymat 1210</t>
  </si>
  <si>
    <t>1287733392</t>
  </si>
  <si>
    <t>002-PC10</t>
  </si>
  <si>
    <t>Kotvení rohože ocel B500B pr. 8mm</t>
  </si>
  <si>
    <t>383157092</t>
  </si>
  <si>
    <t>190,0*2</t>
  </si>
  <si>
    <t>215901101</t>
  </si>
  <si>
    <t>Zhutnění podloží z hornin soudržných do 92% PS nebo nesoudržných sypkých I(d) do 0,8</t>
  </si>
  <si>
    <t>-1899509423</t>
  </si>
  <si>
    <t>(69,41+25,46+88,42+63,81+24,58)*1,0*2</t>
  </si>
  <si>
    <t>273311125</t>
  </si>
  <si>
    <t>Základové desky z betonu prostého C 16/20</t>
  </si>
  <si>
    <t>-808025503</t>
  </si>
  <si>
    <t>Kotvená stěna se zábradlím</t>
  </si>
  <si>
    <t>(5,45+7,76+4,39+1,11+12+5+1,03+5,03+12,01+0,68+4,32+2,87+7,76)*1,0*0,10</t>
  </si>
  <si>
    <t>Kotvená stěna s nadezdívkou</t>
  </si>
  <si>
    <t>(5,5+5,97+6,98+7,01)*1,0*0,10</t>
  </si>
  <si>
    <t>Nekotvená stěna se zábradlím</t>
  </si>
  <si>
    <t>(12,09+8,01+7,47+5,23+0,41+12+4,12+0,26+12,05+12+5+3,77+6,01)*1,0*0,10</t>
  </si>
  <si>
    <t>Nekotvená stěna s nadezdívkou</t>
  </si>
  <si>
    <t>(6,36+7,0+7,0+3,85+7,60+7,60+3,85+6,85+6,85+6,85)*1,0*0,10</t>
  </si>
  <si>
    <t>273941023</t>
  </si>
  <si>
    <t>Nosné nebo spojovací svary základových desek betonářské oceli přesahem D tyče do 18 mm</t>
  </si>
  <si>
    <t>-1388212817</t>
  </si>
  <si>
    <t>(69,41+25,46+24,58+88,42+63,81)*4*0,20</t>
  </si>
  <si>
    <t>311311961</t>
  </si>
  <si>
    <t>Nosná zeď z betonu prostého tř. C 25/30</t>
  </si>
  <si>
    <t>1692910691</t>
  </si>
  <si>
    <t>Gravitační stěna</t>
  </si>
  <si>
    <t>24,58*1,22*0,82</t>
  </si>
  <si>
    <t>24,58*1,55*0,52</t>
  </si>
  <si>
    <t>24,58*0,70*0,30</t>
  </si>
  <si>
    <t>311321611</t>
  </si>
  <si>
    <t>Nosná zeď ze ŽB tř. C 30/37 bez výztuže</t>
  </si>
  <si>
    <t>1143206049</t>
  </si>
  <si>
    <t>69,41*0,70*0,50</t>
  </si>
  <si>
    <t>69,41*0,50*1,01</t>
  </si>
  <si>
    <t>25,46*0,70*0,50</t>
  </si>
  <si>
    <t>25,46*0,50*0,81</t>
  </si>
  <si>
    <t>88,42*0,70*0,50</t>
  </si>
  <si>
    <t>88,42*0,50*0,50</t>
  </si>
  <si>
    <t>63,81*0,70*0,50</t>
  </si>
  <si>
    <t>63,81*0,50*0,30</t>
  </si>
  <si>
    <t>311351101</t>
  </si>
  <si>
    <t>Zřízení jednostranného bednění zdí nosných</t>
  </si>
  <si>
    <t>-681975350</t>
  </si>
  <si>
    <t>69,41*(0,50+1,01+1,51)</t>
  </si>
  <si>
    <t>25,46*(0,50+0,81+1,31)</t>
  </si>
  <si>
    <t>24,58*(0,70+0,82+1,85+1,55+0,30)</t>
  </si>
  <si>
    <t>88,42*(0,50+0,50+1,0)</t>
  </si>
  <si>
    <t>63,81*(0,50+0,30+0,80)</t>
  </si>
  <si>
    <t>311351102</t>
  </si>
  <si>
    <t>Odstranění jednostranného bednění zdí nosných</t>
  </si>
  <si>
    <t>-86353312</t>
  </si>
  <si>
    <t>311361821</t>
  </si>
  <si>
    <t>Výztuž nosných zdí betonářskou ocelí 10 505</t>
  </si>
  <si>
    <t>-105523661</t>
  </si>
  <si>
    <t>Kotvená bez nadezdívky</t>
  </si>
  <si>
    <t>3313,50*1,08*0,001</t>
  </si>
  <si>
    <t>Nekotvená stěna bez nadezdívky</t>
  </si>
  <si>
    <t>1892,80*1,08*0,001</t>
  </si>
  <si>
    <t>1419,30*1,08*0,001</t>
  </si>
  <si>
    <t>1191,70*1,08*0,001</t>
  </si>
  <si>
    <t>Oprava kamenné stěny</t>
  </si>
  <si>
    <t>136,0*1,08*0,001</t>
  </si>
  <si>
    <t>Kotevní výztuž mikropilot</t>
  </si>
  <si>
    <t>575,30*1,08*0,001</t>
  </si>
  <si>
    <t>Gravitační stěna kamenné stěny</t>
  </si>
  <si>
    <t>387,60*1,08*0,001</t>
  </si>
  <si>
    <t>327214511</t>
  </si>
  <si>
    <t>Předstěna z lomového kamene kotvená pomocí nerezových kotev 5 ks/m2
včetně dodávky kamene a zdící malty</t>
  </si>
  <si>
    <t>284297600</t>
  </si>
  <si>
    <t>24,58*1,55*0,20</t>
  </si>
  <si>
    <t>Vodorovné konstrukce</t>
  </si>
  <si>
    <t>440321616</t>
  </si>
  <si>
    <t>Střešní konstrukce ze ŽB tř. C 30/37</t>
  </si>
  <si>
    <t>-1118313326</t>
  </si>
  <si>
    <t>10,40*0,50*0,25</t>
  </si>
  <si>
    <t>440351203</t>
  </si>
  <si>
    <t>Zřízení bednění střech šířka dna přes 250 mm</t>
  </si>
  <si>
    <t>-725466641</t>
  </si>
  <si>
    <t>10,40*0,25*2</t>
  </si>
  <si>
    <t>440351204</t>
  </si>
  <si>
    <t>Odstranění bednění střech šířka dna přes 250 mm</t>
  </si>
  <si>
    <t>-1942916737</t>
  </si>
  <si>
    <t>Úpravy povrchů, podlahy a osazování výplní</t>
  </si>
  <si>
    <t>622631011</t>
  </si>
  <si>
    <t>Spárování spárovací maltou vnějších pohledových ploch stěn z tvárnic nebo kamene</t>
  </si>
  <si>
    <t>797145536</t>
  </si>
  <si>
    <t>24,58*1,55</t>
  </si>
  <si>
    <t>931992111</t>
  </si>
  <si>
    <t>Výplň dilatačních spár z pěnového polystyrénu tl 20 mm</t>
  </si>
  <si>
    <t>1274102639</t>
  </si>
  <si>
    <t>(69,41+25,46+24,58+88,42+63,81)*2</t>
  </si>
  <si>
    <t>931994103</t>
  </si>
  <si>
    <t>Těsnění dilatační spáry betonové konstrukce ukončujícím pásem "waterstop"</t>
  </si>
  <si>
    <t>1346812246</t>
  </si>
  <si>
    <t>941111811</t>
  </si>
  <si>
    <t>Demontáž lešení řadového trubkového lehkého pracovního s podlahami s provozním zatížením tř. 3 do 200 kg/m2 šířky tř. W06 od 0,6 do 0,9 m, výšky do 10 m</t>
  </si>
  <si>
    <t>-702086681</t>
  </si>
  <si>
    <t>941211111</t>
  </si>
  <si>
    <t>Montáž lešení řadového rámového lehkého pracovního s podlahami s provozním zatížením tř. 3 do 200 kg/m2 šířky tř. SW06 přes 0,6 do 0,9 m, výšky do 10 m</t>
  </si>
  <si>
    <t>-1204511036</t>
  </si>
  <si>
    <t>24,58*1,80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</si>
  <si>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</si>
  <si>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</si>
  <si>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1876060884</t>
  </si>
  <si>
    <t>44,244*30</t>
  </si>
  <si>
    <t>977151113</t>
  </si>
  <si>
    <t>Jádrové vrty diamantovými korunkami do stavebních materiálů (železobetonu, betonu, cihel, obkladů, dlažeb, kamene) průměru přes 40 do 50 mm</t>
  </si>
  <si>
    <t>-761187744</t>
  </si>
  <si>
    <t>10,40*0,50</t>
  </si>
  <si>
    <t>979081111</t>
  </si>
  <si>
    <t>Odvoz suti a vybouraných hmot na skládku do 1 km</t>
  </si>
  <si>
    <t>1433000973</t>
  </si>
  <si>
    <t>979081121</t>
  </si>
  <si>
    <t>Odvoz suti a vybouraných hmot na skládku ZKD 1 km přes 1 km</t>
  </si>
  <si>
    <t>1877399065</t>
  </si>
  <si>
    <t>163,451*24</t>
  </si>
  <si>
    <t>979093111</t>
  </si>
  <si>
    <t>Uložení suti na skládku s hrubým urovnáním bez zhutnění</t>
  </si>
  <si>
    <t>1759909849</t>
  </si>
  <si>
    <t>979099132</t>
  </si>
  <si>
    <t>Poplatek za skládku - kámen s příměsí do 5%</t>
  </si>
  <si>
    <t>2075282695</t>
  </si>
  <si>
    <t>985131111</t>
  </si>
  <si>
    <t>Očištění ploch stěn, rubu kleneb a podlah tlakovou vodou</t>
  </si>
  <si>
    <t>-503755811</t>
  </si>
  <si>
    <t>10,40*2,20*2</t>
  </si>
  <si>
    <t>985131211</t>
  </si>
  <si>
    <t>Očištění ploch stěn, rubu kleneb a podlah tryskání pískem sušeným</t>
  </si>
  <si>
    <t>-279107092</t>
  </si>
  <si>
    <t>985131311</t>
  </si>
  <si>
    <t>Očištění ploch stěn, rubu kleneb a podlah ruční dočištění ocelovými kartáči</t>
  </si>
  <si>
    <t>-1469494068</t>
  </si>
  <si>
    <t>985232111</t>
  </si>
  <si>
    <t>Hloubkové spárování zdiva hloubky přes 40 do 80 mm aktivovanou maltou délky spáry na 1 m2 upravované plochy do 6 m</t>
  </si>
  <si>
    <t>-248967087</t>
  </si>
  <si>
    <t>985233111</t>
  </si>
  <si>
    <t>Úprava spár po spárování zdiva kamenného nebo cihelného délky spáry na 1 m2 upravované plochy do 6 m uhlazením</t>
  </si>
  <si>
    <t>1133883396</t>
  </si>
  <si>
    <t>985421123</t>
  </si>
  <si>
    <t>Injektáž trhlin v cihelném, kamenném nebo smíšeném zdivu nízkotlaká do 0,6 MP, včetně provedení vrtů aktivovanou cementovou maltou šířka trhlin přes 2 do 5 mm tloušťka zdiva přes 450 do 600 mm</t>
  </si>
  <si>
    <t>527661345</t>
  </si>
  <si>
    <t>45,76*25*0,10</t>
  </si>
  <si>
    <t>985564125</t>
  </si>
  <si>
    <t>Kotevní trn ocel B500B do cementové suspenze C:V=2:1, hloubky kotvení přes 200 do 400 mm, průměru přes 16 do 20 mm</t>
  </si>
  <si>
    <t>-2057479278</t>
  </si>
  <si>
    <t>998151111</t>
  </si>
  <si>
    <t>Přesun hmot pro oplocení nebo objekty pozemní různé zděné z cihel nebo tvárnic v do 10 m</t>
  </si>
  <si>
    <t>1983625407</t>
  </si>
  <si>
    <t>Vedlejší rozpočtové náklady</t>
  </si>
  <si>
    <t>VRN3</t>
  </si>
  <si>
    <t>032803000</t>
  </si>
  <si>
    <t>Ostatní vybavení staveniště</t>
  </si>
  <si>
    <t>soubor</t>
  </si>
  <si>
    <t>1024</t>
  </si>
  <si>
    <t>-1014204678</t>
  </si>
  <si>
    <t>VRN9</t>
  </si>
  <si>
    <t>090001000</t>
  </si>
  <si>
    <t>1425838950</t>
  </si>
  <si>
    <t>2) Ostatní náklady SO 101 + SO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</si>
</sst>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2" t="s">
        <v>14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2"/>
      <c r="AQ5" s="22"/>
      <c r="AR5" s="20"/>
      <c r="BE5" s="26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4" t="s">
        <v>17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2"/>
      <c r="AQ6" s="22"/>
      <c r="AR6" s="20"/>
      <c r="BE6" s="27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70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7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0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70"/>
      <c r="BS13" s="17" t="s">
        <v>6</v>
      </c>
    </row>
    <row r="14" spans="2:71" ht="12.75">
      <c r="B14" s="21"/>
      <c r="C14" s="22"/>
      <c r="D14" s="22"/>
      <c r="E14" s="275" t="s">
        <v>31</v>
      </c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7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0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70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70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0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270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35</v>
      </c>
      <c r="AO20" s="22"/>
      <c r="AP20" s="22"/>
      <c r="AQ20" s="22"/>
      <c r="AR20" s="20"/>
      <c r="BE20" s="270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0"/>
    </row>
    <row r="22" spans="2:57" s="1" customFormat="1" ht="12" customHeight="1">
      <c r="B22" s="21"/>
      <c r="C22" s="22"/>
      <c r="D22" s="29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0"/>
    </row>
    <row r="23" spans="2:57" s="1" customFormat="1" ht="16.5" customHeight="1">
      <c r="B23" s="21"/>
      <c r="C23" s="22"/>
      <c r="D23" s="22"/>
      <c r="E23" s="277" t="s">
        <v>1</v>
      </c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2"/>
      <c r="AP23" s="22"/>
      <c r="AQ23" s="22"/>
      <c r="AR23" s="20"/>
      <c r="BE23" s="27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0"/>
    </row>
    <row r="26" spans="1:57" s="2" customFormat="1" ht="25.9" customHeight="1">
      <c r="A26" s="34"/>
      <c r="B26" s="35"/>
      <c r="C26" s="36"/>
      <c r="D26" s="37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8">
        <f>ROUND(AG94,2)</f>
        <v>0</v>
      </c>
      <c r="AL26" s="279"/>
      <c r="AM26" s="279"/>
      <c r="AN26" s="279"/>
      <c r="AO26" s="279"/>
      <c r="AP26" s="36"/>
      <c r="AQ26" s="36"/>
      <c r="AR26" s="39"/>
      <c r="BE26" s="27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0" t="s">
        <v>40</v>
      </c>
      <c r="M28" s="280"/>
      <c r="N28" s="280"/>
      <c r="O28" s="280"/>
      <c r="P28" s="280"/>
      <c r="Q28" s="36"/>
      <c r="R28" s="36"/>
      <c r="S28" s="36"/>
      <c r="T28" s="36"/>
      <c r="U28" s="36"/>
      <c r="V28" s="36"/>
      <c r="W28" s="280" t="s">
        <v>41</v>
      </c>
      <c r="X28" s="280"/>
      <c r="Y28" s="280"/>
      <c r="Z28" s="280"/>
      <c r="AA28" s="280"/>
      <c r="AB28" s="280"/>
      <c r="AC28" s="280"/>
      <c r="AD28" s="280"/>
      <c r="AE28" s="280"/>
      <c r="AF28" s="36"/>
      <c r="AG28" s="36"/>
      <c r="AH28" s="36"/>
      <c r="AI28" s="36"/>
      <c r="AJ28" s="36"/>
      <c r="AK28" s="280" t="s">
        <v>42</v>
      </c>
      <c r="AL28" s="280"/>
      <c r="AM28" s="280"/>
      <c r="AN28" s="280"/>
      <c r="AO28" s="280"/>
      <c r="AP28" s="36"/>
      <c r="AQ28" s="36"/>
      <c r="AR28" s="39"/>
      <c r="BE28" s="270"/>
    </row>
    <row r="29" spans="2:57" s="3" customFormat="1" ht="14.45" customHeight="1">
      <c r="B29" s="40"/>
      <c r="C29" s="41"/>
      <c r="D29" s="29" t="s">
        <v>43</v>
      </c>
      <c r="E29" s="41"/>
      <c r="F29" s="29" t="s">
        <v>44</v>
      </c>
      <c r="G29" s="41"/>
      <c r="H29" s="41"/>
      <c r="I29" s="41"/>
      <c r="J29" s="41"/>
      <c r="K29" s="41"/>
      <c r="L29" s="283">
        <v>0.21</v>
      </c>
      <c r="M29" s="282"/>
      <c r="N29" s="282"/>
      <c r="O29" s="282"/>
      <c r="P29" s="282"/>
      <c r="Q29" s="41"/>
      <c r="R29" s="41"/>
      <c r="S29" s="41"/>
      <c r="T29" s="41"/>
      <c r="U29" s="41"/>
      <c r="V29" s="41"/>
      <c r="W29" s="281">
        <f>ROUND(AZ94,2)</f>
        <v>0</v>
      </c>
      <c r="X29" s="282"/>
      <c r="Y29" s="282"/>
      <c r="Z29" s="282"/>
      <c r="AA29" s="282"/>
      <c r="AB29" s="282"/>
      <c r="AC29" s="282"/>
      <c r="AD29" s="282"/>
      <c r="AE29" s="282"/>
      <c r="AF29" s="41"/>
      <c r="AG29" s="41"/>
      <c r="AH29" s="41"/>
      <c r="AI29" s="41"/>
      <c r="AJ29" s="41"/>
      <c r="AK29" s="281">
        <f>ROUND(AV94,2)</f>
        <v>0</v>
      </c>
      <c r="AL29" s="282"/>
      <c r="AM29" s="282"/>
      <c r="AN29" s="282"/>
      <c r="AO29" s="282"/>
      <c r="AP29" s="41"/>
      <c r="AQ29" s="41"/>
      <c r="AR29" s="42"/>
      <c r="BE29" s="271"/>
    </row>
    <row r="30" spans="2:57" s="3" customFormat="1" ht="14.45" customHeight="1">
      <c r="B30" s="40"/>
      <c r="C30" s="41"/>
      <c r="D30" s="41"/>
      <c r="E30" s="41"/>
      <c r="F30" s="29" t="s">
        <v>45</v>
      </c>
      <c r="G30" s="41"/>
      <c r="H30" s="41"/>
      <c r="I30" s="41"/>
      <c r="J30" s="41"/>
      <c r="K30" s="41"/>
      <c r="L30" s="283">
        <v>0.15</v>
      </c>
      <c r="M30" s="282"/>
      <c r="N30" s="282"/>
      <c r="O30" s="282"/>
      <c r="P30" s="282"/>
      <c r="Q30" s="41"/>
      <c r="R30" s="41"/>
      <c r="S30" s="41"/>
      <c r="T30" s="41"/>
      <c r="U30" s="41"/>
      <c r="V30" s="41"/>
      <c r="W30" s="281">
        <f>ROUND(BA94,2)</f>
        <v>0</v>
      </c>
      <c r="X30" s="282"/>
      <c r="Y30" s="282"/>
      <c r="Z30" s="282"/>
      <c r="AA30" s="282"/>
      <c r="AB30" s="282"/>
      <c r="AC30" s="282"/>
      <c r="AD30" s="282"/>
      <c r="AE30" s="282"/>
      <c r="AF30" s="41"/>
      <c r="AG30" s="41"/>
      <c r="AH30" s="41"/>
      <c r="AI30" s="41"/>
      <c r="AJ30" s="41"/>
      <c r="AK30" s="281">
        <f>ROUND(AW94,2)</f>
        <v>0</v>
      </c>
      <c r="AL30" s="282"/>
      <c r="AM30" s="282"/>
      <c r="AN30" s="282"/>
      <c r="AO30" s="282"/>
      <c r="AP30" s="41"/>
      <c r="AQ30" s="41"/>
      <c r="AR30" s="42"/>
      <c r="BE30" s="271"/>
    </row>
    <row r="31" spans="2:57" s="3" customFormat="1" ht="14.45" customHeight="1" hidden="1">
      <c r="B31" s="40"/>
      <c r="C31" s="41"/>
      <c r="D31" s="41"/>
      <c r="E31" s="41"/>
      <c r="F31" s="29" t="s">
        <v>46</v>
      </c>
      <c r="G31" s="41"/>
      <c r="H31" s="41"/>
      <c r="I31" s="41"/>
      <c r="J31" s="41"/>
      <c r="K31" s="41"/>
      <c r="L31" s="283">
        <v>0.21</v>
      </c>
      <c r="M31" s="282"/>
      <c r="N31" s="282"/>
      <c r="O31" s="282"/>
      <c r="P31" s="282"/>
      <c r="Q31" s="41"/>
      <c r="R31" s="41"/>
      <c r="S31" s="41"/>
      <c r="T31" s="41"/>
      <c r="U31" s="41"/>
      <c r="V31" s="41"/>
      <c r="W31" s="281">
        <f>ROUND(BB94,2)</f>
        <v>0</v>
      </c>
      <c r="X31" s="282"/>
      <c r="Y31" s="282"/>
      <c r="Z31" s="282"/>
      <c r="AA31" s="282"/>
      <c r="AB31" s="282"/>
      <c r="AC31" s="282"/>
      <c r="AD31" s="282"/>
      <c r="AE31" s="282"/>
      <c r="AF31" s="41"/>
      <c r="AG31" s="41"/>
      <c r="AH31" s="41"/>
      <c r="AI31" s="41"/>
      <c r="AJ31" s="41"/>
      <c r="AK31" s="281">
        <v>0</v>
      </c>
      <c r="AL31" s="282"/>
      <c r="AM31" s="282"/>
      <c r="AN31" s="282"/>
      <c r="AO31" s="282"/>
      <c r="AP31" s="41"/>
      <c r="AQ31" s="41"/>
      <c r="AR31" s="42"/>
      <c r="BE31" s="271"/>
    </row>
    <row r="32" spans="2:57" s="3" customFormat="1" ht="14.45" customHeight="1" hidden="1">
      <c r="B32" s="40"/>
      <c r="C32" s="41"/>
      <c r="D32" s="41"/>
      <c r="E32" s="41"/>
      <c r="F32" s="29" t="s">
        <v>47</v>
      </c>
      <c r="G32" s="41"/>
      <c r="H32" s="41"/>
      <c r="I32" s="41"/>
      <c r="J32" s="41"/>
      <c r="K32" s="41"/>
      <c r="L32" s="283">
        <v>0.15</v>
      </c>
      <c r="M32" s="282"/>
      <c r="N32" s="282"/>
      <c r="O32" s="282"/>
      <c r="P32" s="282"/>
      <c r="Q32" s="41"/>
      <c r="R32" s="41"/>
      <c r="S32" s="41"/>
      <c r="T32" s="41"/>
      <c r="U32" s="41"/>
      <c r="V32" s="41"/>
      <c r="W32" s="281">
        <f>ROUND(BC94,2)</f>
        <v>0</v>
      </c>
      <c r="X32" s="282"/>
      <c r="Y32" s="282"/>
      <c r="Z32" s="282"/>
      <c r="AA32" s="282"/>
      <c r="AB32" s="282"/>
      <c r="AC32" s="282"/>
      <c r="AD32" s="282"/>
      <c r="AE32" s="282"/>
      <c r="AF32" s="41"/>
      <c r="AG32" s="41"/>
      <c r="AH32" s="41"/>
      <c r="AI32" s="41"/>
      <c r="AJ32" s="41"/>
      <c r="AK32" s="281">
        <v>0</v>
      </c>
      <c r="AL32" s="282"/>
      <c r="AM32" s="282"/>
      <c r="AN32" s="282"/>
      <c r="AO32" s="282"/>
      <c r="AP32" s="41"/>
      <c r="AQ32" s="41"/>
      <c r="AR32" s="42"/>
      <c r="BE32" s="271"/>
    </row>
    <row r="33" spans="2:57" s="3" customFormat="1" ht="14.45" customHeight="1" hidden="1">
      <c r="B33" s="40"/>
      <c r="C33" s="41"/>
      <c r="D33" s="41"/>
      <c r="E33" s="41"/>
      <c r="F33" s="29" t="s">
        <v>48</v>
      </c>
      <c r="G33" s="41"/>
      <c r="H33" s="41"/>
      <c r="I33" s="41"/>
      <c r="J33" s="41"/>
      <c r="K33" s="41"/>
      <c r="L33" s="283">
        <v>0</v>
      </c>
      <c r="M33" s="282"/>
      <c r="N33" s="282"/>
      <c r="O33" s="282"/>
      <c r="P33" s="282"/>
      <c r="Q33" s="41"/>
      <c r="R33" s="41"/>
      <c r="S33" s="41"/>
      <c r="T33" s="41"/>
      <c r="U33" s="41"/>
      <c r="V33" s="41"/>
      <c r="W33" s="281">
        <f>ROUND(BD94,2)</f>
        <v>0</v>
      </c>
      <c r="X33" s="282"/>
      <c r="Y33" s="282"/>
      <c r="Z33" s="282"/>
      <c r="AA33" s="282"/>
      <c r="AB33" s="282"/>
      <c r="AC33" s="282"/>
      <c r="AD33" s="282"/>
      <c r="AE33" s="282"/>
      <c r="AF33" s="41"/>
      <c r="AG33" s="41"/>
      <c r="AH33" s="41"/>
      <c r="AI33" s="41"/>
      <c r="AJ33" s="41"/>
      <c r="AK33" s="281">
        <v>0</v>
      </c>
      <c r="AL33" s="282"/>
      <c r="AM33" s="282"/>
      <c r="AN33" s="282"/>
      <c r="AO33" s="282"/>
      <c r="AP33" s="41"/>
      <c r="AQ33" s="41"/>
      <c r="AR33" s="42"/>
      <c r="BE33" s="27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0"/>
    </row>
    <row r="35" spans="1:57" s="2" customFormat="1" ht="25.9" customHeight="1">
      <c r="A35" s="34"/>
      <c r="B35" s="35"/>
      <c r="C35" s="43"/>
      <c r="D35" s="44" t="s">
        <v>49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50</v>
      </c>
      <c r="U35" s="45"/>
      <c r="V35" s="45"/>
      <c r="W35" s="45"/>
      <c r="X35" s="284" t="s">
        <v>51</v>
      </c>
      <c r="Y35" s="285"/>
      <c r="Z35" s="285"/>
      <c r="AA35" s="285"/>
      <c r="AB35" s="285"/>
      <c r="AC35" s="45"/>
      <c r="AD35" s="45"/>
      <c r="AE35" s="45"/>
      <c r="AF35" s="45"/>
      <c r="AG35" s="45"/>
      <c r="AH35" s="45"/>
      <c r="AI35" s="45"/>
      <c r="AJ35" s="45"/>
      <c r="AK35" s="286">
        <f>SUM(AK26:AK33)</f>
        <v>0</v>
      </c>
      <c r="AL35" s="285"/>
      <c r="AM35" s="285"/>
      <c r="AN35" s="285"/>
      <c r="AO35" s="287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53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55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54</v>
      </c>
      <c r="AI60" s="38"/>
      <c r="AJ60" s="38"/>
      <c r="AK60" s="38"/>
      <c r="AL60" s="38"/>
      <c r="AM60" s="52" t="s">
        <v>55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57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54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55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54</v>
      </c>
      <c r="AI75" s="38"/>
      <c r="AJ75" s="38"/>
      <c r="AK75" s="38"/>
      <c r="AL75" s="38"/>
      <c r="AM75" s="52" t="s">
        <v>55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58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P182021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8" t="str">
        <f>K6</f>
        <v>Opěrné a zárubní zdi, Bezručova ulice Karlovy Vary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0" t="str">
        <f>IF(AN8="","",AN8)</f>
        <v>31. 3. 2022</v>
      </c>
      <c r="AN87" s="29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Karlovy Vary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91" t="str">
        <f>IF(E17="","",E17)</f>
        <v>GEOprojectKV s.r.o.</v>
      </c>
      <c r="AN89" s="292"/>
      <c r="AO89" s="292"/>
      <c r="AP89" s="292"/>
      <c r="AQ89" s="36"/>
      <c r="AR89" s="39"/>
      <c r="AS89" s="293" t="s">
        <v>59</v>
      </c>
      <c r="AT89" s="29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91" t="str">
        <f>IF(E20="","",E20)</f>
        <v>GEOprojectKV s.r.o.</v>
      </c>
      <c r="AN90" s="292"/>
      <c r="AO90" s="292"/>
      <c r="AP90" s="292"/>
      <c r="AQ90" s="36"/>
      <c r="AR90" s="39"/>
      <c r="AS90" s="295"/>
      <c r="AT90" s="29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7"/>
      <c r="AT91" s="29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9" t="s">
        <v>60</v>
      </c>
      <c r="D92" s="300"/>
      <c r="E92" s="300"/>
      <c r="F92" s="300"/>
      <c r="G92" s="300"/>
      <c r="H92" s="73"/>
      <c r="I92" s="301" t="s">
        <v>61</v>
      </c>
      <c r="J92" s="300"/>
      <c r="K92" s="300"/>
      <c r="L92" s="300"/>
      <c r="M92" s="300"/>
      <c r="N92" s="300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  <c r="AA92" s="300"/>
      <c r="AB92" s="300"/>
      <c r="AC92" s="300"/>
      <c r="AD92" s="300"/>
      <c r="AE92" s="300"/>
      <c r="AF92" s="300"/>
      <c r="AG92" s="302" t="s">
        <v>62</v>
      </c>
      <c r="AH92" s="300"/>
      <c r="AI92" s="300"/>
      <c r="AJ92" s="300"/>
      <c r="AK92" s="300"/>
      <c r="AL92" s="300"/>
      <c r="AM92" s="300"/>
      <c r="AN92" s="301" t="s">
        <v>63</v>
      </c>
      <c r="AO92" s="300"/>
      <c r="AP92" s="303"/>
      <c r="AQ92" s="74" t="s">
        <v>64</v>
      </c>
      <c r="AR92" s="39"/>
      <c r="AS92" s="75" t="s">
        <v>65</v>
      </c>
      <c r="AT92" s="76" t="s">
        <v>66</v>
      </c>
      <c r="AU92" s="76" t="s">
        <v>67</v>
      </c>
      <c r="AV92" s="76" t="s">
        <v>68</v>
      </c>
      <c r="AW92" s="76" t="s">
        <v>69</v>
      </c>
      <c r="AX92" s="76" t="s">
        <v>70</v>
      </c>
      <c r="AY92" s="76" t="s">
        <v>71</v>
      </c>
      <c r="AZ92" s="76" t="s">
        <v>72</v>
      </c>
      <c r="BA92" s="76" t="s">
        <v>73</v>
      </c>
      <c r="BB92" s="76" t="s">
        <v>74</v>
      </c>
      <c r="BC92" s="76" t="s">
        <v>75</v>
      </c>
      <c r="BD92" s="77" t="s">
        <v>76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77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7">
        <f>ROUND(SUM(AG95:AG96),2)</f>
        <v>0</v>
      </c>
      <c r="AH94" s="307"/>
      <c r="AI94" s="307"/>
      <c r="AJ94" s="307"/>
      <c r="AK94" s="307"/>
      <c r="AL94" s="307"/>
      <c r="AM94" s="307"/>
      <c r="AN94" s="308">
        <f>SUM(AG94,AT94)</f>
        <v>0</v>
      </c>
      <c r="AO94" s="308"/>
      <c r="AP94" s="308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78</v>
      </c>
      <c r="BT94" s="91" t="s">
        <v>79</v>
      </c>
      <c r="BU94" s="92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1:91" s="7" customFormat="1" ht="16.5" customHeight="1">
      <c r="A95" s="93" t="s">
        <v>83</v>
      </c>
      <c r="B95" s="94"/>
      <c r="C95" s="95"/>
      <c r="D95" s="306" t="s">
        <v>84</v>
      </c>
      <c r="E95" s="306"/>
      <c r="F95" s="306"/>
      <c r="G95" s="306"/>
      <c r="H95" s="306"/>
      <c r="I95" s="96"/>
      <c r="J95" s="306" t="s">
        <v>85</v>
      </c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4">
        <f>'SO 101 - Komunikace a zpe...'!J32</f>
        <v>0</v>
      </c>
      <c r="AH95" s="305"/>
      <c r="AI95" s="305"/>
      <c r="AJ95" s="305"/>
      <c r="AK95" s="305"/>
      <c r="AL95" s="305"/>
      <c r="AM95" s="305"/>
      <c r="AN95" s="304">
        <f>SUM(AG95,AT95)</f>
        <v>0</v>
      </c>
      <c r="AO95" s="305"/>
      <c r="AP95" s="305"/>
      <c r="AQ95" s="97" t="s">
        <v>86</v>
      </c>
      <c r="AR95" s="98"/>
      <c r="AS95" s="99">
        <v>0</v>
      </c>
      <c r="AT95" s="100">
        <f>ROUND(SUM(AV95:AW95),2)</f>
        <v>0</v>
      </c>
      <c r="AU95" s="101">
        <f>'SO 101 - Komunikace a zpe...'!P136</f>
        <v>0</v>
      </c>
      <c r="AV95" s="100">
        <f>'SO 101 - Komunikace a zpe...'!J35</f>
        <v>0</v>
      </c>
      <c r="AW95" s="100">
        <f>'SO 101 - Komunikace a zpe...'!J36</f>
        <v>0</v>
      </c>
      <c r="AX95" s="100">
        <f>'SO 101 - Komunikace a zpe...'!J37</f>
        <v>0</v>
      </c>
      <c r="AY95" s="100">
        <f>'SO 101 - Komunikace a zpe...'!J38</f>
        <v>0</v>
      </c>
      <c r="AZ95" s="100">
        <f>'SO 101 - Komunikace a zpe...'!F35</f>
        <v>0</v>
      </c>
      <c r="BA95" s="100">
        <f>'SO 101 - Komunikace a zpe...'!F36</f>
        <v>0</v>
      </c>
      <c r="BB95" s="100">
        <f>'SO 101 - Komunikace a zpe...'!F37</f>
        <v>0</v>
      </c>
      <c r="BC95" s="100">
        <f>'SO 101 - Komunikace a zpe...'!F38</f>
        <v>0</v>
      </c>
      <c r="BD95" s="102">
        <f>'SO 101 - Komunikace a zpe...'!F39</f>
        <v>0</v>
      </c>
      <c r="BT95" s="103" t="s">
        <v>87</v>
      </c>
      <c r="BV95" s="103" t="s">
        <v>81</v>
      </c>
      <c r="BW95" s="103" t="s">
        <v>88</v>
      </c>
      <c r="BX95" s="103" t="s">
        <v>5</v>
      </c>
      <c r="CL95" s="103" t="s">
        <v>1</v>
      </c>
      <c r="CM95" s="103" t="s">
        <v>89</v>
      </c>
    </row>
    <row r="96" spans="1:91" s="7" customFormat="1" ht="16.5" customHeight="1">
      <c r="A96" s="93" t="s">
        <v>83</v>
      </c>
      <c r="B96" s="94"/>
      <c r="C96" s="95"/>
      <c r="D96" s="306" t="s">
        <v>90</v>
      </c>
      <c r="E96" s="306"/>
      <c r="F96" s="306"/>
      <c r="G96" s="306"/>
      <c r="H96" s="306"/>
      <c r="I96" s="96"/>
      <c r="J96" s="306" t="s">
        <v>91</v>
      </c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4">
        <f>'SO 201 - Statické zajiště...'!J32</f>
        <v>0</v>
      </c>
      <c r="AH96" s="305"/>
      <c r="AI96" s="305"/>
      <c r="AJ96" s="305"/>
      <c r="AK96" s="305"/>
      <c r="AL96" s="305"/>
      <c r="AM96" s="305"/>
      <c r="AN96" s="304">
        <f>SUM(AG96,AT96)</f>
        <v>0</v>
      </c>
      <c r="AO96" s="305"/>
      <c r="AP96" s="305"/>
      <c r="AQ96" s="97" t="s">
        <v>86</v>
      </c>
      <c r="AR96" s="98"/>
      <c r="AS96" s="104">
        <v>0</v>
      </c>
      <c r="AT96" s="105">
        <f>ROUND(SUM(AV96:AW96),2)</f>
        <v>0</v>
      </c>
      <c r="AU96" s="106">
        <f>'SO 201 - Statické zajiště...'!P132</f>
        <v>0</v>
      </c>
      <c r="AV96" s="105">
        <f>'SO 201 - Statické zajiště...'!J35</f>
        <v>0</v>
      </c>
      <c r="AW96" s="105">
        <f>'SO 201 - Statické zajiště...'!J36</f>
        <v>0</v>
      </c>
      <c r="AX96" s="105">
        <f>'SO 201 - Statické zajiště...'!J37</f>
        <v>0</v>
      </c>
      <c r="AY96" s="105">
        <f>'SO 201 - Statické zajiště...'!J38</f>
        <v>0</v>
      </c>
      <c r="AZ96" s="105">
        <f>'SO 201 - Statické zajiště...'!F35</f>
        <v>0</v>
      </c>
      <c r="BA96" s="105">
        <f>'SO 201 - Statické zajiště...'!F36</f>
        <v>0</v>
      </c>
      <c r="BB96" s="105">
        <f>'SO 201 - Statické zajiště...'!F37</f>
        <v>0</v>
      </c>
      <c r="BC96" s="105">
        <f>'SO 201 - Statické zajiště...'!F38</f>
        <v>0</v>
      </c>
      <c r="BD96" s="107">
        <f>'SO 201 - Statické zajiště...'!F39</f>
        <v>0</v>
      </c>
      <c r="BT96" s="103" t="s">
        <v>87</v>
      </c>
      <c r="BV96" s="103" t="s">
        <v>81</v>
      </c>
      <c r="BW96" s="103" t="s">
        <v>92</v>
      </c>
      <c r="BX96" s="103" t="s">
        <v>5</v>
      </c>
      <c r="CL96" s="103" t="s">
        <v>1</v>
      </c>
      <c r="CM96" s="103" t="s">
        <v>89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Xsj8jypJyFOQ6Ojtw0/7x2KKPrv+yclIaGop2v9jiepRVVRDgRI3HbDIYTy15BB/EhtqwEAVgmCwCFvz+uEPdA==" saltValue="1Qs371jBjs8FWAnrSerDivJiEQ2gM3UONx7imLq1rF6rVUFmWIoZWA2m0riGF/bNSchSdzaLuy8PhF0vntCP4A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 a zpe...'!C2" display="/"/>
    <hyperlink ref="A96" location="'SO 201 - Statické zajiště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3"/>
  <sheetViews>
    <sheetView showGridLines="0" workbookViewId="0" topLeftCell="A67">
      <selection activeCell="C111" sqref="C1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10" t="str">
        <f>'Rekapitulace stavby'!K6</f>
        <v>Opěrné a zárubní zdi, Bezručova ulice Karlovy Vary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95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28</v>
      </c>
      <c r="J24" s="113" t="s">
        <v>35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91.25" customHeight="1">
      <c r="A27" s="115"/>
      <c r="B27" s="116"/>
      <c r="C27" s="115"/>
      <c r="D27" s="115"/>
      <c r="E27" s="316" t="s">
        <v>96</v>
      </c>
      <c r="F27" s="316"/>
      <c r="G27" s="316"/>
      <c r="H27" s="31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97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98</v>
      </c>
      <c r="E31" s="34"/>
      <c r="F31" s="34"/>
      <c r="G31" s="34"/>
      <c r="H31" s="34"/>
      <c r="I31" s="34"/>
      <c r="J31" s="119">
        <f>J110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39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41</v>
      </c>
      <c r="G34" s="34"/>
      <c r="H34" s="34"/>
      <c r="I34" s="123" t="s">
        <v>40</v>
      </c>
      <c r="J34" s="12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43</v>
      </c>
      <c r="E35" s="112" t="s">
        <v>44</v>
      </c>
      <c r="F35" s="125">
        <f>ROUND((SUM(BE110:BE116)+SUM(BE136:BE362)),2)</f>
        <v>0</v>
      </c>
      <c r="G35" s="34"/>
      <c r="H35" s="34"/>
      <c r="I35" s="126">
        <v>0.21</v>
      </c>
      <c r="J35" s="125">
        <f>ROUND(((SUM(BE110:BE116)+SUM(BE136:BE362))*I35),2)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45</v>
      </c>
      <c r="F36" s="125">
        <f>ROUND((SUM(BF110:BF116)+SUM(BF136:BF362)),2)</f>
        <v>0</v>
      </c>
      <c r="G36" s="34"/>
      <c r="H36" s="34"/>
      <c r="I36" s="126">
        <v>0.15</v>
      </c>
      <c r="J36" s="125">
        <f>ROUND(((SUM(BF110:BF116)+SUM(BF136:BF362))*I36),2)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5">
        <f>ROUND((SUM(BG110:BG116)+SUM(BG136:BG362)),2)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47</v>
      </c>
      <c r="F38" s="125">
        <f>ROUND((SUM(BH110:BH116)+SUM(BH136:BH362)),2)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48</v>
      </c>
      <c r="F39" s="125">
        <f>ROUND((SUM(BI110:BI116)+SUM(BI136:BI362)),2)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52</v>
      </c>
      <c r="E50" s="135"/>
      <c r="F50" s="135"/>
      <c r="G50" s="134" t="s">
        <v>53</v>
      </c>
      <c r="H50" s="135"/>
      <c r="I50" s="135"/>
      <c r="J50" s="135"/>
      <c r="K50" s="135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6" t="s">
        <v>54</v>
      </c>
      <c r="E61" s="137"/>
      <c r="F61" s="138" t="s">
        <v>55</v>
      </c>
      <c r="G61" s="136" t="s">
        <v>54</v>
      </c>
      <c r="H61" s="137"/>
      <c r="I61" s="137"/>
      <c r="J61" s="139" t="s">
        <v>55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4" t="s">
        <v>56</v>
      </c>
      <c r="E65" s="140"/>
      <c r="F65" s="140"/>
      <c r="G65" s="134" t="s">
        <v>57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6" t="s">
        <v>54</v>
      </c>
      <c r="E76" s="137"/>
      <c r="F76" s="138" t="s">
        <v>55</v>
      </c>
      <c r="G76" s="136" t="s">
        <v>54</v>
      </c>
      <c r="H76" s="137"/>
      <c r="I76" s="137"/>
      <c r="J76" s="139" t="s">
        <v>55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Opěrné a zárubní zdi, Bezručova ulice Karlovy Vary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SO 101 - Komunikace a zpevněné plochy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31. 3. 2022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Karlovy Vary</v>
      </c>
      <c r="G91" s="36"/>
      <c r="H91" s="36"/>
      <c r="I91" s="29" t="s">
        <v>32</v>
      </c>
      <c r="J91" s="32" t="str">
        <f>E21</f>
        <v>GEOprojectKV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GEOprojectKV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100</v>
      </c>
      <c r="D94" s="146"/>
      <c r="E94" s="146"/>
      <c r="F94" s="146"/>
      <c r="G94" s="146"/>
      <c r="H94" s="146"/>
      <c r="I94" s="146"/>
      <c r="J94" s="147" t="s">
        <v>101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102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5" customHeight="1">
      <c r="B97" s="149"/>
      <c r="C97" s="150"/>
      <c r="D97" s="151" t="s">
        <v>104</v>
      </c>
      <c r="E97" s="152"/>
      <c r="F97" s="152"/>
      <c r="G97" s="152"/>
      <c r="H97" s="152"/>
      <c r="I97" s="152"/>
      <c r="J97" s="153">
        <f>J137</f>
        <v>0</v>
      </c>
      <c r="K97" s="150"/>
      <c r="L97" s="154"/>
    </row>
    <row r="98" spans="2:12" s="10" customFormat="1" ht="19.9" customHeight="1">
      <c r="B98" s="155"/>
      <c r="C98" s="156"/>
      <c r="D98" s="157" t="s">
        <v>105</v>
      </c>
      <c r="E98" s="158"/>
      <c r="F98" s="158"/>
      <c r="G98" s="158"/>
      <c r="H98" s="158"/>
      <c r="I98" s="158"/>
      <c r="J98" s="159">
        <f>J138</f>
        <v>0</v>
      </c>
      <c r="K98" s="156"/>
      <c r="L98" s="160"/>
    </row>
    <row r="99" spans="2:12" s="10" customFormat="1" ht="19.9" customHeight="1">
      <c r="B99" s="155"/>
      <c r="C99" s="156"/>
      <c r="D99" s="157" t="s">
        <v>106</v>
      </c>
      <c r="E99" s="158"/>
      <c r="F99" s="158"/>
      <c r="G99" s="158"/>
      <c r="H99" s="158"/>
      <c r="I99" s="158"/>
      <c r="J99" s="159">
        <f>J242</f>
        <v>0</v>
      </c>
      <c r="K99" s="156"/>
      <c r="L99" s="160"/>
    </row>
    <row r="100" spans="2:12" s="10" customFormat="1" ht="19.9" customHeight="1">
      <c r="B100" s="155"/>
      <c r="C100" s="156"/>
      <c r="D100" s="157" t="s">
        <v>107</v>
      </c>
      <c r="E100" s="158"/>
      <c r="F100" s="158"/>
      <c r="G100" s="158"/>
      <c r="H100" s="158"/>
      <c r="I100" s="158"/>
      <c r="J100" s="159">
        <f>J244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108</v>
      </c>
      <c r="E101" s="158"/>
      <c r="F101" s="158"/>
      <c r="G101" s="158"/>
      <c r="H101" s="158"/>
      <c r="I101" s="158"/>
      <c r="J101" s="159">
        <f>J247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109</v>
      </c>
      <c r="E102" s="158"/>
      <c r="F102" s="158"/>
      <c r="G102" s="158"/>
      <c r="H102" s="158"/>
      <c r="I102" s="158"/>
      <c r="J102" s="159">
        <f>J287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110</v>
      </c>
      <c r="E103" s="158"/>
      <c r="F103" s="158"/>
      <c r="G103" s="158"/>
      <c r="H103" s="158"/>
      <c r="I103" s="158"/>
      <c r="J103" s="159">
        <f>J298</f>
        <v>0</v>
      </c>
      <c r="K103" s="156"/>
      <c r="L103" s="160"/>
    </row>
    <row r="104" spans="2:12" s="10" customFormat="1" ht="19.9" customHeight="1">
      <c r="B104" s="155"/>
      <c r="C104" s="156"/>
      <c r="D104" s="157" t="s">
        <v>111</v>
      </c>
      <c r="E104" s="158"/>
      <c r="F104" s="158"/>
      <c r="G104" s="158"/>
      <c r="H104" s="158"/>
      <c r="I104" s="158"/>
      <c r="J104" s="159">
        <f>J347</f>
        <v>0</v>
      </c>
      <c r="K104" s="156"/>
      <c r="L104" s="160"/>
    </row>
    <row r="105" spans="2:12" s="10" customFormat="1" ht="19.9" customHeight="1">
      <c r="B105" s="155"/>
      <c r="C105" s="156"/>
      <c r="D105" s="157" t="s">
        <v>112</v>
      </c>
      <c r="E105" s="158"/>
      <c r="F105" s="158"/>
      <c r="G105" s="158"/>
      <c r="H105" s="158"/>
      <c r="I105" s="158"/>
      <c r="J105" s="159">
        <f>J357</f>
        <v>0</v>
      </c>
      <c r="K105" s="156"/>
      <c r="L105" s="160"/>
    </row>
    <row r="106" spans="2:12" s="9" customFormat="1" ht="24.95" customHeight="1">
      <c r="B106" s="149"/>
      <c r="C106" s="150"/>
      <c r="D106" s="151" t="s">
        <v>113</v>
      </c>
      <c r="E106" s="152"/>
      <c r="F106" s="152"/>
      <c r="G106" s="152"/>
      <c r="H106" s="152"/>
      <c r="I106" s="152"/>
      <c r="J106" s="153">
        <f>J359</f>
        <v>0</v>
      </c>
      <c r="K106" s="150"/>
      <c r="L106" s="154"/>
    </row>
    <row r="107" spans="2:12" s="10" customFormat="1" ht="19.9" customHeight="1">
      <c r="B107" s="155"/>
      <c r="C107" s="156"/>
      <c r="D107" s="157" t="s">
        <v>114</v>
      </c>
      <c r="E107" s="158"/>
      <c r="F107" s="158"/>
      <c r="G107" s="158"/>
      <c r="H107" s="158"/>
      <c r="I107" s="158"/>
      <c r="J107" s="159">
        <f>J360</f>
        <v>0</v>
      </c>
      <c r="K107" s="156"/>
      <c r="L107" s="16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9.25" customHeight="1">
      <c r="A110" s="34"/>
      <c r="B110" s="35"/>
      <c r="C110" s="148" t="s">
        <v>985</v>
      </c>
      <c r="D110" s="36"/>
      <c r="E110" s="36"/>
      <c r="F110" s="36"/>
      <c r="G110" s="36"/>
      <c r="H110" s="36"/>
      <c r="I110" s="36"/>
      <c r="J110" s="161">
        <f>ROUND(J111+J112+J113+J114+J115,2)</f>
        <v>0</v>
      </c>
      <c r="K110" s="36"/>
      <c r="L110" s="51"/>
      <c r="N110" s="162" t="s">
        <v>43</v>
      </c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65" s="2" customFormat="1" ht="18" customHeight="1">
      <c r="A111" s="34"/>
      <c r="B111" s="35"/>
      <c r="C111" s="36"/>
      <c r="D111" s="320" t="s">
        <v>116</v>
      </c>
      <c r="E111" s="320"/>
      <c r="F111" s="320"/>
      <c r="G111" s="36"/>
      <c r="H111" s="36"/>
      <c r="I111" s="36"/>
      <c r="J111" s="163">
        <v>0</v>
      </c>
      <c r="K111" s="36"/>
      <c r="L111" s="164"/>
      <c r="M111" s="165"/>
      <c r="N111" s="166" t="s">
        <v>44</v>
      </c>
      <c r="O111" s="165"/>
      <c r="P111" s="165"/>
      <c r="Q111" s="165"/>
      <c r="R111" s="165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5"/>
      <c r="AG111" s="165"/>
      <c r="AH111" s="165"/>
      <c r="AI111" s="165"/>
      <c r="AJ111" s="165"/>
      <c r="AK111" s="165"/>
      <c r="AL111" s="165"/>
      <c r="AM111" s="165"/>
      <c r="AN111" s="165"/>
      <c r="AO111" s="165"/>
      <c r="AP111" s="165"/>
      <c r="AQ111" s="165"/>
      <c r="AR111" s="165"/>
      <c r="AS111" s="165"/>
      <c r="AT111" s="165"/>
      <c r="AU111" s="165"/>
      <c r="AV111" s="165"/>
      <c r="AW111" s="165"/>
      <c r="AX111" s="165"/>
      <c r="AY111" s="168" t="s">
        <v>117</v>
      </c>
      <c r="AZ111" s="165"/>
      <c r="BA111" s="165"/>
      <c r="BB111" s="165"/>
      <c r="BC111" s="165"/>
      <c r="BD111" s="165"/>
      <c r="BE111" s="169">
        <f aca="true" t="shared" si="0" ref="BE111:BE115">IF(N111="základní",J111,0)</f>
        <v>0</v>
      </c>
      <c r="BF111" s="169">
        <f aca="true" t="shared" si="1" ref="BF111:BF115">IF(N111="snížená",J111,0)</f>
        <v>0</v>
      </c>
      <c r="BG111" s="169">
        <f aca="true" t="shared" si="2" ref="BG111:BG115">IF(N111="zákl. přenesená",J111,0)</f>
        <v>0</v>
      </c>
      <c r="BH111" s="169">
        <f aca="true" t="shared" si="3" ref="BH111:BH115">IF(N111="sníž. přenesená",J111,0)</f>
        <v>0</v>
      </c>
      <c r="BI111" s="169">
        <f aca="true" t="shared" si="4" ref="BI111:BI115">IF(N111="nulová",J111,0)</f>
        <v>0</v>
      </c>
      <c r="BJ111" s="168" t="s">
        <v>87</v>
      </c>
      <c r="BK111" s="165"/>
      <c r="BL111" s="165"/>
      <c r="BM111" s="165"/>
    </row>
    <row r="112" spans="1:65" s="2" customFormat="1" ht="18" customHeight="1">
      <c r="A112" s="34"/>
      <c r="B112" s="35"/>
      <c r="C112" s="36"/>
      <c r="D112" s="320" t="s">
        <v>118</v>
      </c>
      <c r="E112" s="320"/>
      <c r="F112" s="320"/>
      <c r="G112" s="36"/>
      <c r="H112" s="36"/>
      <c r="I112" s="36"/>
      <c r="J112" s="163">
        <v>0</v>
      </c>
      <c r="K112" s="36"/>
      <c r="L112" s="164"/>
      <c r="M112" s="165"/>
      <c r="N112" s="166" t="s">
        <v>44</v>
      </c>
      <c r="O112" s="165"/>
      <c r="P112" s="165"/>
      <c r="Q112" s="165"/>
      <c r="R112" s="165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5"/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5"/>
      <c r="AV112" s="165"/>
      <c r="AW112" s="165"/>
      <c r="AX112" s="165"/>
      <c r="AY112" s="168" t="s">
        <v>117</v>
      </c>
      <c r="AZ112" s="165"/>
      <c r="BA112" s="165"/>
      <c r="BB112" s="165"/>
      <c r="BC112" s="165"/>
      <c r="BD112" s="165"/>
      <c r="BE112" s="169">
        <f t="shared" si="0"/>
        <v>0</v>
      </c>
      <c r="BF112" s="169">
        <f t="shared" si="1"/>
        <v>0</v>
      </c>
      <c r="BG112" s="169">
        <f t="shared" si="2"/>
        <v>0</v>
      </c>
      <c r="BH112" s="169">
        <f t="shared" si="3"/>
        <v>0</v>
      </c>
      <c r="BI112" s="169">
        <f t="shared" si="4"/>
        <v>0</v>
      </c>
      <c r="BJ112" s="168" t="s">
        <v>87</v>
      </c>
      <c r="BK112" s="165"/>
      <c r="BL112" s="165"/>
      <c r="BM112" s="165"/>
    </row>
    <row r="113" spans="1:65" s="2" customFormat="1" ht="18" customHeight="1">
      <c r="A113" s="34"/>
      <c r="B113" s="35"/>
      <c r="C113" s="36"/>
      <c r="D113" s="320" t="s">
        <v>119</v>
      </c>
      <c r="E113" s="320"/>
      <c r="F113" s="320"/>
      <c r="G113" s="36"/>
      <c r="H113" s="36"/>
      <c r="I113" s="36"/>
      <c r="J113" s="163">
        <v>0</v>
      </c>
      <c r="K113" s="36"/>
      <c r="L113" s="164"/>
      <c r="M113" s="165"/>
      <c r="N113" s="166" t="s">
        <v>44</v>
      </c>
      <c r="O113" s="165"/>
      <c r="P113" s="165"/>
      <c r="Q113" s="165"/>
      <c r="R113" s="165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8" t="s">
        <v>117</v>
      </c>
      <c r="AZ113" s="165"/>
      <c r="BA113" s="165"/>
      <c r="BB113" s="165"/>
      <c r="BC113" s="165"/>
      <c r="BD113" s="165"/>
      <c r="BE113" s="169">
        <f t="shared" si="0"/>
        <v>0</v>
      </c>
      <c r="BF113" s="169">
        <f t="shared" si="1"/>
        <v>0</v>
      </c>
      <c r="BG113" s="169">
        <f t="shared" si="2"/>
        <v>0</v>
      </c>
      <c r="BH113" s="169">
        <f t="shared" si="3"/>
        <v>0</v>
      </c>
      <c r="BI113" s="169">
        <f t="shared" si="4"/>
        <v>0</v>
      </c>
      <c r="BJ113" s="168" t="s">
        <v>87</v>
      </c>
      <c r="BK113" s="165"/>
      <c r="BL113" s="165"/>
      <c r="BM113" s="165"/>
    </row>
    <row r="114" spans="1:65" s="2" customFormat="1" ht="18" customHeight="1">
      <c r="A114" s="34"/>
      <c r="B114" s="35"/>
      <c r="C114" s="36"/>
      <c r="D114" s="320" t="s">
        <v>120</v>
      </c>
      <c r="E114" s="320"/>
      <c r="F114" s="320"/>
      <c r="G114" s="36"/>
      <c r="H114" s="36"/>
      <c r="I114" s="36"/>
      <c r="J114" s="163">
        <v>0</v>
      </c>
      <c r="K114" s="36"/>
      <c r="L114" s="164"/>
      <c r="M114" s="165"/>
      <c r="N114" s="166" t="s">
        <v>44</v>
      </c>
      <c r="O114" s="165"/>
      <c r="P114" s="165"/>
      <c r="Q114" s="165"/>
      <c r="R114" s="165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5"/>
      <c r="AG114" s="165"/>
      <c r="AH114" s="165"/>
      <c r="AI114" s="165"/>
      <c r="AJ114" s="165"/>
      <c r="AK114" s="165"/>
      <c r="AL114" s="165"/>
      <c r="AM114" s="165"/>
      <c r="AN114" s="165"/>
      <c r="AO114" s="165"/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8" t="s">
        <v>117</v>
      </c>
      <c r="AZ114" s="165"/>
      <c r="BA114" s="165"/>
      <c r="BB114" s="165"/>
      <c r="BC114" s="165"/>
      <c r="BD114" s="165"/>
      <c r="BE114" s="169">
        <f t="shared" si="0"/>
        <v>0</v>
      </c>
      <c r="BF114" s="169">
        <f t="shared" si="1"/>
        <v>0</v>
      </c>
      <c r="BG114" s="169">
        <f t="shared" si="2"/>
        <v>0</v>
      </c>
      <c r="BH114" s="169">
        <f t="shared" si="3"/>
        <v>0</v>
      </c>
      <c r="BI114" s="169">
        <f t="shared" si="4"/>
        <v>0</v>
      </c>
      <c r="BJ114" s="168" t="s">
        <v>87</v>
      </c>
      <c r="BK114" s="165"/>
      <c r="BL114" s="165"/>
      <c r="BM114" s="165"/>
    </row>
    <row r="115" spans="1:65" s="2" customFormat="1" ht="18" customHeight="1">
      <c r="A115" s="34"/>
      <c r="B115" s="35"/>
      <c r="C115" s="36"/>
      <c r="D115" s="320" t="s">
        <v>121</v>
      </c>
      <c r="E115" s="320"/>
      <c r="F115" s="320"/>
      <c r="G115" s="36"/>
      <c r="H115" s="36"/>
      <c r="I115" s="36"/>
      <c r="J115" s="163">
        <v>0</v>
      </c>
      <c r="K115" s="36"/>
      <c r="L115" s="164"/>
      <c r="M115" s="165"/>
      <c r="N115" s="166" t="s">
        <v>44</v>
      </c>
      <c r="O115" s="165"/>
      <c r="P115" s="165"/>
      <c r="Q115" s="165"/>
      <c r="R115" s="165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5"/>
      <c r="AG115" s="165"/>
      <c r="AH115" s="165"/>
      <c r="AI115" s="165"/>
      <c r="AJ115" s="165"/>
      <c r="AK115" s="165"/>
      <c r="AL115" s="165"/>
      <c r="AM115" s="165"/>
      <c r="AN115" s="165"/>
      <c r="AO115" s="165"/>
      <c r="AP115" s="165"/>
      <c r="AQ115" s="165"/>
      <c r="AR115" s="165"/>
      <c r="AS115" s="165"/>
      <c r="AT115" s="165"/>
      <c r="AU115" s="165"/>
      <c r="AV115" s="165"/>
      <c r="AW115" s="165"/>
      <c r="AX115" s="165"/>
      <c r="AY115" s="168" t="s">
        <v>117</v>
      </c>
      <c r="AZ115" s="165"/>
      <c r="BA115" s="165"/>
      <c r="BB115" s="165"/>
      <c r="BC115" s="165"/>
      <c r="BD115" s="165"/>
      <c r="BE115" s="169">
        <f t="shared" si="0"/>
        <v>0</v>
      </c>
      <c r="BF115" s="169">
        <f t="shared" si="1"/>
        <v>0</v>
      </c>
      <c r="BG115" s="169">
        <f t="shared" si="2"/>
        <v>0</v>
      </c>
      <c r="BH115" s="169">
        <f t="shared" si="3"/>
        <v>0</v>
      </c>
      <c r="BI115" s="169">
        <f t="shared" si="4"/>
        <v>0</v>
      </c>
      <c r="BJ115" s="168" t="s">
        <v>87</v>
      </c>
      <c r="BK115" s="165"/>
      <c r="BL115" s="165"/>
      <c r="BM115" s="165"/>
    </row>
    <row r="116" spans="1:31" s="2" customFormat="1" ht="11.25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9.25" customHeight="1">
      <c r="A117" s="34"/>
      <c r="B117" s="35"/>
      <c r="C117" s="170" t="s">
        <v>122</v>
      </c>
      <c r="D117" s="146"/>
      <c r="E117" s="146"/>
      <c r="F117" s="146"/>
      <c r="G117" s="146"/>
      <c r="H117" s="146"/>
      <c r="I117" s="146"/>
      <c r="J117" s="171">
        <f>ROUND(J96+J110,2)</f>
        <v>0</v>
      </c>
      <c r="K117" s="14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5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5" customHeight="1">
      <c r="A123" s="34"/>
      <c r="B123" s="35"/>
      <c r="C123" s="23" t="s">
        <v>123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317" t="str">
        <f>E7</f>
        <v>Opěrné a zárubní zdi, Bezručova ulice Karlovy Vary</v>
      </c>
      <c r="F126" s="318"/>
      <c r="G126" s="318"/>
      <c r="H126" s="318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94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88" t="str">
        <f>E9</f>
        <v>SO 101 - Komunikace a zpevněné plochy</v>
      </c>
      <c r="F128" s="319"/>
      <c r="G128" s="319"/>
      <c r="H128" s="319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 xml:space="preserve"> </v>
      </c>
      <c r="G130" s="36"/>
      <c r="H130" s="36"/>
      <c r="I130" s="29" t="s">
        <v>22</v>
      </c>
      <c r="J130" s="66" t="str">
        <f>IF(J12="","",J12)</f>
        <v>31. 3. 2022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24</v>
      </c>
      <c r="D132" s="36"/>
      <c r="E132" s="36"/>
      <c r="F132" s="27" t="str">
        <f>E15</f>
        <v>Statutární město Karlovy Vary</v>
      </c>
      <c r="G132" s="36"/>
      <c r="H132" s="36"/>
      <c r="I132" s="29" t="s">
        <v>32</v>
      </c>
      <c r="J132" s="32" t="str">
        <f>E21</f>
        <v>GEOprojectKV s.r.o.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2" customHeight="1">
      <c r="A133" s="34"/>
      <c r="B133" s="35"/>
      <c r="C133" s="29" t="s">
        <v>30</v>
      </c>
      <c r="D133" s="36"/>
      <c r="E133" s="36"/>
      <c r="F133" s="27" t="str">
        <f>IF(E18="","",E18)</f>
        <v>Vyplň údaj</v>
      </c>
      <c r="G133" s="36"/>
      <c r="H133" s="36"/>
      <c r="I133" s="29" t="s">
        <v>37</v>
      </c>
      <c r="J133" s="32" t="str">
        <f>E24</f>
        <v>GEOprojectKV s.r.o.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72"/>
      <c r="B135" s="173"/>
      <c r="C135" s="174" t="s">
        <v>124</v>
      </c>
      <c r="D135" s="175" t="s">
        <v>64</v>
      </c>
      <c r="E135" s="175" t="s">
        <v>60</v>
      </c>
      <c r="F135" s="175" t="s">
        <v>61</v>
      </c>
      <c r="G135" s="175" t="s">
        <v>125</v>
      </c>
      <c r="H135" s="175" t="s">
        <v>126</v>
      </c>
      <c r="I135" s="175" t="s">
        <v>127</v>
      </c>
      <c r="J135" s="176" t="s">
        <v>101</v>
      </c>
      <c r="K135" s="177" t="s">
        <v>128</v>
      </c>
      <c r="L135" s="178"/>
      <c r="M135" s="75" t="s">
        <v>1</v>
      </c>
      <c r="N135" s="76" t="s">
        <v>43</v>
      </c>
      <c r="O135" s="76" t="s">
        <v>129</v>
      </c>
      <c r="P135" s="76" t="s">
        <v>130</v>
      </c>
      <c r="Q135" s="76" t="s">
        <v>131</v>
      </c>
      <c r="R135" s="76" t="s">
        <v>132</v>
      </c>
      <c r="S135" s="76" t="s">
        <v>133</v>
      </c>
      <c r="T135" s="77" t="s">
        <v>134</v>
      </c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pans="1:63" s="2" customFormat="1" ht="22.9" customHeight="1">
      <c r="A136" s="34"/>
      <c r="B136" s="35"/>
      <c r="C136" s="82" t="s">
        <v>135</v>
      </c>
      <c r="D136" s="36"/>
      <c r="E136" s="36"/>
      <c r="F136" s="36"/>
      <c r="G136" s="36"/>
      <c r="H136" s="36"/>
      <c r="I136" s="36"/>
      <c r="J136" s="179">
        <f>BK136</f>
        <v>0</v>
      </c>
      <c r="K136" s="36"/>
      <c r="L136" s="39"/>
      <c r="M136" s="78"/>
      <c r="N136" s="180"/>
      <c r="O136" s="79"/>
      <c r="P136" s="181">
        <f>P137+P359</f>
        <v>0</v>
      </c>
      <c r="Q136" s="79"/>
      <c r="R136" s="181">
        <f>R137+R359</f>
        <v>6086.13095721</v>
      </c>
      <c r="S136" s="79"/>
      <c r="T136" s="182">
        <f>T137+T359</f>
        <v>4333.701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78</v>
      </c>
      <c r="AU136" s="17" t="s">
        <v>103</v>
      </c>
      <c r="BK136" s="183">
        <f>BK137+BK359</f>
        <v>0</v>
      </c>
    </row>
    <row r="137" spans="2:63" s="12" customFormat="1" ht="25.9" customHeight="1">
      <c r="B137" s="184"/>
      <c r="C137" s="185"/>
      <c r="D137" s="186" t="s">
        <v>78</v>
      </c>
      <c r="E137" s="187" t="s">
        <v>136</v>
      </c>
      <c r="F137" s="187" t="s">
        <v>137</v>
      </c>
      <c r="G137" s="185"/>
      <c r="H137" s="185"/>
      <c r="I137" s="188"/>
      <c r="J137" s="189">
        <f>BK137</f>
        <v>0</v>
      </c>
      <c r="K137" s="185"/>
      <c r="L137" s="190"/>
      <c r="M137" s="191"/>
      <c r="N137" s="192"/>
      <c r="O137" s="192"/>
      <c r="P137" s="193">
        <f>P138+P242+P244+P247+P287+P298+P347+P357</f>
        <v>0</v>
      </c>
      <c r="Q137" s="192"/>
      <c r="R137" s="193">
        <f>R138+R242+R244+R247+R287+R298+R347+R357</f>
        <v>6086.13095721</v>
      </c>
      <c r="S137" s="192"/>
      <c r="T137" s="194">
        <f>T138+T242+T244+T247+T287+T298+T347+T357</f>
        <v>4333.701</v>
      </c>
      <c r="AR137" s="195" t="s">
        <v>87</v>
      </c>
      <c r="AT137" s="196" t="s">
        <v>78</v>
      </c>
      <c r="AU137" s="196" t="s">
        <v>79</v>
      </c>
      <c r="AY137" s="195" t="s">
        <v>138</v>
      </c>
      <c r="BK137" s="197">
        <f>BK138+BK242+BK244+BK247+BK287+BK298+BK347+BK357</f>
        <v>0</v>
      </c>
    </row>
    <row r="138" spans="2:63" s="12" customFormat="1" ht="22.9" customHeight="1">
      <c r="B138" s="184"/>
      <c r="C138" s="185"/>
      <c r="D138" s="186" t="s">
        <v>78</v>
      </c>
      <c r="E138" s="198" t="s">
        <v>87</v>
      </c>
      <c r="F138" s="198" t="s">
        <v>139</v>
      </c>
      <c r="G138" s="185"/>
      <c r="H138" s="185"/>
      <c r="I138" s="188"/>
      <c r="J138" s="199">
        <f>BK138</f>
        <v>0</v>
      </c>
      <c r="K138" s="185"/>
      <c r="L138" s="190"/>
      <c r="M138" s="191"/>
      <c r="N138" s="192"/>
      <c r="O138" s="192"/>
      <c r="P138" s="193">
        <f>SUM(P139:P241)</f>
        <v>0</v>
      </c>
      <c r="Q138" s="192"/>
      <c r="R138" s="193">
        <f>SUM(R139:R241)</f>
        <v>2206.32151323</v>
      </c>
      <c r="S138" s="192"/>
      <c r="T138" s="194">
        <f>SUM(T139:T241)</f>
        <v>4039.1000000000004</v>
      </c>
      <c r="AR138" s="195" t="s">
        <v>87</v>
      </c>
      <c r="AT138" s="196" t="s">
        <v>78</v>
      </c>
      <c r="AU138" s="196" t="s">
        <v>87</v>
      </c>
      <c r="AY138" s="195" t="s">
        <v>138</v>
      </c>
      <c r="BK138" s="197">
        <f>SUM(BK139:BK241)</f>
        <v>0</v>
      </c>
    </row>
    <row r="139" spans="1:65" s="2" customFormat="1" ht="16.5" customHeight="1">
      <c r="A139" s="34"/>
      <c r="B139" s="35"/>
      <c r="C139" s="200" t="s">
        <v>87</v>
      </c>
      <c r="D139" s="200" t="s">
        <v>140</v>
      </c>
      <c r="E139" s="201" t="s">
        <v>141</v>
      </c>
      <c r="F139" s="202" t="s">
        <v>142</v>
      </c>
      <c r="G139" s="203" t="s">
        <v>143</v>
      </c>
      <c r="H139" s="204">
        <v>10</v>
      </c>
      <c r="I139" s="205"/>
      <c r="J139" s="206">
        <f>ROUND(I139*H139,2)</f>
        <v>0</v>
      </c>
      <c r="K139" s="207"/>
      <c r="L139" s="39"/>
      <c r="M139" s="208" t="s">
        <v>1</v>
      </c>
      <c r="N139" s="209" t="s">
        <v>44</v>
      </c>
      <c r="O139" s="71"/>
      <c r="P139" s="210">
        <f>O139*H139</f>
        <v>0</v>
      </c>
      <c r="Q139" s="210">
        <v>0</v>
      </c>
      <c r="R139" s="210">
        <f>Q139*H139</f>
        <v>0</v>
      </c>
      <c r="S139" s="210">
        <v>0</v>
      </c>
      <c r="T139" s="21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2" t="s">
        <v>144</v>
      </c>
      <c r="AT139" s="212" t="s">
        <v>140</v>
      </c>
      <c r="AU139" s="212" t="s">
        <v>89</v>
      </c>
      <c r="AY139" s="17" t="s">
        <v>138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7" t="s">
        <v>87</v>
      </c>
      <c r="BK139" s="213">
        <f>ROUND(I139*H139,2)</f>
        <v>0</v>
      </c>
      <c r="BL139" s="17" t="s">
        <v>144</v>
      </c>
      <c r="BM139" s="212" t="s">
        <v>145</v>
      </c>
    </row>
    <row r="140" spans="1:65" s="2" customFormat="1" ht="16.5" customHeight="1">
      <c r="A140" s="34"/>
      <c r="B140" s="35"/>
      <c r="C140" s="200" t="s">
        <v>89</v>
      </c>
      <c r="D140" s="200" t="s">
        <v>140</v>
      </c>
      <c r="E140" s="201" t="s">
        <v>146</v>
      </c>
      <c r="F140" s="202" t="s">
        <v>147</v>
      </c>
      <c r="G140" s="203" t="s">
        <v>143</v>
      </c>
      <c r="H140" s="204">
        <v>2</v>
      </c>
      <c r="I140" s="205"/>
      <c r="J140" s="206">
        <f>ROUND(I140*H140,2)</f>
        <v>0</v>
      </c>
      <c r="K140" s="207"/>
      <c r="L140" s="39"/>
      <c r="M140" s="208" t="s">
        <v>1</v>
      </c>
      <c r="N140" s="209" t="s">
        <v>44</v>
      </c>
      <c r="O140" s="71"/>
      <c r="P140" s="210">
        <f>O140*H140</f>
        <v>0</v>
      </c>
      <c r="Q140" s="210">
        <v>0</v>
      </c>
      <c r="R140" s="210">
        <f>Q140*H140</f>
        <v>0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144</v>
      </c>
      <c r="AT140" s="212" t="s">
        <v>140</v>
      </c>
      <c r="AU140" s="212" t="s">
        <v>89</v>
      </c>
      <c r="AY140" s="17" t="s">
        <v>138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7" t="s">
        <v>87</v>
      </c>
      <c r="BK140" s="213">
        <f>ROUND(I140*H140,2)</f>
        <v>0</v>
      </c>
      <c r="BL140" s="17" t="s">
        <v>144</v>
      </c>
      <c r="BM140" s="212" t="s">
        <v>148</v>
      </c>
    </row>
    <row r="141" spans="1:65" s="2" customFormat="1" ht="16.5" customHeight="1">
      <c r="A141" s="34"/>
      <c r="B141" s="35"/>
      <c r="C141" s="200" t="s">
        <v>149</v>
      </c>
      <c r="D141" s="200" t="s">
        <v>140</v>
      </c>
      <c r="E141" s="201" t="s">
        <v>150</v>
      </c>
      <c r="F141" s="202" t="s">
        <v>151</v>
      </c>
      <c r="G141" s="203" t="s">
        <v>143</v>
      </c>
      <c r="H141" s="204">
        <v>3</v>
      </c>
      <c r="I141" s="205"/>
      <c r="J141" s="206">
        <f>ROUND(I141*H141,2)</f>
        <v>0</v>
      </c>
      <c r="K141" s="207"/>
      <c r="L141" s="39"/>
      <c r="M141" s="208" t="s">
        <v>1</v>
      </c>
      <c r="N141" s="209" t="s">
        <v>44</v>
      </c>
      <c r="O141" s="71"/>
      <c r="P141" s="210">
        <f>O141*H141</f>
        <v>0</v>
      </c>
      <c r="Q141" s="210">
        <v>0</v>
      </c>
      <c r="R141" s="210">
        <f>Q141*H141</f>
        <v>0</v>
      </c>
      <c r="S141" s="210">
        <v>0</v>
      </c>
      <c r="T141" s="21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2" t="s">
        <v>144</v>
      </c>
      <c r="AT141" s="212" t="s">
        <v>140</v>
      </c>
      <c r="AU141" s="212" t="s">
        <v>89</v>
      </c>
      <c r="AY141" s="17" t="s">
        <v>138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7" t="s">
        <v>87</v>
      </c>
      <c r="BK141" s="213">
        <f>ROUND(I141*H141,2)</f>
        <v>0</v>
      </c>
      <c r="BL141" s="17" t="s">
        <v>144</v>
      </c>
      <c r="BM141" s="212" t="s">
        <v>152</v>
      </c>
    </row>
    <row r="142" spans="1:65" s="2" customFormat="1" ht="16.5" customHeight="1">
      <c r="A142" s="34"/>
      <c r="B142" s="35"/>
      <c r="C142" s="200" t="s">
        <v>144</v>
      </c>
      <c r="D142" s="200" t="s">
        <v>140</v>
      </c>
      <c r="E142" s="201" t="s">
        <v>153</v>
      </c>
      <c r="F142" s="202" t="s">
        <v>154</v>
      </c>
      <c r="G142" s="203" t="s">
        <v>143</v>
      </c>
      <c r="H142" s="204">
        <v>2</v>
      </c>
      <c r="I142" s="205"/>
      <c r="J142" s="206">
        <f>ROUND(I142*H142,2)</f>
        <v>0</v>
      </c>
      <c r="K142" s="207"/>
      <c r="L142" s="39"/>
      <c r="M142" s="208" t="s">
        <v>1</v>
      </c>
      <c r="N142" s="209" t="s">
        <v>44</v>
      </c>
      <c r="O142" s="71"/>
      <c r="P142" s="210">
        <f>O142*H142</f>
        <v>0</v>
      </c>
      <c r="Q142" s="210">
        <v>0</v>
      </c>
      <c r="R142" s="210">
        <f>Q142*H142</f>
        <v>0</v>
      </c>
      <c r="S142" s="210">
        <v>0</v>
      </c>
      <c r="T142" s="21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2" t="s">
        <v>144</v>
      </c>
      <c r="AT142" s="212" t="s">
        <v>140</v>
      </c>
      <c r="AU142" s="212" t="s">
        <v>89</v>
      </c>
      <c r="AY142" s="17" t="s">
        <v>138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7" t="s">
        <v>87</v>
      </c>
      <c r="BK142" s="213">
        <f>ROUND(I142*H142,2)</f>
        <v>0</v>
      </c>
      <c r="BL142" s="17" t="s">
        <v>144</v>
      </c>
      <c r="BM142" s="212" t="s">
        <v>155</v>
      </c>
    </row>
    <row r="143" spans="1:65" s="2" customFormat="1" ht="24.2" customHeight="1">
      <c r="A143" s="34"/>
      <c r="B143" s="35"/>
      <c r="C143" s="200" t="s">
        <v>156</v>
      </c>
      <c r="D143" s="200" t="s">
        <v>140</v>
      </c>
      <c r="E143" s="201" t="s">
        <v>157</v>
      </c>
      <c r="F143" s="202" t="s">
        <v>158</v>
      </c>
      <c r="G143" s="203" t="s">
        <v>159</v>
      </c>
      <c r="H143" s="204">
        <v>120</v>
      </c>
      <c r="I143" s="205"/>
      <c r="J143" s="206">
        <f>ROUND(I143*H143,2)</f>
        <v>0</v>
      </c>
      <c r="K143" s="207"/>
      <c r="L143" s="39"/>
      <c r="M143" s="208" t="s">
        <v>1</v>
      </c>
      <c r="N143" s="209" t="s">
        <v>44</v>
      </c>
      <c r="O143" s="71"/>
      <c r="P143" s="210">
        <f>O143*H143</f>
        <v>0</v>
      </c>
      <c r="Q143" s="210">
        <v>3E-05</v>
      </c>
      <c r="R143" s="210">
        <f>Q143*H143</f>
        <v>0.0036</v>
      </c>
      <c r="S143" s="210">
        <v>0</v>
      </c>
      <c r="T143" s="21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2" t="s">
        <v>144</v>
      </c>
      <c r="AT143" s="212" t="s">
        <v>140</v>
      </c>
      <c r="AU143" s="212" t="s">
        <v>89</v>
      </c>
      <c r="AY143" s="17" t="s">
        <v>138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7" t="s">
        <v>87</v>
      </c>
      <c r="BK143" s="213">
        <f>ROUND(I143*H143,2)</f>
        <v>0</v>
      </c>
      <c r="BL143" s="17" t="s">
        <v>144</v>
      </c>
      <c r="BM143" s="212" t="s">
        <v>160</v>
      </c>
    </row>
    <row r="144" spans="1:47" s="2" customFormat="1" ht="19.5">
      <c r="A144" s="34"/>
      <c r="B144" s="35"/>
      <c r="C144" s="36"/>
      <c r="D144" s="214" t="s">
        <v>161</v>
      </c>
      <c r="E144" s="36"/>
      <c r="F144" s="215" t="s">
        <v>162</v>
      </c>
      <c r="G144" s="36"/>
      <c r="H144" s="36"/>
      <c r="I144" s="167"/>
      <c r="J144" s="36"/>
      <c r="K144" s="36"/>
      <c r="L144" s="39"/>
      <c r="M144" s="216"/>
      <c r="N144" s="217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161</v>
      </c>
      <c r="AU144" s="17" t="s">
        <v>89</v>
      </c>
    </row>
    <row r="145" spans="1:65" s="2" customFormat="1" ht="24.2" customHeight="1">
      <c r="A145" s="34"/>
      <c r="B145" s="35"/>
      <c r="C145" s="200" t="s">
        <v>163</v>
      </c>
      <c r="D145" s="200" t="s">
        <v>140</v>
      </c>
      <c r="E145" s="201" t="s">
        <v>164</v>
      </c>
      <c r="F145" s="202" t="s">
        <v>165</v>
      </c>
      <c r="G145" s="203" t="s">
        <v>166</v>
      </c>
      <c r="H145" s="204">
        <v>20</v>
      </c>
      <c r="I145" s="205"/>
      <c r="J145" s="206">
        <f>ROUND(I145*H145,2)</f>
        <v>0</v>
      </c>
      <c r="K145" s="207"/>
      <c r="L145" s="39"/>
      <c r="M145" s="208" t="s">
        <v>1</v>
      </c>
      <c r="N145" s="209" t="s">
        <v>44</v>
      </c>
      <c r="O145" s="71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2" t="s">
        <v>144</v>
      </c>
      <c r="AT145" s="212" t="s">
        <v>140</v>
      </c>
      <c r="AU145" s="212" t="s">
        <v>89</v>
      </c>
      <c r="AY145" s="17" t="s">
        <v>138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7" t="s">
        <v>87</v>
      </c>
      <c r="BK145" s="213">
        <f>ROUND(I145*H145,2)</f>
        <v>0</v>
      </c>
      <c r="BL145" s="17" t="s">
        <v>144</v>
      </c>
      <c r="BM145" s="212" t="s">
        <v>167</v>
      </c>
    </row>
    <row r="146" spans="1:47" s="2" customFormat="1" ht="19.5">
      <c r="A146" s="34"/>
      <c r="B146" s="35"/>
      <c r="C146" s="36"/>
      <c r="D146" s="214" t="s">
        <v>161</v>
      </c>
      <c r="E146" s="36"/>
      <c r="F146" s="215" t="s">
        <v>162</v>
      </c>
      <c r="G146" s="36"/>
      <c r="H146" s="36"/>
      <c r="I146" s="167"/>
      <c r="J146" s="36"/>
      <c r="K146" s="36"/>
      <c r="L146" s="39"/>
      <c r="M146" s="216"/>
      <c r="N146" s="217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161</v>
      </c>
      <c r="AU146" s="17" t="s">
        <v>89</v>
      </c>
    </row>
    <row r="147" spans="1:65" s="2" customFormat="1" ht="24.2" customHeight="1">
      <c r="A147" s="34"/>
      <c r="B147" s="35"/>
      <c r="C147" s="200" t="s">
        <v>168</v>
      </c>
      <c r="D147" s="200" t="s">
        <v>140</v>
      </c>
      <c r="E147" s="201" t="s">
        <v>169</v>
      </c>
      <c r="F147" s="202" t="s">
        <v>170</v>
      </c>
      <c r="G147" s="203" t="s">
        <v>171</v>
      </c>
      <c r="H147" s="204">
        <v>3</v>
      </c>
      <c r="I147" s="205"/>
      <c r="J147" s="206">
        <f>ROUND(I147*H147,2)</f>
        <v>0</v>
      </c>
      <c r="K147" s="207"/>
      <c r="L147" s="39"/>
      <c r="M147" s="208" t="s">
        <v>1</v>
      </c>
      <c r="N147" s="209" t="s">
        <v>44</v>
      </c>
      <c r="O147" s="71"/>
      <c r="P147" s="210">
        <f>O147*H147</f>
        <v>0</v>
      </c>
      <c r="Q147" s="210">
        <v>0.01269</v>
      </c>
      <c r="R147" s="210">
        <f>Q147*H147</f>
        <v>0.03807</v>
      </c>
      <c r="S147" s="210">
        <v>0</v>
      </c>
      <c r="T147" s="21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2" t="s">
        <v>144</v>
      </c>
      <c r="AT147" s="212" t="s">
        <v>140</v>
      </c>
      <c r="AU147" s="212" t="s">
        <v>89</v>
      </c>
      <c r="AY147" s="17" t="s">
        <v>138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7" t="s">
        <v>87</v>
      </c>
      <c r="BK147" s="213">
        <f>ROUND(I147*H147,2)</f>
        <v>0</v>
      </c>
      <c r="BL147" s="17" t="s">
        <v>144</v>
      </c>
      <c r="BM147" s="212" t="s">
        <v>172</v>
      </c>
    </row>
    <row r="148" spans="1:47" s="2" customFormat="1" ht="19.5">
      <c r="A148" s="34"/>
      <c r="B148" s="35"/>
      <c r="C148" s="36"/>
      <c r="D148" s="214" t="s">
        <v>161</v>
      </c>
      <c r="E148" s="36"/>
      <c r="F148" s="215" t="s">
        <v>162</v>
      </c>
      <c r="G148" s="36"/>
      <c r="H148" s="36"/>
      <c r="I148" s="167"/>
      <c r="J148" s="36"/>
      <c r="K148" s="36"/>
      <c r="L148" s="39"/>
      <c r="M148" s="216"/>
      <c r="N148" s="217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161</v>
      </c>
      <c r="AU148" s="17" t="s">
        <v>89</v>
      </c>
    </row>
    <row r="149" spans="1:65" s="2" customFormat="1" ht="24.2" customHeight="1">
      <c r="A149" s="34"/>
      <c r="B149" s="35"/>
      <c r="C149" s="200" t="s">
        <v>173</v>
      </c>
      <c r="D149" s="200" t="s">
        <v>140</v>
      </c>
      <c r="E149" s="201" t="s">
        <v>174</v>
      </c>
      <c r="F149" s="202" t="s">
        <v>175</v>
      </c>
      <c r="G149" s="203" t="s">
        <v>171</v>
      </c>
      <c r="H149" s="204">
        <v>9</v>
      </c>
      <c r="I149" s="205"/>
      <c r="J149" s="206">
        <f>ROUND(I149*H149,2)</f>
        <v>0</v>
      </c>
      <c r="K149" s="207"/>
      <c r="L149" s="39"/>
      <c r="M149" s="208" t="s">
        <v>1</v>
      </c>
      <c r="N149" s="209" t="s">
        <v>44</v>
      </c>
      <c r="O149" s="71"/>
      <c r="P149" s="210">
        <f>O149*H149</f>
        <v>0</v>
      </c>
      <c r="Q149" s="210">
        <v>0.06053</v>
      </c>
      <c r="R149" s="210">
        <f>Q149*H149</f>
        <v>0.54477</v>
      </c>
      <c r="S149" s="210">
        <v>0</v>
      </c>
      <c r="T149" s="21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2" t="s">
        <v>144</v>
      </c>
      <c r="AT149" s="212" t="s">
        <v>140</v>
      </c>
      <c r="AU149" s="212" t="s">
        <v>89</v>
      </c>
      <c r="AY149" s="17" t="s">
        <v>138</v>
      </c>
      <c r="BE149" s="213">
        <f>IF(N149="základní",J149,0)</f>
        <v>0</v>
      </c>
      <c r="BF149" s="213">
        <f>IF(N149="snížená",J149,0)</f>
        <v>0</v>
      </c>
      <c r="BG149" s="213">
        <f>IF(N149="zákl. přenesená",J149,0)</f>
        <v>0</v>
      </c>
      <c r="BH149" s="213">
        <f>IF(N149="sníž. přenesená",J149,0)</f>
        <v>0</v>
      </c>
      <c r="BI149" s="213">
        <f>IF(N149="nulová",J149,0)</f>
        <v>0</v>
      </c>
      <c r="BJ149" s="17" t="s">
        <v>87</v>
      </c>
      <c r="BK149" s="213">
        <f>ROUND(I149*H149,2)</f>
        <v>0</v>
      </c>
      <c r="BL149" s="17" t="s">
        <v>144</v>
      </c>
      <c r="BM149" s="212" t="s">
        <v>176</v>
      </c>
    </row>
    <row r="150" spans="1:47" s="2" customFormat="1" ht="19.5">
      <c r="A150" s="34"/>
      <c r="B150" s="35"/>
      <c r="C150" s="36"/>
      <c r="D150" s="214" t="s">
        <v>161</v>
      </c>
      <c r="E150" s="36"/>
      <c r="F150" s="215" t="s">
        <v>162</v>
      </c>
      <c r="G150" s="36"/>
      <c r="H150" s="36"/>
      <c r="I150" s="167"/>
      <c r="J150" s="36"/>
      <c r="K150" s="36"/>
      <c r="L150" s="39"/>
      <c r="M150" s="216"/>
      <c r="N150" s="217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161</v>
      </c>
      <c r="AU150" s="17" t="s">
        <v>89</v>
      </c>
    </row>
    <row r="151" spans="1:65" s="2" customFormat="1" ht="24.2" customHeight="1">
      <c r="A151" s="34"/>
      <c r="B151" s="35"/>
      <c r="C151" s="200" t="s">
        <v>177</v>
      </c>
      <c r="D151" s="200" t="s">
        <v>140</v>
      </c>
      <c r="E151" s="201" t="s">
        <v>178</v>
      </c>
      <c r="F151" s="202" t="s">
        <v>179</v>
      </c>
      <c r="G151" s="203" t="s">
        <v>171</v>
      </c>
      <c r="H151" s="204">
        <v>15</v>
      </c>
      <c r="I151" s="205"/>
      <c r="J151" s="206">
        <f>ROUND(I151*H151,2)</f>
        <v>0</v>
      </c>
      <c r="K151" s="207"/>
      <c r="L151" s="39"/>
      <c r="M151" s="208" t="s">
        <v>1</v>
      </c>
      <c r="N151" s="209" t="s">
        <v>44</v>
      </c>
      <c r="O151" s="71"/>
      <c r="P151" s="210">
        <f>O151*H151</f>
        <v>0</v>
      </c>
      <c r="Q151" s="210">
        <v>0.00047</v>
      </c>
      <c r="R151" s="210">
        <f>Q151*H151</f>
        <v>0.00705</v>
      </c>
      <c r="S151" s="210">
        <v>0</v>
      </c>
      <c r="T151" s="21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2" t="s">
        <v>144</v>
      </c>
      <c r="AT151" s="212" t="s">
        <v>140</v>
      </c>
      <c r="AU151" s="212" t="s">
        <v>89</v>
      </c>
      <c r="AY151" s="17" t="s">
        <v>138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7" t="s">
        <v>87</v>
      </c>
      <c r="BK151" s="213">
        <f>ROUND(I151*H151,2)</f>
        <v>0</v>
      </c>
      <c r="BL151" s="17" t="s">
        <v>144</v>
      </c>
      <c r="BM151" s="212" t="s">
        <v>180</v>
      </c>
    </row>
    <row r="152" spans="1:47" s="2" customFormat="1" ht="19.5">
      <c r="A152" s="34"/>
      <c r="B152" s="35"/>
      <c r="C152" s="36"/>
      <c r="D152" s="214" t="s">
        <v>161</v>
      </c>
      <c r="E152" s="36"/>
      <c r="F152" s="215" t="s">
        <v>162</v>
      </c>
      <c r="G152" s="36"/>
      <c r="H152" s="36"/>
      <c r="I152" s="167"/>
      <c r="J152" s="36"/>
      <c r="K152" s="36"/>
      <c r="L152" s="39"/>
      <c r="M152" s="216"/>
      <c r="N152" s="217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161</v>
      </c>
      <c r="AU152" s="17" t="s">
        <v>89</v>
      </c>
    </row>
    <row r="153" spans="1:65" s="2" customFormat="1" ht="24.2" customHeight="1">
      <c r="A153" s="34"/>
      <c r="B153" s="35"/>
      <c r="C153" s="200" t="s">
        <v>181</v>
      </c>
      <c r="D153" s="200" t="s">
        <v>140</v>
      </c>
      <c r="E153" s="201" t="s">
        <v>182</v>
      </c>
      <c r="F153" s="202" t="s">
        <v>183</v>
      </c>
      <c r="G153" s="203" t="s">
        <v>171</v>
      </c>
      <c r="H153" s="204">
        <v>15</v>
      </c>
      <c r="I153" s="205"/>
      <c r="J153" s="206">
        <f>ROUND(I153*H153,2)</f>
        <v>0</v>
      </c>
      <c r="K153" s="207"/>
      <c r="L153" s="39"/>
      <c r="M153" s="208" t="s">
        <v>1</v>
      </c>
      <c r="N153" s="209" t="s">
        <v>44</v>
      </c>
      <c r="O153" s="71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2" t="s">
        <v>144</v>
      </c>
      <c r="AT153" s="212" t="s">
        <v>140</v>
      </c>
      <c r="AU153" s="212" t="s">
        <v>89</v>
      </c>
      <c r="AY153" s="17" t="s">
        <v>138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7" t="s">
        <v>87</v>
      </c>
      <c r="BK153" s="213">
        <f>ROUND(I153*H153,2)</f>
        <v>0</v>
      </c>
      <c r="BL153" s="17" t="s">
        <v>144</v>
      </c>
      <c r="BM153" s="212" t="s">
        <v>184</v>
      </c>
    </row>
    <row r="154" spans="1:47" s="2" customFormat="1" ht="19.5">
      <c r="A154" s="34"/>
      <c r="B154" s="35"/>
      <c r="C154" s="36"/>
      <c r="D154" s="214" t="s">
        <v>161</v>
      </c>
      <c r="E154" s="36"/>
      <c r="F154" s="215" t="s">
        <v>162</v>
      </c>
      <c r="G154" s="36"/>
      <c r="H154" s="36"/>
      <c r="I154" s="167"/>
      <c r="J154" s="36"/>
      <c r="K154" s="36"/>
      <c r="L154" s="39"/>
      <c r="M154" s="216"/>
      <c r="N154" s="217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161</v>
      </c>
      <c r="AU154" s="17" t="s">
        <v>89</v>
      </c>
    </row>
    <row r="155" spans="1:65" s="2" customFormat="1" ht="24.2" customHeight="1">
      <c r="A155" s="34"/>
      <c r="B155" s="35"/>
      <c r="C155" s="200" t="s">
        <v>185</v>
      </c>
      <c r="D155" s="200" t="s">
        <v>140</v>
      </c>
      <c r="E155" s="201" t="s">
        <v>186</v>
      </c>
      <c r="F155" s="202" t="s">
        <v>187</v>
      </c>
      <c r="G155" s="203" t="s">
        <v>143</v>
      </c>
      <c r="H155" s="204">
        <v>10</v>
      </c>
      <c r="I155" s="205"/>
      <c r="J155" s="206">
        <f>ROUND(I155*H155,2)</f>
        <v>0</v>
      </c>
      <c r="K155" s="207"/>
      <c r="L155" s="39"/>
      <c r="M155" s="208" t="s">
        <v>1</v>
      </c>
      <c r="N155" s="209" t="s">
        <v>44</v>
      </c>
      <c r="O155" s="71"/>
      <c r="P155" s="210">
        <f>O155*H155</f>
        <v>0</v>
      </c>
      <c r="Q155" s="210">
        <v>0</v>
      </c>
      <c r="R155" s="210">
        <f>Q155*H155</f>
        <v>0</v>
      </c>
      <c r="S155" s="210">
        <v>0</v>
      </c>
      <c r="T155" s="21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12" t="s">
        <v>144</v>
      </c>
      <c r="AT155" s="212" t="s">
        <v>140</v>
      </c>
      <c r="AU155" s="212" t="s">
        <v>89</v>
      </c>
      <c r="AY155" s="17" t="s">
        <v>138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7" t="s">
        <v>87</v>
      </c>
      <c r="BK155" s="213">
        <f>ROUND(I155*H155,2)</f>
        <v>0</v>
      </c>
      <c r="BL155" s="17" t="s">
        <v>144</v>
      </c>
      <c r="BM155" s="212" t="s">
        <v>188</v>
      </c>
    </row>
    <row r="156" spans="1:65" s="2" customFormat="1" ht="24.2" customHeight="1">
      <c r="A156" s="34"/>
      <c r="B156" s="35"/>
      <c r="C156" s="200" t="s">
        <v>189</v>
      </c>
      <c r="D156" s="200" t="s">
        <v>140</v>
      </c>
      <c r="E156" s="201" t="s">
        <v>190</v>
      </c>
      <c r="F156" s="202" t="s">
        <v>191</v>
      </c>
      <c r="G156" s="203" t="s">
        <v>143</v>
      </c>
      <c r="H156" s="204">
        <v>80</v>
      </c>
      <c r="I156" s="205"/>
      <c r="J156" s="206">
        <f>ROUND(I156*H156,2)</f>
        <v>0</v>
      </c>
      <c r="K156" s="207"/>
      <c r="L156" s="39"/>
      <c r="M156" s="208" t="s">
        <v>1</v>
      </c>
      <c r="N156" s="209" t="s">
        <v>44</v>
      </c>
      <c r="O156" s="71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2" t="s">
        <v>144</v>
      </c>
      <c r="AT156" s="212" t="s">
        <v>140</v>
      </c>
      <c r="AU156" s="212" t="s">
        <v>89</v>
      </c>
      <c r="AY156" s="17" t="s">
        <v>138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7" t="s">
        <v>87</v>
      </c>
      <c r="BK156" s="213">
        <f>ROUND(I156*H156,2)</f>
        <v>0</v>
      </c>
      <c r="BL156" s="17" t="s">
        <v>144</v>
      </c>
      <c r="BM156" s="212" t="s">
        <v>192</v>
      </c>
    </row>
    <row r="157" spans="2:51" s="13" customFormat="1" ht="11.25">
      <c r="B157" s="218"/>
      <c r="C157" s="219"/>
      <c r="D157" s="214" t="s">
        <v>193</v>
      </c>
      <c r="E157" s="220" t="s">
        <v>1</v>
      </c>
      <c r="F157" s="221" t="s">
        <v>194</v>
      </c>
      <c r="G157" s="219"/>
      <c r="H157" s="222">
        <v>80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193</v>
      </c>
      <c r="AU157" s="228" t="s">
        <v>89</v>
      </c>
      <c r="AV157" s="13" t="s">
        <v>89</v>
      </c>
      <c r="AW157" s="13" t="s">
        <v>36</v>
      </c>
      <c r="AX157" s="13" t="s">
        <v>87</v>
      </c>
      <c r="AY157" s="228" t="s">
        <v>138</v>
      </c>
    </row>
    <row r="158" spans="1:65" s="2" customFormat="1" ht="24.2" customHeight="1">
      <c r="A158" s="34"/>
      <c r="B158" s="35"/>
      <c r="C158" s="200" t="s">
        <v>195</v>
      </c>
      <c r="D158" s="200" t="s">
        <v>140</v>
      </c>
      <c r="E158" s="201" t="s">
        <v>196</v>
      </c>
      <c r="F158" s="202" t="s">
        <v>197</v>
      </c>
      <c r="G158" s="203" t="s">
        <v>143</v>
      </c>
      <c r="H158" s="204">
        <v>2</v>
      </c>
      <c r="I158" s="205"/>
      <c r="J158" s="206">
        <f>ROUND(I158*H158,2)</f>
        <v>0</v>
      </c>
      <c r="K158" s="207"/>
      <c r="L158" s="39"/>
      <c r="M158" s="208" t="s">
        <v>1</v>
      </c>
      <c r="N158" s="209" t="s">
        <v>44</v>
      </c>
      <c r="O158" s="71"/>
      <c r="P158" s="210">
        <f>O158*H158</f>
        <v>0</v>
      </c>
      <c r="Q158" s="210">
        <v>0</v>
      </c>
      <c r="R158" s="210">
        <f>Q158*H158</f>
        <v>0</v>
      </c>
      <c r="S158" s="210">
        <v>0</v>
      </c>
      <c r="T158" s="21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2" t="s">
        <v>144</v>
      </c>
      <c r="AT158" s="212" t="s">
        <v>140</v>
      </c>
      <c r="AU158" s="212" t="s">
        <v>89</v>
      </c>
      <c r="AY158" s="17" t="s">
        <v>138</v>
      </c>
      <c r="BE158" s="213">
        <f>IF(N158="základní",J158,0)</f>
        <v>0</v>
      </c>
      <c r="BF158" s="213">
        <f>IF(N158="snížená",J158,0)</f>
        <v>0</v>
      </c>
      <c r="BG158" s="213">
        <f>IF(N158="zákl. přenesená",J158,0)</f>
        <v>0</v>
      </c>
      <c r="BH158" s="213">
        <f>IF(N158="sníž. přenesená",J158,0)</f>
        <v>0</v>
      </c>
      <c r="BI158" s="213">
        <f>IF(N158="nulová",J158,0)</f>
        <v>0</v>
      </c>
      <c r="BJ158" s="17" t="s">
        <v>87</v>
      </c>
      <c r="BK158" s="213">
        <f>ROUND(I158*H158,2)</f>
        <v>0</v>
      </c>
      <c r="BL158" s="17" t="s">
        <v>144</v>
      </c>
      <c r="BM158" s="212" t="s">
        <v>198</v>
      </c>
    </row>
    <row r="159" spans="1:65" s="2" customFormat="1" ht="24.2" customHeight="1">
      <c r="A159" s="34"/>
      <c r="B159" s="35"/>
      <c r="C159" s="200" t="s">
        <v>199</v>
      </c>
      <c r="D159" s="200" t="s">
        <v>140</v>
      </c>
      <c r="E159" s="201" t="s">
        <v>200</v>
      </c>
      <c r="F159" s="202" t="s">
        <v>201</v>
      </c>
      <c r="G159" s="203" t="s">
        <v>143</v>
      </c>
      <c r="H159" s="204">
        <v>16</v>
      </c>
      <c r="I159" s="205"/>
      <c r="J159" s="206">
        <f>ROUND(I159*H159,2)</f>
        <v>0</v>
      </c>
      <c r="K159" s="207"/>
      <c r="L159" s="39"/>
      <c r="M159" s="208" t="s">
        <v>1</v>
      </c>
      <c r="N159" s="209" t="s">
        <v>44</v>
      </c>
      <c r="O159" s="71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2" t="s">
        <v>144</v>
      </c>
      <c r="AT159" s="212" t="s">
        <v>140</v>
      </c>
      <c r="AU159" s="212" t="s">
        <v>89</v>
      </c>
      <c r="AY159" s="17" t="s">
        <v>138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87</v>
      </c>
      <c r="BK159" s="213">
        <f>ROUND(I159*H159,2)</f>
        <v>0</v>
      </c>
      <c r="BL159" s="17" t="s">
        <v>144</v>
      </c>
      <c r="BM159" s="212" t="s">
        <v>202</v>
      </c>
    </row>
    <row r="160" spans="2:51" s="13" customFormat="1" ht="11.25">
      <c r="B160" s="218"/>
      <c r="C160" s="219"/>
      <c r="D160" s="214" t="s">
        <v>193</v>
      </c>
      <c r="E160" s="220" t="s">
        <v>1</v>
      </c>
      <c r="F160" s="221" t="s">
        <v>203</v>
      </c>
      <c r="G160" s="219"/>
      <c r="H160" s="222">
        <v>16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193</v>
      </c>
      <c r="AU160" s="228" t="s">
        <v>89</v>
      </c>
      <c r="AV160" s="13" t="s">
        <v>89</v>
      </c>
      <c r="AW160" s="13" t="s">
        <v>36</v>
      </c>
      <c r="AX160" s="13" t="s">
        <v>87</v>
      </c>
      <c r="AY160" s="228" t="s">
        <v>138</v>
      </c>
    </row>
    <row r="161" spans="1:65" s="2" customFormat="1" ht="24.2" customHeight="1">
      <c r="A161" s="34"/>
      <c r="B161" s="35"/>
      <c r="C161" s="200" t="s">
        <v>8</v>
      </c>
      <c r="D161" s="200" t="s">
        <v>140</v>
      </c>
      <c r="E161" s="201" t="s">
        <v>204</v>
      </c>
      <c r="F161" s="202" t="s">
        <v>205</v>
      </c>
      <c r="G161" s="203" t="s">
        <v>143</v>
      </c>
      <c r="H161" s="204">
        <v>3</v>
      </c>
      <c r="I161" s="205"/>
      <c r="J161" s="206">
        <f>ROUND(I161*H161,2)</f>
        <v>0</v>
      </c>
      <c r="K161" s="207"/>
      <c r="L161" s="39"/>
      <c r="M161" s="208" t="s">
        <v>1</v>
      </c>
      <c r="N161" s="209" t="s">
        <v>44</v>
      </c>
      <c r="O161" s="71"/>
      <c r="P161" s="210">
        <f>O161*H161</f>
        <v>0</v>
      </c>
      <c r="Q161" s="210">
        <v>0</v>
      </c>
      <c r="R161" s="210">
        <f>Q161*H161</f>
        <v>0</v>
      </c>
      <c r="S161" s="210">
        <v>0</v>
      </c>
      <c r="T161" s="21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2" t="s">
        <v>144</v>
      </c>
      <c r="AT161" s="212" t="s">
        <v>140</v>
      </c>
      <c r="AU161" s="212" t="s">
        <v>89</v>
      </c>
      <c r="AY161" s="17" t="s">
        <v>138</v>
      </c>
      <c r="BE161" s="213">
        <f>IF(N161="základní",J161,0)</f>
        <v>0</v>
      </c>
      <c r="BF161" s="213">
        <f>IF(N161="snížená",J161,0)</f>
        <v>0</v>
      </c>
      <c r="BG161" s="213">
        <f>IF(N161="zákl. přenesená",J161,0)</f>
        <v>0</v>
      </c>
      <c r="BH161" s="213">
        <f>IF(N161="sníž. přenesená",J161,0)</f>
        <v>0</v>
      </c>
      <c r="BI161" s="213">
        <f>IF(N161="nulová",J161,0)</f>
        <v>0</v>
      </c>
      <c r="BJ161" s="17" t="s">
        <v>87</v>
      </c>
      <c r="BK161" s="213">
        <f>ROUND(I161*H161,2)</f>
        <v>0</v>
      </c>
      <c r="BL161" s="17" t="s">
        <v>144</v>
      </c>
      <c r="BM161" s="212" t="s">
        <v>206</v>
      </c>
    </row>
    <row r="162" spans="1:65" s="2" customFormat="1" ht="24.2" customHeight="1">
      <c r="A162" s="34"/>
      <c r="B162" s="35"/>
      <c r="C162" s="200" t="s">
        <v>207</v>
      </c>
      <c r="D162" s="200" t="s">
        <v>140</v>
      </c>
      <c r="E162" s="201" t="s">
        <v>208</v>
      </c>
      <c r="F162" s="202" t="s">
        <v>209</v>
      </c>
      <c r="G162" s="203" t="s">
        <v>143</v>
      </c>
      <c r="H162" s="204">
        <v>24</v>
      </c>
      <c r="I162" s="205"/>
      <c r="J162" s="206">
        <f>ROUND(I162*H162,2)</f>
        <v>0</v>
      </c>
      <c r="K162" s="207"/>
      <c r="L162" s="39"/>
      <c r="M162" s="208" t="s">
        <v>1</v>
      </c>
      <c r="N162" s="209" t="s">
        <v>44</v>
      </c>
      <c r="O162" s="71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2" t="s">
        <v>144</v>
      </c>
      <c r="AT162" s="212" t="s">
        <v>140</v>
      </c>
      <c r="AU162" s="212" t="s">
        <v>89</v>
      </c>
      <c r="AY162" s="17" t="s">
        <v>138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7" t="s">
        <v>87</v>
      </c>
      <c r="BK162" s="213">
        <f>ROUND(I162*H162,2)</f>
        <v>0</v>
      </c>
      <c r="BL162" s="17" t="s">
        <v>144</v>
      </c>
      <c r="BM162" s="212" t="s">
        <v>210</v>
      </c>
    </row>
    <row r="163" spans="2:51" s="13" customFormat="1" ht="11.25">
      <c r="B163" s="218"/>
      <c r="C163" s="219"/>
      <c r="D163" s="214" t="s">
        <v>193</v>
      </c>
      <c r="E163" s="220" t="s">
        <v>1</v>
      </c>
      <c r="F163" s="221" t="s">
        <v>211</v>
      </c>
      <c r="G163" s="219"/>
      <c r="H163" s="222">
        <v>24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193</v>
      </c>
      <c r="AU163" s="228" t="s">
        <v>89</v>
      </c>
      <c r="AV163" s="13" t="s">
        <v>89</v>
      </c>
      <c r="AW163" s="13" t="s">
        <v>36</v>
      </c>
      <c r="AX163" s="13" t="s">
        <v>87</v>
      </c>
      <c r="AY163" s="228" t="s">
        <v>138</v>
      </c>
    </row>
    <row r="164" spans="1:65" s="2" customFormat="1" ht="24.2" customHeight="1">
      <c r="A164" s="34"/>
      <c r="B164" s="35"/>
      <c r="C164" s="200" t="s">
        <v>212</v>
      </c>
      <c r="D164" s="200" t="s">
        <v>140</v>
      </c>
      <c r="E164" s="201" t="s">
        <v>213</v>
      </c>
      <c r="F164" s="202" t="s">
        <v>214</v>
      </c>
      <c r="G164" s="203" t="s">
        <v>143</v>
      </c>
      <c r="H164" s="204">
        <v>2</v>
      </c>
      <c r="I164" s="205"/>
      <c r="J164" s="206">
        <f>ROUND(I164*H164,2)</f>
        <v>0</v>
      </c>
      <c r="K164" s="207"/>
      <c r="L164" s="39"/>
      <c r="M164" s="208" t="s">
        <v>1</v>
      </c>
      <c r="N164" s="209" t="s">
        <v>44</v>
      </c>
      <c r="O164" s="71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2" t="s">
        <v>144</v>
      </c>
      <c r="AT164" s="212" t="s">
        <v>140</v>
      </c>
      <c r="AU164" s="212" t="s">
        <v>89</v>
      </c>
      <c r="AY164" s="17" t="s">
        <v>138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7" t="s">
        <v>87</v>
      </c>
      <c r="BK164" s="213">
        <f>ROUND(I164*H164,2)</f>
        <v>0</v>
      </c>
      <c r="BL164" s="17" t="s">
        <v>144</v>
      </c>
      <c r="BM164" s="212" t="s">
        <v>215</v>
      </c>
    </row>
    <row r="165" spans="1:65" s="2" customFormat="1" ht="24.2" customHeight="1">
      <c r="A165" s="34"/>
      <c r="B165" s="35"/>
      <c r="C165" s="200" t="s">
        <v>216</v>
      </c>
      <c r="D165" s="200" t="s">
        <v>140</v>
      </c>
      <c r="E165" s="201" t="s">
        <v>217</v>
      </c>
      <c r="F165" s="202" t="s">
        <v>218</v>
      </c>
      <c r="G165" s="203" t="s">
        <v>143</v>
      </c>
      <c r="H165" s="204">
        <v>16</v>
      </c>
      <c r="I165" s="205"/>
      <c r="J165" s="206">
        <f>ROUND(I165*H165,2)</f>
        <v>0</v>
      </c>
      <c r="K165" s="207"/>
      <c r="L165" s="39"/>
      <c r="M165" s="208" t="s">
        <v>1</v>
      </c>
      <c r="N165" s="209" t="s">
        <v>44</v>
      </c>
      <c r="O165" s="71"/>
      <c r="P165" s="210">
        <f>O165*H165</f>
        <v>0</v>
      </c>
      <c r="Q165" s="210">
        <v>0</v>
      </c>
      <c r="R165" s="210">
        <f>Q165*H165</f>
        <v>0</v>
      </c>
      <c r="S165" s="210">
        <v>0</v>
      </c>
      <c r="T165" s="21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2" t="s">
        <v>144</v>
      </c>
      <c r="AT165" s="212" t="s">
        <v>140</v>
      </c>
      <c r="AU165" s="212" t="s">
        <v>89</v>
      </c>
      <c r="AY165" s="17" t="s">
        <v>138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7" t="s">
        <v>87</v>
      </c>
      <c r="BK165" s="213">
        <f>ROUND(I165*H165,2)</f>
        <v>0</v>
      </c>
      <c r="BL165" s="17" t="s">
        <v>144</v>
      </c>
      <c r="BM165" s="212" t="s">
        <v>219</v>
      </c>
    </row>
    <row r="166" spans="2:51" s="13" customFormat="1" ht="11.25">
      <c r="B166" s="218"/>
      <c r="C166" s="219"/>
      <c r="D166" s="214" t="s">
        <v>193</v>
      </c>
      <c r="E166" s="220" t="s">
        <v>1</v>
      </c>
      <c r="F166" s="221" t="s">
        <v>203</v>
      </c>
      <c r="G166" s="219"/>
      <c r="H166" s="222">
        <v>16</v>
      </c>
      <c r="I166" s="223"/>
      <c r="J166" s="219"/>
      <c r="K166" s="219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193</v>
      </c>
      <c r="AU166" s="228" t="s">
        <v>89</v>
      </c>
      <c r="AV166" s="13" t="s">
        <v>89</v>
      </c>
      <c r="AW166" s="13" t="s">
        <v>36</v>
      </c>
      <c r="AX166" s="13" t="s">
        <v>87</v>
      </c>
      <c r="AY166" s="228" t="s">
        <v>138</v>
      </c>
    </row>
    <row r="167" spans="1:65" s="2" customFormat="1" ht="33" customHeight="1">
      <c r="A167" s="34"/>
      <c r="B167" s="35"/>
      <c r="C167" s="200" t="s">
        <v>220</v>
      </c>
      <c r="D167" s="200" t="s">
        <v>140</v>
      </c>
      <c r="E167" s="201" t="s">
        <v>221</v>
      </c>
      <c r="F167" s="202" t="s">
        <v>222</v>
      </c>
      <c r="G167" s="203" t="s">
        <v>223</v>
      </c>
      <c r="H167" s="204">
        <v>4400</v>
      </c>
      <c r="I167" s="205"/>
      <c r="J167" s="206">
        <f>ROUND(I167*H167,2)</f>
        <v>0</v>
      </c>
      <c r="K167" s="207"/>
      <c r="L167" s="39"/>
      <c r="M167" s="208" t="s">
        <v>1</v>
      </c>
      <c r="N167" s="209" t="s">
        <v>44</v>
      </c>
      <c r="O167" s="71"/>
      <c r="P167" s="210">
        <f>O167*H167</f>
        <v>0</v>
      </c>
      <c r="Q167" s="210">
        <v>0.256</v>
      </c>
      <c r="R167" s="210">
        <f>Q167*H167</f>
        <v>1126.4</v>
      </c>
      <c r="S167" s="210">
        <v>0</v>
      </c>
      <c r="T167" s="21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2" t="s">
        <v>144</v>
      </c>
      <c r="AT167" s="212" t="s">
        <v>140</v>
      </c>
      <c r="AU167" s="212" t="s">
        <v>89</v>
      </c>
      <c r="AY167" s="17" t="s">
        <v>138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7" t="s">
        <v>87</v>
      </c>
      <c r="BK167" s="213">
        <f>ROUND(I167*H167,2)</f>
        <v>0</v>
      </c>
      <c r="BL167" s="17" t="s">
        <v>144</v>
      </c>
      <c r="BM167" s="212" t="s">
        <v>224</v>
      </c>
    </row>
    <row r="168" spans="1:47" s="2" customFormat="1" ht="19.5">
      <c r="A168" s="34"/>
      <c r="B168" s="35"/>
      <c r="C168" s="36"/>
      <c r="D168" s="214" t="s">
        <v>161</v>
      </c>
      <c r="E168" s="36"/>
      <c r="F168" s="215" t="s">
        <v>225</v>
      </c>
      <c r="G168" s="36"/>
      <c r="H168" s="36"/>
      <c r="I168" s="167"/>
      <c r="J168" s="36"/>
      <c r="K168" s="36"/>
      <c r="L168" s="39"/>
      <c r="M168" s="216"/>
      <c r="N168" s="217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161</v>
      </c>
      <c r="AU168" s="17" t="s">
        <v>89</v>
      </c>
    </row>
    <row r="169" spans="1:65" s="2" customFormat="1" ht="33" customHeight="1">
      <c r="A169" s="34"/>
      <c r="B169" s="35"/>
      <c r="C169" s="200" t="s">
        <v>226</v>
      </c>
      <c r="D169" s="200" t="s">
        <v>140</v>
      </c>
      <c r="E169" s="201" t="s">
        <v>227</v>
      </c>
      <c r="F169" s="202" t="s">
        <v>228</v>
      </c>
      <c r="G169" s="203" t="s">
        <v>223</v>
      </c>
      <c r="H169" s="204">
        <v>4400</v>
      </c>
      <c r="I169" s="205"/>
      <c r="J169" s="206">
        <f>ROUND(I169*H169,2)</f>
        <v>0</v>
      </c>
      <c r="K169" s="207"/>
      <c r="L169" s="39"/>
      <c r="M169" s="208" t="s">
        <v>1</v>
      </c>
      <c r="N169" s="209" t="s">
        <v>44</v>
      </c>
      <c r="O169" s="71"/>
      <c r="P169" s="210">
        <f>O169*H169</f>
        <v>0</v>
      </c>
      <c r="Q169" s="210">
        <v>0.00024</v>
      </c>
      <c r="R169" s="210">
        <f>Q169*H169</f>
        <v>1.056</v>
      </c>
      <c r="S169" s="210">
        <v>0.46</v>
      </c>
      <c r="T169" s="211">
        <f>S169*H169</f>
        <v>2024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2" t="s">
        <v>144</v>
      </c>
      <c r="AT169" s="212" t="s">
        <v>140</v>
      </c>
      <c r="AU169" s="212" t="s">
        <v>89</v>
      </c>
      <c r="AY169" s="17" t="s">
        <v>138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7" t="s">
        <v>87</v>
      </c>
      <c r="BK169" s="213">
        <f>ROUND(I169*H169,2)</f>
        <v>0</v>
      </c>
      <c r="BL169" s="17" t="s">
        <v>144</v>
      </c>
      <c r="BM169" s="212" t="s">
        <v>229</v>
      </c>
    </row>
    <row r="170" spans="1:65" s="2" customFormat="1" ht="33" customHeight="1">
      <c r="A170" s="34"/>
      <c r="B170" s="35"/>
      <c r="C170" s="200" t="s">
        <v>7</v>
      </c>
      <c r="D170" s="200" t="s">
        <v>140</v>
      </c>
      <c r="E170" s="201" t="s">
        <v>230</v>
      </c>
      <c r="F170" s="202" t="s">
        <v>231</v>
      </c>
      <c r="G170" s="203" t="s">
        <v>223</v>
      </c>
      <c r="H170" s="204">
        <v>500</v>
      </c>
      <c r="I170" s="205"/>
      <c r="J170" s="206">
        <f>ROUND(I170*H170,2)</f>
        <v>0</v>
      </c>
      <c r="K170" s="207"/>
      <c r="L170" s="39"/>
      <c r="M170" s="208" t="s">
        <v>1</v>
      </c>
      <c r="N170" s="209" t="s">
        <v>44</v>
      </c>
      <c r="O170" s="71"/>
      <c r="P170" s="210">
        <f>O170*H170</f>
        <v>0</v>
      </c>
      <c r="Q170" s="210">
        <v>9.222E-05</v>
      </c>
      <c r="R170" s="210">
        <f>Q170*H170</f>
        <v>0.04611</v>
      </c>
      <c r="S170" s="210">
        <v>0.23</v>
      </c>
      <c r="T170" s="211">
        <f>S170*H170</f>
        <v>115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2" t="s">
        <v>144</v>
      </c>
      <c r="AT170" s="212" t="s">
        <v>140</v>
      </c>
      <c r="AU170" s="212" t="s">
        <v>89</v>
      </c>
      <c r="AY170" s="17" t="s">
        <v>138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7" t="s">
        <v>87</v>
      </c>
      <c r="BK170" s="213">
        <f>ROUND(I170*H170,2)</f>
        <v>0</v>
      </c>
      <c r="BL170" s="17" t="s">
        <v>144</v>
      </c>
      <c r="BM170" s="212" t="s">
        <v>232</v>
      </c>
    </row>
    <row r="171" spans="1:65" s="2" customFormat="1" ht="24.2" customHeight="1">
      <c r="A171" s="34"/>
      <c r="B171" s="35"/>
      <c r="C171" s="200" t="s">
        <v>233</v>
      </c>
      <c r="D171" s="200" t="s">
        <v>140</v>
      </c>
      <c r="E171" s="201" t="s">
        <v>234</v>
      </c>
      <c r="F171" s="202" t="s">
        <v>235</v>
      </c>
      <c r="G171" s="203" t="s">
        <v>223</v>
      </c>
      <c r="H171" s="204">
        <v>130</v>
      </c>
      <c r="I171" s="205"/>
      <c r="J171" s="206">
        <f>ROUND(I171*H171,2)</f>
        <v>0</v>
      </c>
      <c r="K171" s="207"/>
      <c r="L171" s="39"/>
      <c r="M171" s="208" t="s">
        <v>1</v>
      </c>
      <c r="N171" s="209" t="s">
        <v>44</v>
      </c>
      <c r="O171" s="71"/>
      <c r="P171" s="210">
        <f>O171*H171</f>
        <v>0</v>
      </c>
      <c r="Q171" s="210">
        <v>0</v>
      </c>
      <c r="R171" s="210">
        <f>Q171*H171</f>
        <v>0</v>
      </c>
      <c r="S171" s="210">
        <v>0.281</v>
      </c>
      <c r="T171" s="211">
        <f>S171*H171</f>
        <v>36.53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2" t="s">
        <v>144</v>
      </c>
      <c r="AT171" s="212" t="s">
        <v>140</v>
      </c>
      <c r="AU171" s="212" t="s">
        <v>89</v>
      </c>
      <c r="AY171" s="17" t="s">
        <v>138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7" t="s">
        <v>87</v>
      </c>
      <c r="BK171" s="213">
        <f>ROUND(I171*H171,2)</f>
        <v>0</v>
      </c>
      <c r="BL171" s="17" t="s">
        <v>144</v>
      </c>
      <c r="BM171" s="212" t="s">
        <v>236</v>
      </c>
    </row>
    <row r="172" spans="1:47" s="2" customFormat="1" ht="19.5">
      <c r="A172" s="34"/>
      <c r="B172" s="35"/>
      <c r="C172" s="36"/>
      <c r="D172" s="214" t="s">
        <v>161</v>
      </c>
      <c r="E172" s="36"/>
      <c r="F172" s="215" t="s">
        <v>237</v>
      </c>
      <c r="G172" s="36"/>
      <c r="H172" s="36"/>
      <c r="I172" s="167"/>
      <c r="J172" s="36"/>
      <c r="K172" s="36"/>
      <c r="L172" s="39"/>
      <c r="M172" s="216"/>
      <c r="N172" s="217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161</v>
      </c>
      <c r="AU172" s="17" t="s">
        <v>89</v>
      </c>
    </row>
    <row r="173" spans="1:65" s="2" customFormat="1" ht="24.2" customHeight="1">
      <c r="A173" s="34"/>
      <c r="B173" s="35"/>
      <c r="C173" s="200" t="s">
        <v>238</v>
      </c>
      <c r="D173" s="200" t="s">
        <v>140</v>
      </c>
      <c r="E173" s="201" t="s">
        <v>239</v>
      </c>
      <c r="F173" s="202" t="s">
        <v>240</v>
      </c>
      <c r="G173" s="203" t="s">
        <v>223</v>
      </c>
      <c r="H173" s="204">
        <v>5250</v>
      </c>
      <c r="I173" s="205"/>
      <c r="J173" s="206">
        <f>ROUND(I173*H173,2)</f>
        <v>0</v>
      </c>
      <c r="K173" s="207"/>
      <c r="L173" s="39"/>
      <c r="M173" s="208" t="s">
        <v>1</v>
      </c>
      <c r="N173" s="209" t="s">
        <v>44</v>
      </c>
      <c r="O173" s="71"/>
      <c r="P173" s="210">
        <f>O173*H173</f>
        <v>0</v>
      </c>
      <c r="Q173" s="210">
        <v>0</v>
      </c>
      <c r="R173" s="210">
        <f>Q173*H173</f>
        <v>0</v>
      </c>
      <c r="S173" s="210">
        <v>0.29</v>
      </c>
      <c r="T173" s="211">
        <f>S173*H173</f>
        <v>1522.5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2" t="s">
        <v>144</v>
      </c>
      <c r="AT173" s="212" t="s">
        <v>140</v>
      </c>
      <c r="AU173" s="212" t="s">
        <v>89</v>
      </c>
      <c r="AY173" s="17" t="s">
        <v>138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7" t="s">
        <v>87</v>
      </c>
      <c r="BK173" s="213">
        <f>ROUND(I173*H173,2)</f>
        <v>0</v>
      </c>
      <c r="BL173" s="17" t="s">
        <v>144</v>
      </c>
      <c r="BM173" s="212" t="s">
        <v>241</v>
      </c>
    </row>
    <row r="174" spans="2:51" s="13" customFormat="1" ht="11.25">
      <c r="B174" s="218"/>
      <c r="C174" s="219"/>
      <c r="D174" s="214" t="s">
        <v>193</v>
      </c>
      <c r="E174" s="220" t="s">
        <v>1</v>
      </c>
      <c r="F174" s="221" t="s">
        <v>242</v>
      </c>
      <c r="G174" s="219"/>
      <c r="H174" s="222">
        <v>5250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193</v>
      </c>
      <c r="AU174" s="228" t="s">
        <v>89</v>
      </c>
      <c r="AV174" s="13" t="s">
        <v>89</v>
      </c>
      <c r="AW174" s="13" t="s">
        <v>36</v>
      </c>
      <c r="AX174" s="13" t="s">
        <v>87</v>
      </c>
      <c r="AY174" s="228" t="s">
        <v>138</v>
      </c>
    </row>
    <row r="175" spans="1:65" s="2" customFormat="1" ht="24.2" customHeight="1">
      <c r="A175" s="34"/>
      <c r="B175" s="35"/>
      <c r="C175" s="200" t="s">
        <v>243</v>
      </c>
      <c r="D175" s="200" t="s">
        <v>140</v>
      </c>
      <c r="E175" s="201" t="s">
        <v>244</v>
      </c>
      <c r="F175" s="202" t="s">
        <v>245</v>
      </c>
      <c r="G175" s="203" t="s">
        <v>223</v>
      </c>
      <c r="H175" s="204">
        <v>850</v>
      </c>
      <c r="I175" s="205"/>
      <c r="J175" s="206">
        <f>ROUND(I175*H175,2)</f>
        <v>0</v>
      </c>
      <c r="K175" s="207"/>
      <c r="L175" s="39"/>
      <c r="M175" s="208" t="s">
        <v>1</v>
      </c>
      <c r="N175" s="209" t="s">
        <v>44</v>
      </c>
      <c r="O175" s="71"/>
      <c r="P175" s="210">
        <f>O175*H175</f>
        <v>0</v>
      </c>
      <c r="Q175" s="210">
        <v>0</v>
      </c>
      <c r="R175" s="210">
        <f>Q175*H175</f>
        <v>0</v>
      </c>
      <c r="S175" s="210">
        <v>0.22</v>
      </c>
      <c r="T175" s="211">
        <f>S175*H175</f>
        <v>187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2" t="s">
        <v>144</v>
      </c>
      <c r="AT175" s="212" t="s">
        <v>140</v>
      </c>
      <c r="AU175" s="212" t="s">
        <v>89</v>
      </c>
      <c r="AY175" s="17" t="s">
        <v>138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7" t="s">
        <v>87</v>
      </c>
      <c r="BK175" s="213">
        <f>ROUND(I175*H175,2)</f>
        <v>0</v>
      </c>
      <c r="BL175" s="17" t="s">
        <v>144</v>
      </c>
      <c r="BM175" s="212" t="s">
        <v>246</v>
      </c>
    </row>
    <row r="176" spans="1:65" s="2" customFormat="1" ht="24.2" customHeight="1">
      <c r="A176" s="34"/>
      <c r="B176" s="35"/>
      <c r="C176" s="200" t="s">
        <v>247</v>
      </c>
      <c r="D176" s="200" t="s">
        <v>140</v>
      </c>
      <c r="E176" s="201" t="s">
        <v>248</v>
      </c>
      <c r="F176" s="202" t="s">
        <v>249</v>
      </c>
      <c r="G176" s="203" t="s">
        <v>250</v>
      </c>
      <c r="H176" s="204">
        <v>35</v>
      </c>
      <c r="I176" s="205"/>
      <c r="J176" s="206">
        <f>ROUND(I176*H176,2)</f>
        <v>0</v>
      </c>
      <c r="K176" s="207"/>
      <c r="L176" s="39"/>
      <c r="M176" s="208" t="s">
        <v>1</v>
      </c>
      <c r="N176" s="209" t="s">
        <v>44</v>
      </c>
      <c r="O176" s="71"/>
      <c r="P176" s="210">
        <f>O176*H176</f>
        <v>0</v>
      </c>
      <c r="Q176" s="210">
        <v>0</v>
      </c>
      <c r="R176" s="210">
        <f>Q176*H176</f>
        <v>0</v>
      </c>
      <c r="S176" s="210">
        <v>0</v>
      </c>
      <c r="T176" s="21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2" t="s">
        <v>144</v>
      </c>
      <c r="AT176" s="212" t="s">
        <v>140</v>
      </c>
      <c r="AU176" s="212" t="s">
        <v>89</v>
      </c>
      <c r="AY176" s="17" t="s">
        <v>138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7" t="s">
        <v>87</v>
      </c>
      <c r="BK176" s="213">
        <f>ROUND(I176*H176,2)</f>
        <v>0</v>
      </c>
      <c r="BL176" s="17" t="s">
        <v>144</v>
      </c>
      <c r="BM176" s="212" t="s">
        <v>251</v>
      </c>
    </row>
    <row r="177" spans="1:47" s="2" customFormat="1" ht="19.5">
      <c r="A177" s="34"/>
      <c r="B177" s="35"/>
      <c r="C177" s="36"/>
      <c r="D177" s="214" t="s">
        <v>161</v>
      </c>
      <c r="E177" s="36"/>
      <c r="F177" s="215" t="s">
        <v>252</v>
      </c>
      <c r="G177" s="36"/>
      <c r="H177" s="36"/>
      <c r="I177" s="167"/>
      <c r="J177" s="36"/>
      <c r="K177" s="36"/>
      <c r="L177" s="39"/>
      <c r="M177" s="216"/>
      <c r="N177" s="217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161</v>
      </c>
      <c r="AU177" s="17" t="s">
        <v>89</v>
      </c>
    </row>
    <row r="178" spans="1:65" s="2" customFormat="1" ht="16.5" customHeight="1">
      <c r="A178" s="34"/>
      <c r="B178" s="35"/>
      <c r="C178" s="200" t="s">
        <v>253</v>
      </c>
      <c r="D178" s="200" t="s">
        <v>140</v>
      </c>
      <c r="E178" s="201" t="s">
        <v>254</v>
      </c>
      <c r="F178" s="202" t="s">
        <v>255</v>
      </c>
      <c r="G178" s="203" t="s">
        <v>171</v>
      </c>
      <c r="H178" s="204">
        <v>750</v>
      </c>
      <c r="I178" s="205"/>
      <c r="J178" s="206">
        <f>ROUND(I178*H178,2)</f>
        <v>0</v>
      </c>
      <c r="K178" s="207"/>
      <c r="L178" s="39"/>
      <c r="M178" s="208" t="s">
        <v>1</v>
      </c>
      <c r="N178" s="209" t="s">
        <v>44</v>
      </c>
      <c r="O178" s="71"/>
      <c r="P178" s="210">
        <f>O178*H178</f>
        <v>0</v>
      </c>
      <c r="Q178" s="210">
        <v>0</v>
      </c>
      <c r="R178" s="210">
        <f>Q178*H178</f>
        <v>0</v>
      </c>
      <c r="S178" s="210">
        <v>0.205</v>
      </c>
      <c r="T178" s="211">
        <f>S178*H178</f>
        <v>153.75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2" t="s">
        <v>144</v>
      </c>
      <c r="AT178" s="212" t="s">
        <v>140</v>
      </c>
      <c r="AU178" s="212" t="s">
        <v>89</v>
      </c>
      <c r="AY178" s="17" t="s">
        <v>138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7" t="s">
        <v>87</v>
      </c>
      <c r="BK178" s="213">
        <f>ROUND(I178*H178,2)</f>
        <v>0</v>
      </c>
      <c r="BL178" s="17" t="s">
        <v>144</v>
      </c>
      <c r="BM178" s="212" t="s">
        <v>256</v>
      </c>
    </row>
    <row r="179" spans="1:47" s="2" customFormat="1" ht="19.5">
      <c r="A179" s="34"/>
      <c r="B179" s="35"/>
      <c r="C179" s="36"/>
      <c r="D179" s="214" t="s">
        <v>161</v>
      </c>
      <c r="E179" s="36"/>
      <c r="F179" s="215" t="s">
        <v>257</v>
      </c>
      <c r="G179" s="36"/>
      <c r="H179" s="36"/>
      <c r="I179" s="167"/>
      <c r="J179" s="36"/>
      <c r="K179" s="36"/>
      <c r="L179" s="39"/>
      <c r="M179" s="216"/>
      <c r="N179" s="217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161</v>
      </c>
      <c r="AU179" s="17" t="s">
        <v>89</v>
      </c>
    </row>
    <row r="180" spans="1:65" s="2" customFormat="1" ht="16.5" customHeight="1">
      <c r="A180" s="34"/>
      <c r="B180" s="35"/>
      <c r="C180" s="200" t="s">
        <v>258</v>
      </c>
      <c r="D180" s="200" t="s">
        <v>140</v>
      </c>
      <c r="E180" s="201" t="s">
        <v>259</v>
      </c>
      <c r="F180" s="202" t="s">
        <v>260</v>
      </c>
      <c r="G180" s="203" t="s">
        <v>171</v>
      </c>
      <c r="H180" s="204">
        <v>8</v>
      </c>
      <c r="I180" s="205"/>
      <c r="J180" s="206">
        <f>ROUND(I180*H180,2)</f>
        <v>0</v>
      </c>
      <c r="K180" s="207"/>
      <c r="L180" s="39"/>
      <c r="M180" s="208" t="s">
        <v>1</v>
      </c>
      <c r="N180" s="209" t="s">
        <v>44</v>
      </c>
      <c r="O180" s="71"/>
      <c r="P180" s="210">
        <f>O180*H180</f>
        <v>0</v>
      </c>
      <c r="Q180" s="210">
        <v>0</v>
      </c>
      <c r="R180" s="210">
        <f>Q180*H180</f>
        <v>0</v>
      </c>
      <c r="S180" s="210">
        <v>0.04</v>
      </c>
      <c r="T180" s="211">
        <f>S180*H180</f>
        <v>0.32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12" t="s">
        <v>144</v>
      </c>
      <c r="AT180" s="212" t="s">
        <v>140</v>
      </c>
      <c r="AU180" s="212" t="s">
        <v>89</v>
      </c>
      <c r="AY180" s="17" t="s">
        <v>138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7" t="s">
        <v>87</v>
      </c>
      <c r="BK180" s="213">
        <f>ROUND(I180*H180,2)</f>
        <v>0</v>
      </c>
      <c r="BL180" s="17" t="s">
        <v>144</v>
      </c>
      <c r="BM180" s="212" t="s">
        <v>261</v>
      </c>
    </row>
    <row r="181" spans="1:65" s="2" customFormat="1" ht="24.2" customHeight="1">
      <c r="A181" s="34"/>
      <c r="B181" s="35"/>
      <c r="C181" s="200" t="s">
        <v>262</v>
      </c>
      <c r="D181" s="200" t="s">
        <v>140</v>
      </c>
      <c r="E181" s="201" t="s">
        <v>263</v>
      </c>
      <c r="F181" s="202" t="s">
        <v>264</v>
      </c>
      <c r="G181" s="203" t="s">
        <v>250</v>
      </c>
      <c r="H181" s="204">
        <v>16</v>
      </c>
      <c r="I181" s="205"/>
      <c r="J181" s="206">
        <f>ROUND(I181*H181,2)</f>
        <v>0</v>
      </c>
      <c r="K181" s="207"/>
      <c r="L181" s="39"/>
      <c r="M181" s="208" t="s">
        <v>1</v>
      </c>
      <c r="N181" s="209" t="s">
        <v>44</v>
      </c>
      <c r="O181" s="71"/>
      <c r="P181" s="210">
        <f>O181*H181</f>
        <v>0</v>
      </c>
      <c r="Q181" s="210">
        <v>0</v>
      </c>
      <c r="R181" s="210">
        <f>Q181*H181</f>
        <v>0</v>
      </c>
      <c r="S181" s="210">
        <v>0</v>
      </c>
      <c r="T181" s="21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2" t="s">
        <v>144</v>
      </c>
      <c r="AT181" s="212" t="s">
        <v>140</v>
      </c>
      <c r="AU181" s="212" t="s">
        <v>89</v>
      </c>
      <c r="AY181" s="17" t="s">
        <v>138</v>
      </c>
      <c r="BE181" s="213">
        <f>IF(N181="základní",J181,0)</f>
        <v>0</v>
      </c>
      <c r="BF181" s="213">
        <f>IF(N181="snížená",J181,0)</f>
        <v>0</v>
      </c>
      <c r="BG181" s="213">
        <f>IF(N181="zákl. přenesená",J181,0)</f>
        <v>0</v>
      </c>
      <c r="BH181" s="213">
        <f>IF(N181="sníž. přenesená",J181,0)</f>
        <v>0</v>
      </c>
      <c r="BI181" s="213">
        <f>IF(N181="nulová",J181,0)</f>
        <v>0</v>
      </c>
      <c r="BJ181" s="17" t="s">
        <v>87</v>
      </c>
      <c r="BK181" s="213">
        <f>ROUND(I181*H181,2)</f>
        <v>0</v>
      </c>
      <c r="BL181" s="17" t="s">
        <v>144</v>
      </c>
      <c r="BM181" s="212" t="s">
        <v>265</v>
      </c>
    </row>
    <row r="182" spans="1:47" s="2" customFormat="1" ht="19.5">
      <c r="A182" s="34"/>
      <c r="B182" s="35"/>
      <c r="C182" s="36"/>
      <c r="D182" s="214" t="s">
        <v>161</v>
      </c>
      <c r="E182" s="36"/>
      <c r="F182" s="215" t="s">
        <v>162</v>
      </c>
      <c r="G182" s="36"/>
      <c r="H182" s="36"/>
      <c r="I182" s="167"/>
      <c r="J182" s="36"/>
      <c r="K182" s="36"/>
      <c r="L182" s="39"/>
      <c r="M182" s="216"/>
      <c r="N182" s="217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161</v>
      </c>
      <c r="AU182" s="17" t="s">
        <v>89</v>
      </c>
    </row>
    <row r="183" spans="1:65" s="2" customFormat="1" ht="24.2" customHeight="1">
      <c r="A183" s="34"/>
      <c r="B183" s="35"/>
      <c r="C183" s="200" t="s">
        <v>266</v>
      </c>
      <c r="D183" s="200" t="s">
        <v>140</v>
      </c>
      <c r="E183" s="201" t="s">
        <v>267</v>
      </c>
      <c r="F183" s="202" t="s">
        <v>268</v>
      </c>
      <c r="G183" s="203" t="s">
        <v>250</v>
      </c>
      <c r="H183" s="204">
        <v>36</v>
      </c>
      <c r="I183" s="205"/>
      <c r="J183" s="206">
        <f>ROUND(I183*H183,2)</f>
        <v>0</v>
      </c>
      <c r="K183" s="207"/>
      <c r="L183" s="39"/>
      <c r="M183" s="208" t="s">
        <v>1</v>
      </c>
      <c r="N183" s="209" t="s">
        <v>44</v>
      </c>
      <c r="O183" s="71"/>
      <c r="P183" s="210">
        <f>O183*H183</f>
        <v>0</v>
      </c>
      <c r="Q183" s="210">
        <v>0</v>
      </c>
      <c r="R183" s="210">
        <f>Q183*H183</f>
        <v>0</v>
      </c>
      <c r="S183" s="210">
        <v>0</v>
      </c>
      <c r="T183" s="21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2" t="s">
        <v>144</v>
      </c>
      <c r="AT183" s="212" t="s">
        <v>140</v>
      </c>
      <c r="AU183" s="212" t="s">
        <v>89</v>
      </c>
      <c r="AY183" s="17" t="s">
        <v>138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7" t="s">
        <v>87</v>
      </c>
      <c r="BK183" s="213">
        <f>ROUND(I183*H183,2)</f>
        <v>0</v>
      </c>
      <c r="BL183" s="17" t="s">
        <v>144</v>
      </c>
      <c r="BM183" s="212" t="s">
        <v>269</v>
      </c>
    </row>
    <row r="184" spans="1:47" s="2" customFormat="1" ht="19.5">
      <c r="A184" s="34"/>
      <c r="B184" s="35"/>
      <c r="C184" s="36"/>
      <c r="D184" s="214" t="s">
        <v>161</v>
      </c>
      <c r="E184" s="36"/>
      <c r="F184" s="215" t="s">
        <v>270</v>
      </c>
      <c r="G184" s="36"/>
      <c r="H184" s="36"/>
      <c r="I184" s="167"/>
      <c r="J184" s="36"/>
      <c r="K184" s="36"/>
      <c r="L184" s="39"/>
      <c r="M184" s="216"/>
      <c r="N184" s="217"/>
      <c r="O184" s="71"/>
      <c r="P184" s="71"/>
      <c r="Q184" s="71"/>
      <c r="R184" s="71"/>
      <c r="S184" s="71"/>
      <c r="T184" s="72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161</v>
      </c>
      <c r="AU184" s="17" t="s">
        <v>89</v>
      </c>
    </row>
    <row r="185" spans="2:51" s="13" customFormat="1" ht="11.25">
      <c r="B185" s="218"/>
      <c r="C185" s="219"/>
      <c r="D185" s="214" t="s">
        <v>193</v>
      </c>
      <c r="E185" s="220" t="s">
        <v>1</v>
      </c>
      <c r="F185" s="221" t="s">
        <v>271</v>
      </c>
      <c r="G185" s="219"/>
      <c r="H185" s="222">
        <v>36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193</v>
      </c>
      <c r="AU185" s="228" t="s">
        <v>89</v>
      </c>
      <c r="AV185" s="13" t="s">
        <v>89</v>
      </c>
      <c r="AW185" s="13" t="s">
        <v>36</v>
      </c>
      <c r="AX185" s="13" t="s">
        <v>87</v>
      </c>
      <c r="AY185" s="228" t="s">
        <v>138</v>
      </c>
    </row>
    <row r="186" spans="1:65" s="2" customFormat="1" ht="33" customHeight="1">
      <c r="A186" s="34"/>
      <c r="B186" s="35"/>
      <c r="C186" s="200" t="s">
        <v>272</v>
      </c>
      <c r="D186" s="200" t="s">
        <v>140</v>
      </c>
      <c r="E186" s="201" t="s">
        <v>273</v>
      </c>
      <c r="F186" s="202" t="s">
        <v>274</v>
      </c>
      <c r="G186" s="203" t="s">
        <v>250</v>
      </c>
      <c r="H186" s="204">
        <v>24</v>
      </c>
      <c r="I186" s="205"/>
      <c r="J186" s="206">
        <f>ROUND(I186*H186,2)</f>
        <v>0</v>
      </c>
      <c r="K186" s="207"/>
      <c r="L186" s="39"/>
      <c r="M186" s="208" t="s">
        <v>1</v>
      </c>
      <c r="N186" s="209" t="s">
        <v>44</v>
      </c>
      <c r="O186" s="71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2" t="s">
        <v>144</v>
      </c>
      <c r="AT186" s="212" t="s">
        <v>140</v>
      </c>
      <c r="AU186" s="212" t="s">
        <v>89</v>
      </c>
      <c r="AY186" s="17" t="s">
        <v>138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7" t="s">
        <v>87</v>
      </c>
      <c r="BK186" s="213">
        <f>ROUND(I186*H186,2)</f>
        <v>0</v>
      </c>
      <c r="BL186" s="17" t="s">
        <v>144</v>
      </c>
      <c r="BM186" s="212" t="s">
        <v>275</v>
      </c>
    </row>
    <row r="187" spans="1:65" s="2" customFormat="1" ht="33" customHeight="1">
      <c r="A187" s="34"/>
      <c r="B187" s="35"/>
      <c r="C187" s="200" t="s">
        <v>276</v>
      </c>
      <c r="D187" s="200" t="s">
        <v>140</v>
      </c>
      <c r="E187" s="201" t="s">
        <v>277</v>
      </c>
      <c r="F187" s="202" t="s">
        <v>278</v>
      </c>
      <c r="G187" s="203" t="s">
        <v>250</v>
      </c>
      <c r="H187" s="204">
        <v>164.7</v>
      </c>
      <c r="I187" s="205"/>
      <c r="J187" s="206">
        <f>ROUND(I187*H187,2)</f>
        <v>0</v>
      </c>
      <c r="K187" s="207"/>
      <c r="L187" s="39"/>
      <c r="M187" s="208" t="s">
        <v>1</v>
      </c>
      <c r="N187" s="209" t="s">
        <v>44</v>
      </c>
      <c r="O187" s="71"/>
      <c r="P187" s="210">
        <f>O187*H187</f>
        <v>0</v>
      </c>
      <c r="Q187" s="210">
        <v>0</v>
      </c>
      <c r="R187" s="210">
        <f>Q187*H187</f>
        <v>0</v>
      </c>
      <c r="S187" s="210">
        <v>0</v>
      </c>
      <c r="T187" s="21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12" t="s">
        <v>144</v>
      </c>
      <c r="AT187" s="212" t="s">
        <v>140</v>
      </c>
      <c r="AU187" s="212" t="s">
        <v>89</v>
      </c>
      <c r="AY187" s="17" t="s">
        <v>138</v>
      </c>
      <c r="BE187" s="213">
        <f>IF(N187="základní",J187,0)</f>
        <v>0</v>
      </c>
      <c r="BF187" s="213">
        <f>IF(N187="snížená",J187,0)</f>
        <v>0</v>
      </c>
      <c r="BG187" s="213">
        <f>IF(N187="zákl. přenesená",J187,0)</f>
        <v>0</v>
      </c>
      <c r="BH187" s="213">
        <f>IF(N187="sníž. přenesená",J187,0)</f>
        <v>0</v>
      </c>
      <c r="BI187" s="213">
        <f>IF(N187="nulová",J187,0)</f>
        <v>0</v>
      </c>
      <c r="BJ187" s="17" t="s">
        <v>87</v>
      </c>
      <c r="BK187" s="213">
        <f>ROUND(I187*H187,2)</f>
        <v>0</v>
      </c>
      <c r="BL187" s="17" t="s">
        <v>144</v>
      </c>
      <c r="BM187" s="212" t="s">
        <v>279</v>
      </c>
    </row>
    <row r="188" spans="2:51" s="13" customFormat="1" ht="11.25">
      <c r="B188" s="218"/>
      <c r="C188" s="219"/>
      <c r="D188" s="214" t="s">
        <v>193</v>
      </c>
      <c r="E188" s="220" t="s">
        <v>1</v>
      </c>
      <c r="F188" s="221" t="s">
        <v>280</v>
      </c>
      <c r="G188" s="219"/>
      <c r="H188" s="222">
        <v>164.7</v>
      </c>
      <c r="I188" s="223"/>
      <c r="J188" s="219"/>
      <c r="K188" s="219"/>
      <c r="L188" s="224"/>
      <c r="M188" s="225"/>
      <c r="N188" s="226"/>
      <c r="O188" s="226"/>
      <c r="P188" s="226"/>
      <c r="Q188" s="226"/>
      <c r="R188" s="226"/>
      <c r="S188" s="226"/>
      <c r="T188" s="227"/>
      <c r="AT188" s="228" t="s">
        <v>193</v>
      </c>
      <c r="AU188" s="228" t="s">
        <v>89</v>
      </c>
      <c r="AV188" s="13" t="s">
        <v>89</v>
      </c>
      <c r="AW188" s="13" t="s">
        <v>36</v>
      </c>
      <c r="AX188" s="13" t="s">
        <v>87</v>
      </c>
      <c r="AY188" s="228" t="s">
        <v>138</v>
      </c>
    </row>
    <row r="189" spans="1:65" s="2" customFormat="1" ht="21.75" customHeight="1">
      <c r="A189" s="34"/>
      <c r="B189" s="35"/>
      <c r="C189" s="200" t="s">
        <v>281</v>
      </c>
      <c r="D189" s="200" t="s">
        <v>140</v>
      </c>
      <c r="E189" s="201" t="s">
        <v>282</v>
      </c>
      <c r="F189" s="202" t="s">
        <v>283</v>
      </c>
      <c r="G189" s="203" t="s">
        <v>223</v>
      </c>
      <c r="H189" s="204">
        <v>273</v>
      </c>
      <c r="I189" s="205"/>
      <c r="J189" s="206">
        <f>ROUND(I189*H189,2)</f>
        <v>0</v>
      </c>
      <c r="K189" s="207"/>
      <c r="L189" s="39"/>
      <c r="M189" s="208" t="s">
        <v>1</v>
      </c>
      <c r="N189" s="209" t="s">
        <v>44</v>
      </c>
      <c r="O189" s="71"/>
      <c r="P189" s="210">
        <f>O189*H189</f>
        <v>0</v>
      </c>
      <c r="Q189" s="210">
        <v>0.00083851</v>
      </c>
      <c r="R189" s="210">
        <f>Q189*H189</f>
        <v>0.22891323</v>
      </c>
      <c r="S189" s="210">
        <v>0</v>
      </c>
      <c r="T189" s="21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2" t="s">
        <v>144</v>
      </c>
      <c r="AT189" s="212" t="s">
        <v>140</v>
      </c>
      <c r="AU189" s="212" t="s">
        <v>89</v>
      </c>
      <c r="AY189" s="17" t="s">
        <v>138</v>
      </c>
      <c r="BE189" s="213">
        <f>IF(N189="základní",J189,0)</f>
        <v>0</v>
      </c>
      <c r="BF189" s="213">
        <f>IF(N189="snížená",J189,0)</f>
        <v>0</v>
      </c>
      <c r="BG189" s="213">
        <f>IF(N189="zákl. přenesená",J189,0)</f>
        <v>0</v>
      </c>
      <c r="BH189" s="213">
        <f>IF(N189="sníž. přenesená",J189,0)</f>
        <v>0</v>
      </c>
      <c r="BI189" s="213">
        <f>IF(N189="nulová",J189,0)</f>
        <v>0</v>
      </c>
      <c r="BJ189" s="17" t="s">
        <v>87</v>
      </c>
      <c r="BK189" s="213">
        <f>ROUND(I189*H189,2)</f>
        <v>0</v>
      </c>
      <c r="BL189" s="17" t="s">
        <v>144</v>
      </c>
      <c r="BM189" s="212" t="s">
        <v>284</v>
      </c>
    </row>
    <row r="190" spans="1:47" s="2" customFormat="1" ht="19.5">
      <c r="A190" s="34"/>
      <c r="B190" s="35"/>
      <c r="C190" s="36"/>
      <c r="D190" s="214" t="s">
        <v>161</v>
      </c>
      <c r="E190" s="36"/>
      <c r="F190" s="215" t="s">
        <v>285</v>
      </c>
      <c r="G190" s="36"/>
      <c r="H190" s="36"/>
      <c r="I190" s="167"/>
      <c r="J190" s="36"/>
      <c r="K190" s="36"/>
      <c r="L190" s="39"/>
      <c r="M190" s="216"/>
      <c r="N190" s="217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161</v>
      </c>
      <c r="AU190" s="17" t="s">
        <v>89</v>
      </c>
    </row>
    <row r="191" spans="2:51" s="13" customFormat="1" ht="11.25">
      <c r="B191" s="218"/>
      <c r="C191" s="219"/>
      <c r="D191" s="214" t="s">
        <v>193</v>
      </c>
      <c r="E191" s="220" t="s">
        <v>1</v>
      </c>
      <c r="F191" s="221" t="s">
        <v>286</v>
      </c>
      <c r="G191" s="219"/>
      <c r="H191" s="222">
        <v>273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193</v>
      </c>
      <c r="AU191" s="228" t="s">
        <v>89</v>
      </c>
      <c r="AV191" s="13" t="s">
        <v>89</v>
      </c>
      <c r="AW191" s="13" t="s">
        <v>36</v>
      </c>
      <c r="AX191" s="13" t="s">
        <v>87</v>
      </c>
      <c r="AY191" s="228" t="s">
        <v>138</v>
      </c>
    </row>
    <row r="192" spans="1:65" s="2" customFormat="1" ht="24.2" customHeight="1">
      <c r="A192" s="34"/>
      <c r="B192" s="35"/>
      <c r="C192" s="200" t="s">
        <v>287</v>
      </c>
      <c r="D192" s="200" t="s">
        <v>140</v>
      </c>
      <c r="E192" s="201" t="s">
        <v>288</v>
      </c>
      <c r="F192" s="202" t="s">
        <v>289</v>
      </c>
      <c r="G192" s="203" t="s">
        <v>223</v>
      </c>
      <c r="H192" s="204">
        <v>273</v>
      </c>
      <c r="I192" s="205"/>
      <c r="J192" s="206">
        <f>ROUND(I192*H192,2)</f>
        <v>0</v>
      </c>
      <c r="K192" s="207"/>
      <c r="L192" s="39"/>
      <c r="M192" s="208" t="s">
        <v>1</v>
      </c>
      <c r="N192" s="209" t="s">
        <v>44</v>
      </c>
      <c r="O192" s="71"/>
      <c r="P192" s="210">
        <f>O192*H192</f>
        <v>0</v>
      </c>
      <c r="Q192" s="210">
        <v>0</v>
      </c>
      <c r="R192" s="210">
        <f>Q192*H192</f>
        <v>0</v>
      </c>
      <c r="S192" s="210">
        <v>0</v>
      </c>
      <c r="T192" s="21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2" t="s">
        <v>144</v>
      </c>
      <c r="AT192" s="212" t="s">
        <v>140</v>
      </c>
      <c r="AU192" s="212" t="s">
        <v>89</v>
      </c>
      <c r="AY192" s="17" t="s">
        <v>138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7" t="s">
        <v>87</v>
      </c>
      <c r="BK192" s="213">
        <f>ROUND(I192*H192,2)</f>
        <v>0</v>
      </c>
      <c r="BL192" s="17" t="s">
        <v>144</v>
      </c>
      <c r="BM192" s="212" t="s">
        <v>290</v>
      </c>
    </row>
    <row r="193" spans="1:47" s="2" customFormat="1" ht="19.5">
      <c r="A193" s="34"/>
      <c r="B193" s="35"/>
      <c r="C193" s="36"/>
      <c r="D193" s="214" t="s">
        <v>161</v>
      </c>
      <c r="E193" s="36"/>
      <c r="F193" s="215" t="s">
        <v>285</v>
      </c>
      <c r="G193" s="36"/>
      <c r="H193" s="36"/>
      <c r="I193" s="167"/>
      <c r="J193" s="36"/>
      <c r="K193" s="36"/>
      <c r="L193" s="39"/>
      <c r="M193" s="216"/>
      <c r="N193" s="217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161</v>
      </c>
      <c r="AU193" s="17" t="s">
        <v>89</v>
      </c>
    </row>
    <row r="194" spans="2:51" s="13" customFormat="1" ht="11.25">
      <c r="B194" s="218"/>
      <c r="C194" s="219"/>
      <c r="D194" s="214" t="s">
        <v>193</v>
      </c>
      <c r="E194" s="220" t="s">
        <v>1</v>
      </c>
      <c r="F194" s="221" t="s">
        <v>286</v>
      </c>
      <c r="G194" s="219"/>
      <c r="H194" s="222">
        <v>273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193</v>
      </c>
      <c r="AU194" s="228" t="s">
        <v>89</v>
      </c>
      <c r="AV194" s="13" t="s">
        <v>89</v>
      </c>
      <c r="AW194" s="13" t="s">
        <v>36</v>
      </c>
      <c r="AX194" s="13" t="s">
        <v>87</v>
      </c>
      <c r="AY194" s="228" t="s">
        <v>138</v>
      </c>
    </row>
    <row r="195" spans="1:65" s="2" customFormat="1" ht="33" customHeight="1">
      <c r="A195" s="34"/>
      <c r="B195" s="35"/>
      <c r="C195" s="200" t="s">
        <v>291</v>
      </c>
      <c r="D195" s="200" t="s">
        <v>140</v>
      </c>
      <c r="E195" s="201" t="s">
        <v>292</v>
      </c>
      <c r="F195" s="202" t="s">
        <v>293</v>
      </c>
      <c r="G195" s="203" t="s">
        <v>250</v>
      </c>
      <c r="H195" s="204">
        <v>36.65</v>
      </c>
      <c r="I195" s="205"/>
      <c r="J195" s="206">
        <f>ROUND(I195*H195,2)</f>
        <v>0</v>
      </c>
      <c r="K195" s="207"/>
      <c r="L195" s="39"/>
      <c r="M195" s="208" t="s">
        <v>1</v>
      </c>
      <c r="N195" s="209" t="s">
        <v>44</v>
      </c>
      <c r="O195" s="71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2" t="s">
        <v>144</v>
      </c>
      <c r="AT195" s="212" t="s">
        <v>140</v>
      </c>
      <c r="AU195" s="212" t="s">
        <v>89</v>
      </c>
      <c r="AY195" s="17" t="s">
        <v>138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7" t="s">
        <v>87</v>
      </c>
      <c r="BK195" s="213">
        <f>ROUND(I195*H195,2)</f>
        <v>0</v>
      </c>
      <c r="BL195" s="17" t="s">
        <v>144</v>
      </c>
      <c r="BM195" s="212" t="s">
        <v>294</v>
      </c>
    </row>
    <row r="196" spans="1:47" s="2" customFormat="1" ht="19.5">
      <c r="A196" s="34"/>
      <c r="B196" s="35"/>
      <c r="C196" s="36"/>
      <c r="D196" s="214" t="s">
        <v>161</v>
      </c>
      <c r="E196" s="36"/>
      <c r="F196" s="215" t="s">
        <v>162</v>
      </c>
      <c r="G196" s="36"/>
      <c r="H196" s="36"/>
      <c r="I196" s="167"/>
      <c r="J196" s="36"/>
      <c r="K196" s="36"/>
      <c r="L196" s="39"/>
      <c r="M196" s="216"/>
      <c r="N196" s="217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161</v>
      </c>
      <c r="AU196" s="17" t="s">
        <v>89</v>
      </c>
    </row>
    <row r="197" spans="1:65" s="2" customFormat="1" ht="33" customHeight="1">
      <c r="A197" s="34"/>
      <c r="B197" s="35"/>
      <c r="C197" s="200" t="s">
        <v>295</v>
      </c>
      <c r="D197" s="200" t="s">
        <v>140</v>
      </c>
      <c r="E197" s="201" t="s">
        <v>296</v>
      </c>
      <c r="F197" s="202" t="s">
        <v>297</v>
      </c>
      <c r="G197" s="203" t="s">
        <v>250</v>
      </c>
      <c r="H197" s="204">
        <v>36.65</v>
      </c>
      <c r="I197" s="205"/>
      <c r="J197" s="206">
        <f>ROUND(I197*H197,2)</f>
        <v>0</v>
      </c>
      <c r="K197" s="207"/>
      <c r="L197" s="39"/>
      <c r="M197" s="208" t="s">
        <v>1</v>
      </c>
      <c r="N197" s="209" t="s">
        <v>44</v>
      </c>
      <c r="O197" s="71"/>
      <c r="P197" s="210">
        <f>O197*H197</f>
        <v>0</v>
      </c>
      <c r="Q197" s="210">
        <v>0</v>
      </c>
      <c r="R197" s="210">
        <f>Q197*H197</f>
        <v>0</v>
      </c>
      <c r="S197" s="210">
        <v>0</v>
      </c>
      <c r="T197" s="21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2" t="s">
        <v>144</v>
      </c>
      <c r="AT197" s="212" t="s">
        <v>140</v>
      </c>
      <c r="AU197" s="212" t="s">
        <v>89</v>
      </c>
      <c r="AY197" s="17" t="s">
        <v>138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7" t="s">
        <v>87</v>
      </c>
      <c r="BK197" s="213">
        <f>ROUND(I197*H197,2)</f>
        <v>0</v>
      </c>
      <c r="BL197" s="17" t="s">
        <v>144</v>
      </c>
      <c r="BM197" s="212" t="s">
        <v>298</v>
      </c>
    </row>
    <row r="198" spans="1:47" s="2" customFormat="1" ht="19.5">
      <c r="A198" s="34"/>
      <c r="B198" s="35"/>
      <c r="C198" s="36"/>
      <c r="D198" s="214" t="s">
        <v>161</v>
      </c>
      <c r="E198" s="36"/>
      <c r="F198" s="215" t="s">
        <v>162</v>
      </c>
      <c r="G198" s="36"/>
      <c r="H198" s="36"/>
      <c r="I198" s="167"/>
      <c r="J198" s="36"/>
      <c r="K198" s="36"/>
      <c r="L198" s="39"/>
      <c r="M198" s="216"/>
      <c r="N198" s="217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161</v>
      </c>
      <c r="AU198" s="17" t="s">
        <v>89</v>
      </c>
    </row>
    <row r="199" spans="1:65" s="2" customFormat="1" ht="24.2" customHeight="1">
      <c r="A199" s="34"/>
      <c r="B199" s="35"/>
      <c r="C199" s="200" t="s">
        <v>299</v>
      </c>
      <c r="D199" s="200" t="s">
        <v>140</v>
      </c>
      <c r="E199" s="201" t="s">
        <v>300</v>
      </c>
      <c r="F199" s="202" t="s">
        <v>301</v>
      </c>
      <c r="G199" s="203" t="s">
        <v>250</v>
      </c>
      <c r="H199" s="204">
        <v>52.65</v>
      </c>
      <c r="I199" s="205"/>
      <c r="J199" s="206">
        <f>ROUND(I199*H199,2)</f>
        <v>0</v>
      </c>
      <c r="K199" s="207"/>
      <c r="L199" s="39"/>
      <c r="M199" s="208" t="s">
        <v>1</v>
      </c>
      <c r="N199" s="209" t="s">
        <v>44</v>
      </c>
      <c r="O199" s="71"/>
      <c r="P199" s="210">
        <f>O199*H199</f>
        <v>0</v>
      </c>
      <c r="Q199" s="210">
        <v>0</v>
      </c>
      <c r="R199" s="210">
        <f>Q199*H199</f>
        <v>0</v>
      </c>
      <c r="S199" s="210">
        <v>0</v>
      </c>
      <c r="T199" s="21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2" t="s">
        <v>144</v>
      </c>
      <c r="AT199" s="212" t="s">
        <v>140</v>
      </c>
      <c r="AU199" s="212" t="s">
        <v>89</v>
      </c>
      <c r="AY199" s="17" t="s">
        <v>138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7" t="s">
        <v>87</v>
      </c>
      <c r="BK199" s="213">
        <f>ROUND(I199*H199,2)</f>
        <v>0</v>
      </c>
      <c r="BL199" s="17" t="s">
        <v>144</v>
      </c>
      <c r="BM199" s="212" t="s">
        <v>302</v>
      </c>
    </row>
    <row r="200" spans="1:47" s="2" customFormat="1" ht="19.5">
      <c r="A200" s="34"/>
      <c r="B200" s="35"/>
      <c r="C200" s="36"/>
      <c r="D200" s="214" t="s">
        <v>161</v>
      </c>
      <c r="E200" s="36"/>
      <c r="F200" s="215" t="s">
        <v>162</v>
      </c>
      <c r="G200" s="36"/>
      <c r="H200" s="36"/>
      <c r="I200" s="167"/>
      <c r="J200" s="36"/>
      <c r="K200" s="36"/>
      <c r="L200" s="39"/>
      <c r="M200" s="216"/>
      <c r="N200" s="217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161</v>
      </c>
      <c r="AU200" s="17" t="s">
        <v>89</v>
      </c>
    </row>
    <row r="201" spans="2:51" s="13" customFormat="1" ht="11.25">
      <c r="B201" s="218"/>
      <c r="C201" s="219"/>
      <c r="D201" s="214" t="s">
        <v>193</v>
      </c>
      <c r="E201" s="220" t="s">
        <v>1</v>
      </c>
      <c r="F201" s="221" t="s">
        <v>303</v>
      </c>
      <c r="G201" s="219"/>
      <c r="H201" s="222">
        <v>52.65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193</v>
      </c>
      <c r="AU201" s="228" t="s">
        <v>89</v>
      </c>
      <c r="AV201" s="13" t="s">
        <v>89</v>
      </c>
      <c r="AW201" s="13" t="s">
        <v>36</v>
      </c>
      <c r="AX201" s="13" t="s">
        <v>87</v>
      </c>
      <c r="AY201" s="228" t="s">
        <v>138</v>
      </c>
    </row>
    <row r="202" spans="1:65" s="2" customFormat="1" ht="24.2" customHeight="1">
      <c r="A202" s="34"/>
      <c r="B202" s="35"/>
      <c r="C202" s="200" t="s">
        <v>304</v>
      </c>
      <c r="D202" s="200" t="s">
        <v>140</v>
      </c>
      <c r="E202" s="201" t="s">
        <v>305</v>
      </c>
      <c r="F202" s="202" t="s">
        <v>306</v>
      </c>
      <c r="G202" s="203" t="s">
        <v>250</v>
      </c>
      <c r="H202" s="204">
        <v>42</v>
      </c>
      <c r="I202" s="205"/>
      <c r="J202" s="206">
        <f>ROUND(I202*H202,2)</f>
        <v>0</v>
      </c>
      <c r="K202" s="207"/>
      <c r="L202" s="39"/>
      <c r="M202" s="208" t="s">
        <v>1</v>
      </c>
      <c r="N202" s="209" t="s">
        <v>44</v>
      </c>
      <c r="O202" s="71"/>
      <c r="P202" s="210">
        <f>O202*H202</f>
        <v>0</v>
      </c>
      <c r="Q202" s="210">
        <v>0</v>
      </c>
      <c r="R202" s="210">
        <f>Q202*H202</f>
        <v>0</v>
      </c>
      <c r="S202" s="210">
        <v>0</v>
      </c>
      <c r="T202" s="21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2" t="s">
        <v>144</v>
      </c>
      <c r="AT202" s="212" t="s">
        <v>140</v>
      </c>
      <c r="AU202" s="212" t="s">
        <v>89</v>
      </c>
      <c r="AY202" s="17" t="s">
        <v>138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7" t="s">
        <v>87</v>
      </c>
      <c r="BK202" s="213">
        <f>ROUND(I202*H202,2)</f>
        <v>0</v>
      </c>
      <c r="BL202" s="17" t="s">
        <v>144</v>
      </c>
      <c r="BM202" s="212" t="s">
        <v>307</v>
      </c>
    </row>
    <row r="203" spans="1:65" s="2" customFormat="1" ht="24.2" customHeight="1">
      <c r="A203" s="34"/>
      <c r="B203" s="35"/>
      <c r="C203" s="200" t="s">
        <v>308</v>
      </c>
      <c r="D203" s="200" t="s">
        <v>140</v>
      </c>
      <c r="E203" s="201" t="s">
        <v>309</v>
      </c>
      <c r="F203" s="202" t="s">
        <v>306</v>
      </c>
      <c r="G203" s="203" t="s">
        <v>250</v>
      </c>
      <c r="H203" s="204">
        <v>81.3</v>
      </c>
      <c r="I203" s="205"/>
      <c r="J203" s="206">
        <f>ROUND(I203*H203,2)</f>
        <v>0</v>
      </c>
      <c r="K203" s="207"/>
      <c r="L203" s="39"/>
      <c r="M203" s="208" t="s">
        <v>1</v>
      </c>
      <c r="N203" s="209" t="s">
        <v>44</v>
      </c>
      <c r="O203" s="71"/>
      <c r="P203" s="210">
        <f>O203*H203</f>
        <v>0</v>
      </c>
      <c r="Q203" s="210">
        <v>0</v>
      </c>
      <c r="R203" s="210">
        <f>Q203*H203</f>
        <v>0</v>
      </c>
      <c r="S203" s="210">
        <v>0</v>
      </c>
      <c r="T203" s="21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2" t="s">
        <v>144</v>
      </c>
      <c r="AT203" s="212" t="s">
        <v>140</v>
      </c>
      <c r="AU203" s="212" t="s">
        <v>89</v>
      </c>
      <c r="AY203" s="17" t="s">
        <v>138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7" t="s">
        <v>87</v>
      </c>
      <c r="BK203" s="213">
        <f>ROUND(I203*H203,2)</f>
        <v>0</v>
      </c>
      <c r="BL203" s="17" t="s">
        <v>144</v>
      </c>
      <c r="BM203" s="212" t="s">
        <v>310</v>
      </c>
    </row>
    <row r="204" spans="1:47" s="2" customFormat="1" ht="19.5">
      <c r="A204" s="34"/>
      <c r="B204" s="35"/>
      <c r="C204" s="36"/>
      <c r="D204" s="214" t="s">
        <v>161</v>
      </c>
      <c r="E204" s="36"/>
      <c r="F204" s="215" t="s">
        <v>162</v>
      </c>
      <c r="G204" s="36"/>
      <c r="H204" s="36"/>
      <c r="I204" s="167"/>
      <c r="J204" s="36"/>
      <c r="K204" s="36"/>
      <c r="L204" s="39"/>
      <c r="M204" s="216"/>
      <c r="N204" s="217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161</v>
      </c>
      <c r="AU204" s="17" t="s">
        <v>89</v>
      </c>
    </row>
    <row r="205" spans="1:65" s="2" customFormat="1" ht="37.9" customHeight="1">
      <c r="A205" s="34"/>
      <c r="B205" s="35"/>
      <c r="C205" s="200" t="s">
        <v>311</v>
      </c>
      <c r="D205" s="200" t="s">
        <v>140</v>
      </c>
      <c r="E205" s="201" t="s">
        <v>312</v>
      </c>
      <c r="F205" s="202" t="s">
        <v>313</v>
      </c>
      <c r="G205" s="203" t="s">
        <v>250</v>
      </c>
      <c r="H205" s="204">
        <v>700</v>
      </c>
      <c r="I205" s="205"/>
      <c r="J205" s="206">
        <f>ROUND(I205*H205,2)</f>
        <v>0</v>
      </c>
      <c r="K205" s="207"/>
      <c r="L205" s="39"/>
      <c r="M205" s="208" t="s">
        <v>1</v>
      </c>
      <c r="N205" s="209" t="s">
        <v>44</v>
      </c>
      <c r="O205" s="71"/>
      <c r="P205" s="210">
        <f>O205*H205</f>
        <v>0</v>
      </c>
      <c r="Q205" s="210">
        <v>0</v>
      </c>
      <c r="R205" s="210">
        <f>Q205*H205</f>
        <v>0</v>
      </c>
      <c r="S205" s="210">
        <v>0</v>
      </c>
      <c r="T205" s="21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2" t="s">
        <v>144</v>
      </c>
      <c r="AT205" s="212" t="s">
        <v>140</v>
      </c>
      <c r="AU205" s="212" t="s">
        <v>89</v>
      </c>
      <c r="AY205" s="17" t="s">
        <v>138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7" t="s">
        <v>87</v>
      </c>
      <c r="BK205" s="213">
        <f>ROUND(I205*H205,2)</f>
        <v>0</v>
      </c>
      <c r="BL205" s="17" t="s">
        <v>144</v>
      </c>
      <c r="BM205" s="212" t="s">
        <v>314</v>
      </c>
    </row>
    <row r="206" spans="1:65" s="2" customFormat="1" ht="33" customHeight="1">
      <c r="A206" s="34"/>
      <c r="B206" s="35"/>
      <c r="C206" s="200" t="s">
        <v>315</v>
      </c>
      <c r="D206" s="200" t="s">
        <v>140</v>
      </c>
      <c r="E206" s="201" t="s">
        <v>316</v>
      </c>
      <c r="F206" s="202" t="s">
        <v>317</v>
      </c>
      <c r="G206" s="203" t="s">
        <v>250</v>
      </c>
      <c r="H206" s="204">
        <v>680</v>
      </c>
      <c r="I206" s="205"/>
      <c r="J206" s="206">
        <f>ROUND(I206*H206,2)</f>
        <v>0</v>
      </c>
      <c r="K206" s="207"/>
      <c r="L206" s="39"/>
      <c r="M206" s="208" t="s">
        <v>1</v>
      </c>
      <c r="N206" s="209" t="s">
        <v>44</v>
      </c>
      <c r="O206" s="71"/>
      <c r="P206" s="210">
        <f>O206*H206</f>
        <v>0</v>
      </c>
      <c r="Q206" s="210">
        <v>0</v>
      </c>
      <c r="R206" s="210">
        <f>Q206*H206</f>
        <v>0</v>
      </c>
      <c r="S206" s="210">
        <v>0</v>
      </c>
      <c r="T206" s="21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12" t="s">
        <v>144</v>
      </c>
      <c r="AT206" s="212" t="s">
        <v>140</v>
      </c>
      <c r="AU206" s="212" t="s">
        <v>89</v>
      </c>
      <c r="AY206" s="17" t="s">
        <v>138</v>
      </c>
      <c r="BE206" s="213">
        <f>IF(N206="základní",J206,0)</f>
        <v>0</v>
      </c>
      <c r="BF206" s="213">
        <f>IF(N206="snížená",J206,0)</f>
        <v>0</v>
      </c>
      <c r="BG206" s="213">
        <f>IF(N206="zákl. přenesená",J206,0)</f>
        <v>0</v>
      </c>
      <c r="BH206" s="213">
        <f>IF(N206="sníž. přenesená",J206,0)</f>
        <v>0</v>
      </c>
      <c r="BI206" s="213">
        <f>IF(N206="nulová",J206,0)</f>
        <v>0</v>
      </c>
      <c r="BJ206" s="17" t="s">
        <v>87</v>
      </c>
      <c r="BK206" s="213">
        <f>ROUND(I206*H206,2)</f>
        <v>0</v>
      </c>
      <c r="BL206" s="17" t="s">
        <v>144</v>
      </c>
      <c r="BM206" s="212" t="s">
        <v>318</v>
      </c>
    </row>
    <row r="207" spans="1:65" s="2" customFormat="1" ht="24.2" customHeight="1">
      <c r="A207" s="34"/>
      <c r="B207" s="35"/>
      <c r="C207" s="200" t="s">
        <v>319</v>
      </c>
      <c r="D207" s="200" t="s">
        <v>140</v>
      </c>
      <c r="E207" s="201" t="s">
        <v>320</v>
      </c>
      <c r="F207" s="202" t="s">
        <v>321</v>
      </c>
      <c r="G207" s="203" t="s">
        <v>250</v>
      </c>
      <c r="H207" s="204">
        <v>540</v>
      </c>
      <c r="I207" s="205"/>
      <c r="J207" s="206">
        <f>ROUND(I207*H207,2)</f>
        <v>0</v>
      </c>
      <c r="K207" s="207"/>
      <c r="L207" s="39"/>
      <c r="M207" s="208" t="s">
        <v>1</v>
      </c>
      <c r="N207" s="209" t="s">
        <v>44</v>
      </c>
      <c r="O207" s="71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2" t="s">
        <v>144</v>
      </c>
      <c r="AT207" s="212" t="s">
        <v>140</v>
      </c>
      <c r="AU207" s="212" t="s">
        <v>89</v>
      </c>
      <c r="AY207" s="17" t="s">
        <v>138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7" t="s">
        <v>87</v>
      </c>
      <c r="BK207" s="213">
        <f>ROUND(I207*H207,2)</f>
        <v>0</v>
      </c>
      <c r="BL207" s="17" t="s">
        <v>144</v>
      </c>
      <c r="BM207" s="212" t="s">
        <v>322</v>
      </c>
    </row>
    <row r="208" spans="1:65" s="2" customFormat="1" ht="24.2" customHeight="1">
      <c r="A208" s="34"/>
      <c r="B208" s="35"/>
      <c r="C208" s="200" t="s">
        <v>323</v>
      </c>
      <c r="D208" s="200" t="s">
        <v>140</v>
      </c>
      <c r="E208" s="201" t="s">
        <v>324</v>
      </c>
      <c r="F208" s="202" t="s">
        <v>325</v>
      </c>
      <c r="G208" s="203" t="s">
        <v>250</v>
      </c>
      <c r="H208" s="204">
        <v>470</v>
      </c>
      <c r="I208" s="205"/>
      <c r="J208" s="206">
        <f>ROUND(I208*H208,2)</f>
        <v>0</v>
      </c>
      <c r="K208" s="207"/>
      <c r="L208" s="39"/>
      <c r="M208" s="208" t="s">
        <v>1</v>
      </c>
      <c r="N208" s="209" t="s">
        <v>44</v>
      </c>
      <c r="O208" s="71"/>
      <c r="P208" s="210">
        <f>O208*H208</f>
        <v>0</v>
      </c>
      <c r="Q208" s="210">
        <v>0</v>
      </c>
      <c r="R208" s="210">
        <f>Q208*H208</f>
        <v>0</v>
      </c>
      <c r="S208" s="210">
        <v>0</v>
      </c>
      <c r="T208" s="21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2" t="s">
        <v>144</v>
      </c>
      <c r="AT208" s="212" t="s">
        <v>140</v>
      </c>
      <c r="AU208" s="212" t="s">
        <v>89</v>
      </c>
      <c r="AY208" s="17" t="s">
        <v>138</v>
      </c>
      <c r="BE208" s="213">
        <f>IF(N208="základní",J208,0)</f>
        <v>0</v>
      </c>
      <c r="BF208" s="213">
        <f>IF(N208="snížená",J208,0)</f>
        <v>0</v>
      </c>
      <c r="BG208" s="213">
        <f>IF(N208="zákl. přenesená",J208,0)</f>
        <v>0</v>
      </c>
      <c r="BH208" s="213">
        <f>IF(N208="sníž. přenesená",J208,0)</f>
        <v>0</v>
      </c>
      <c r="BI208" s="213">
        <f>IF(N208="nulová",J208,0)</f>
        <v>0</v>
      </c>
      <c r="BJ208" s="17" t="s">
        <v>87</v>
      </c>
      <c r="BK208" s="213">
        <f>ROUND(I208*H208,2)</f>
        <v>0</v>
      </c>
      <c r="BL208" s="17" t="s">
        <v>144</v>
      </c>
      <c r="BM208" s="212" t="s">
        <v>326</v>
      </c>
    </row>
    <row r="209" spans="1:65" s="2" customFormat="1" ht="16.5" customHeight="1">
      <c r="A209" s="34"/>
      <c r="B209" s="35"/>
      <c r="C209" s="229" t="s">
        <v>327</v>
      </c>
      <c r="D209" s="229" t="s">
        <v>328</v>
      </c>
      <c r="E209" s="230" t="s">
        <v>329</v>
      </c>
      <c r="F209" s="231" t="s">
        <v>330</v>
      </c>
      <c r="G209" s="232" t="s">
        <v>331</v>
      </c>
      <c r="H209" s="233">
        <v>752</v>
      </c>
      <c r="I209" s="234"/>
      <c r="J209" s="235">
        <f>ROUND(I209*H209,2)</f>
        <v>0</v>
      </c>
      <c r="K209" s="236"/>
      <c r="L209" s="237"/>
      <c r="M209" s="238" t="s">
        <v>1</v>
      </c>
      <c r="N209" s="239" t="s">
        <v>44</v>
      </c>
      <c r="O209" s="71"/>
      <c r="P209" s="210">
        <f>O209*H209</f>
        <v>0</v>
      </c>
      <c r="Q209" s="210">
        <v>1</v>
      </c>
      <c r="R209" s="210">
        <f>Q209*H209</f>
        <v>752</v>
      </c>
      <c r="S209" s="210">
        <v>0</v>
      </c>
      <c r="T209" s="21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2" t="s">
        <v>173</v>
      </c>
      <c r="AT209" s="212" t="s">
        <v>328</v>
      </c>
      <c r="AU209" s="212" t="s">
        <v>89</v>
      </c>
      <c r="AY209" s="17" t="s">
        <v>138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7" t="s">
        <v>87</v>
      </c>
      <c r="BK209" s="213">
        <f>ROUND(I209*H209,2)</f>
        <v>0</v>
      </c>
      <c r="BL209" s="17" t="s">
        <v>144</v>
      </c>
      <c r="BM209" s="212" t="s">
        <v>332</v>
      </c>
    </row>
    <row r="210" spans="2:51" s="13" customFormat="1" ht="11.25">
      <c r="B210" s="218"/>
      <c r="C210" s="219"/>
      <c r="D210" s="214" t="s">
        <v>193</v>
      </c>
      <c r="E210" s="220" t="s">
        <v>1</v>
      </c>
      <c r="F210" s="221" t="s">
        <v>333</v>
      </c>
      <c r="G210" s="219"/>
      <c r="H210" s="222">
        <v>752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193</v>
      </c>
      <c r="AU210" s="228" t="s">
        <v>89</v>
      </c>
      <c r="AV210" s="13" t="s">
        <v>89</v>
      </c>
      <c r="AW210" s="13" t="s">
        <v>36</v>
      </c>
      <c r="AX210" s="13" t="s">
        <v>87</v>
      </c>
      <c r="AY210" s="228" t="s">
        <v>138</v>
      </c>
    </row>
    <row r="211" spans="1:65" s="2" customFormat="1" ht="24.2" customHeight="1">
      <c r="A211" s="34"/>
      <c r="B211" s="35"/>
      <c r="C211" s="200" t="s">
        <v>334</v>
      </c>
      <c r="D211" s="200" t="s">
        <v>140</v>
      </c>
      <c r="E211" s="201" t="s">
        <v>335</v>
      </c>
      <c r="F211" s="202" t="s">
        <v>336</v>
      </c>
      <c r="G211" s="203" t="s">
        <v>223</v>
      </c>
      <c r="H211" s="204">
        <v>1280</v>
      </c>
      <c r="I211" s="205"/>
      <c r="J211" s="206">
        <f>ROUND(I211*H211,2)</f>
        <v>0</v>
      </c>
      <c r="K211" s="207"/>
      <c r="L211" s="39"/>
      <c r="M211" s="208" t="s">
        <v>1</v>
      </c>
      <c r="N211" s="209" t="s">
        <v>44</v>
      </c>
      <c r="O211" s="71"/>
      <c r="P211" s="210">
        <f>O211*H211</f>
        <v>0</v>
      </c>
      <c r="Q211" s="210">
        <v>0</v>
      </c>
      <c r="R211" s="210">
        <f>Q211*H211</f>
        <v>0</v>
      </c>
      <c r="S211" s="210">
        <v>0</v>
      </c>
      <c r="T211" s="21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2" t="s">
        <v>144</v>
      </c>
      <c r="AT211" s="212" t="s">
        <v>140</v>
      </c>
      <c r="AU211" s="212" t="s">
        <v>89</v>
      </c>
      <c r="AY211" s="17" t="s">
        <v>138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7" t="s">
        <v>87</v>
      </c>
      <c r="BK211" s="213">
        <f>ROUND(I211*H211,2)</f>
        <v>0</v>
      </c>
      <c r="BL211" s="17" t="s">
        <v>144</v>
      </c>
      <c r="BM211" s="212" t="s">
        <v>337</v>
      </c>
    </row>
    <row r="212" spans="1:65" s="2" customFormat="1" ht="37.9" customHeight="1">
      <c r="A212" s="34"/>
      <c r="B212" s="35"/>
      <c r="C212" s="200" t="s">
        <v>338</v>
      </c>
      <c r="D212" s="200" t="s">
        <v>140</v>
      </c>
      <c r="E212" s="201" t="s">
        <v>339</v>
      </c>
      <c r="F212" s="202" t="s">
        <v>340</v>
      </c>
      <c r="G212" s="203" t="s">
        <v>250</v>
      </c>
      <c r="H212" s="204">
        <v>1358.6</v>
      </c>
      <c r="I212" s="205"/>
      <c r="J212" s="206">
        <f>ROUND(I212*H212,2)</f>
        <v>0</v>
      </c>
      <c r="K212" s="207"/>
      <c r="L212" s="39"/>
      <c r="M212" s="208" t="s">
        <v>1</v>
      </c>
      <c r="N212" s="209" t="s">
        <v>44</v>
      </c>
      <c r="O212" s="71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2" t="s">
        <v>144</v>
      </c>
      <c r="AT212" s="212" t="s">
        <v>140</v>
      </c>
      <c r="AU212" s="212" t="s">
        <v>89</v>
      </c>
      <c r="AY212" s="17" t="s">
        <v>138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7" t="s">
        <v>87</v>
      </c>
      <c r="BK212" s="213">
        <f>ROUND(I212*H212,2)</f>
        <v>0</v>
      </c>
      <c r="BL212" s="17" t="s">
        <v>144</v>
      </c>
      <c r="BM212" s="212" t="s">
        <v>341</v>
      </c>
    </row>
    <row r="213" spans="1:47" s="2" customFormat="1" ht="19.5">
      <c r="A213" s="34"/>
      <c r="B213" s="35"/>
      <c r="C213" s="36"/>
      <c r="D213" s="214" t="s">
        <v>161</v>
      </c>
      <c r="E213" s="36"/>
      <c r="F213" s="215" t="s">
        <v>342</v>
      </c>
      <c r="G213" s="36"/>
      <c r="H213" s="36"/>
      <c r="I213" s="167"/>
      <c r="J213" s="36"/>
      <c r="K213" s="36"/>
      <c r="L213" s="39"/>
      <c r="M213" s="216"/>
      <c r="N213" s="217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161</v>
      </c>
      <c r="AU213" s="17" t="s">
        <v>89</v>
      </c>
    </row>
    <row r="214" spans="2:51" s="13" customFormat="1" ht="11.25">
      <c r="B214" s="218"/>
      <c r="C214" s="219"/>
      <c r="D214" s="214" t="s">
        <v>193</v>
      </c>
      <c r="E214" s="220" t="s">
        <v>1</v>
      </c>
      <c r="F214" s="221" t="s">
        <v>343</v>
      </c>
      <c r="G214" s="219"/>
      <c r="H214" s="222">
        <v>1358.6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193</v>
      </c>
      <c r="AU214" s="228" t="s">
        <v>89</v>
      </c>
      <c r="AV214" s="13" t="s">
        <v>89</v>
      </c>
      <c r="AW214" s="13" t="s">
        <v>36</v>
      </c>
      <c r="AX214" s="13" t="s">
        <v>87</v>
      </c>
      <c r="AY214" s="228" t="s">
        <v>138</v>
      </c>
    </row>
    <row r="215" spans="1:65" s="2" customFormat="1" ht="37.9" customHeight="1">
      <c r="A215" s="34"/>
      <c r="B215" s="35"/>
      <c r="C215" s="200" t="s">
        <v>344</v>
      </c>
      <c r="D215" s="200" t="s">
        <v>140</v>
      </c>
      <c r="E215" s="201" t="s">
        <v>345</v>
      </c>
      <c r="F215" s="202" t="s">
        <v>346</v>
      </c>
      <c r="G215" s="203" t="s">
        <v>250</v>
      </c>
      <c r="H215" s="204">
        <v>1236</v>
      </c>
      <c r="I215" s="205"/>
      <c r="J215" s="206">
        <f>ROUND(I215*H215,2)</f>
        <v>0</v>
      </c>
      <c r="K215" s="207"/>
      <c r="L215" s="39"/>
      <c r="M215" s="208" t="s">
        <v>1</v>
      </c>
      <c r="N215" s="209" t="s">
        <v>44</v>
      </c>
      <c r="O215" s="71"/>
      <c r="P215" s="210">
        <f>O215*H215</f>
        <v>0</v>
      </c>
      <c r="Q215" s="210">
        <v>0</v>
      </c>
      <c r="R215" s="210">
        <f>Q215*H215</f>
        <v>0</v>
      </c>
      <c r="S215" s="210">
        <v>0</v>
      </c>
      <c r="T215" s="21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2" t="s">
        <v>144</v>
      </c>
      <c r="AT215" s="212" t="s">
        <v>140</v>
      </c>
      <c r="AU215" s="212" t="s">
        <v>89</v>
      </c>
      <c r="AY215" s="17" t="s">
        <v>138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7" t="s">
        <v>87</v>
      </c>
      <c r="BK215" s="213">
        <f>ROUND(I215*H215,2)</f>
        <v>0</v>
      </c>
      <c r="BL215" s="17" t="s">
        <v>144</v>
      </c>
      <c r="BM215" s="212" t="s">
        <v>347</v>
      </c>
    </row>
    <row r="216" spans="2:51" s="13" customFormat="1" ht="11.25">
      <c r="B216" s="218"/>
      <c r="C216" s="219"/>
      <c r="D216" s="214" t="s">
        <v>193</v>
      </c>
      <c r="E216" s="220" t="s">
        <v>1</v>
      </c>
      <c r="F216" s="221" t="s">
        <v>348</v>
      </c>
      <c r="G216" s="219"/>
      <c r="H216" s="222">
        <v>1236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193</v>
      </c>
      <c r="AU216" s="228" t="s">
        <v>89</v>
      </c>
      <c r="AV216" s="13" t="s">
        <v>89</v>
      </c>
      <c r="AW216" s="13" t="s">
        <v>36</v>
      </c>
      <c r="AX216" s="13" t="s">
        <v>87</v>
      </c>
      <c r="AY216" s="228" t="s">
        <v>138</v>
      </c>
    </row>
    <row r="217" spans="1:65" s="2" customFormat="1" ht="24.2" customHeight="1">
      <c r="A217" s="34"/>
      <c r="B217" s="35"/>
      <c r="C217" s="200" t="s">
        <v>349</v>
      </c>
      <c r="D217" s="200" t="s">
        <v>140</v>
      </c>
      <c r="E217" s="201" t="s">
        <v>350</v>
      </c>
      <c r="F217" s="202" t="s">
        <v>351</v>
      </c>
      <c r="G217" s="203" t="s">
        <v>250</v>
      </c>
      <c r="H217" s="204">
        <v>679.3</v>
      </c>
      <c r="I217" s="205"/>
      <c r="J217" s="206">
        <f>ROUND(I217*H217,2)</f>
        <v>0</v>
      </c>
      <c r="K217" s="207"/>
      <c r="L217" s="39"/>
      <c r="M217" s="208" t="s">
        <v>1</v>
      </c>
      <c r="N217" s="209" t="s">
        <v>44</v>
      </c>
      <c r="O217" s="71"/>
      <c r="P217" s="210">
        <f>O217*H217</f>
        <v>0</v>
      </c>
      <c r="Q217" s="210">
        <v>0</v>
      </c>
      <c r="R217" s="210">
        <f>Q217*H217</f>
        <v>0</v>
      </c>
      <c r="S217" s="210">
        <v>0</v>
      </c>
      <c r="T217" s="21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2" t="s">
        <v>144</v>
      </c>
      <c r="AT217" s="212" t="s">
        <v>140</v>
      </c>
      <c r="AU217" s="212" t="s">
        <v>89</v>
      </c>
      <c r="AY217" s="17" t="s">
        <v>138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7" t="s">
        <v>87</v>
      </c>
      <c r="BK217" s="213">
        <f>ROUND(I217*H217,2)</f>
        <v>0</v>
      </c>
      <c r="BL217" s="17" t="s">
        <v>144</v>
      </c>
      <c r="BM217" s="212" t="s">
        <v>352</v>
      </c>
    </row>
    <row r="218" spans="1:47" s="2" customFormat="1" ht="19.5">
      <c r="A218" s="34"/>
      <c r="B218" s="35"/>
      <c r="C218" s="36"/>
      <c r="D218" s="214" t="s">
        <v>161</v>
      </c>
      <c r="E218" s="36"/>
      <c r="F218" s="215" t="s">
        <v>342</v>
      </c>
      <c r="G218" s="36"/>
      <c r="H218" s="36"/>
      <c r="I218" s="167"/>
      <c r="J218" s="36"/>
      <c r="K218" s="36"/>
      <c r="L218" s="39"/>
      <c r="M218" s="216"/>
      <c r="N218" s="217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161</v>
      </c>
      <c r="AU218" s="17" t="s">
        <v>89</v>
      </c>
    </row>
    <row r="219" spans="2:51" s="13" customFormat="1" ht="11.25">
      <c r="B219" s="218"/>
      <c r="C219" s="219"/>
      <c r="D219" s="214" t="s">
        <v>193</v>
      </c>
      <c r="E219" s="220" t="s">
        <v>1</v>
      </c>
      <c r="F219" s="221" t="s">
        <v>353</v>
      </c>
      <c r="G219" s="219"/>
      <c r="H219" s="222">
        <v>679.3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193</v>
      </c>
      <c r="AU219" s="228" t="s">
        <v>89</v>
      </c>
      <c r="AV219" s="13" t="s">
        <v>89</v>
      </c>
      <c r="AW219" s="13" t="s">
        <v>36</v>
      </c>
      <c r="AX219" s="13" t="s">
        <v>87</v>
      </c>
      <c r="AY219" s="228" t="s">
        <v>138</v>
      </c>
    </row>
    <row r="220" spans="1:65" s="2" customFormat="1" ht="16.5" customHeight="1">
      <c r="A220" s="34"/>
      <c r="B220" s="35"/>
      <c r="C220" s="200" t="s">
        <v>354</v>
      </c>
      <c r="D220" s="200" t="s">
        <v>140</v>
      </c>
      <c r="E220" s="201" t="s">
        <v>355</v>
      </c>
      <c r="F220" s="202" t="s">
        <v>356</v>
      </c>
      <c r="G220" s="203" t="s">
        <v>250</v>
      </c>
      <c r="H220" s="204">
        <v>679.3</v>
      </c>
      <c r="I220" s="205"/>
      <c r="J220" s="206">
        <f>ROUND(I220*H220,2)</f>
        <v>0</v>
      </c>
      <c r="K220" s="207"/>
      <c r="L220" s="39"/>
      <c r="M220" s="208" t="s">
        <v>1</v>
      </c>
      <c r="N220" s="209" t="s">
        <v>44</v>
      </c>
      <c r="O220" s="71"/>
      <c r="P220" s="210">
        <f>O220*H220</f>
        <v>0</v>
      </c>
      <c r="Q220" s="210">
        <v>0</v>
      </c>
      <c r="R220" s="210">
        <f>Q220*H220</f>
        <v>0</v>
      </c>
      <c r="S220" s="210">
        <v>0</v>
      </c>
      <c r="T220" s="21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2" t="s">
        <v>144</v>
      </c>
      <c r="AT220" s="212" t="s">
        <v>140</v>
      </c>
      <c r="AU220" s="212" t="s">
        <v>89</v>
      </c>
      <c r="AY220" s="17" t="s">
        <v>138</v>
      </c>
      <c r="BE220" s="213">
        <f>IF(N220="základní",J220,0)</f>
        <v>0</v>
      </c>
      <c r="BF220" s="213">
        <f>IF(N220="snížená",J220,0)</f>
        <v>0</v>
      </c>
      <c r="BG220" s="213">
        <f>IF(N220="zákl. přenesená",J220,0)</f>
        <v>0</v>
      </c>
      <c r="BH220" s="213">
        <f>IF(N220="sníž. přenesená",J220,0)</f>
        <v>0</v>
      </c>
      <c r="BI220" s="213">
        <f>IF(N220="nulová",J220,0)</f>
        <v>0</v>
      </c>
      <c r="BJ220" s="17" t="s">
        <v>87</v>
      </c>
      <c r="BK220" s="213">
        <f>ROUND(I220*H220,2)</f>
        <v>0</v>
      </c>
      <c r="BL220" s="17" t="s">
        <v>144</v>
      </c>
      <c r="BM220" s="212" t="s">
        <v>357</v>
      </c>
    </row>
    <row r="221" spans="1:47" s="2" customFormat="1" ht="19.5">
      <c r="A221" s="34"/>
      <c r="B221" s="35"/>
      <c r="C221" s="36"/>
      <c r="D221" s="214" t="s">
        <v>161</v>
      </c>
      <c r="E221" s="36"/>
      <c r="F221" s="215" t="s">
        <v>358</v>
      </c>
      <c r="G221" s="36"/>
      <c r="H221" s="36"/>
      <c r="I221" s="167"/>
      <c r="J221" s="36"/>
      <c r="K221" s="36"/>
      <c r="L221" s="39"/>
      <c r="M221" s="216"/>
      <c r="N221" s="217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161</v>
      </c>
      <c r="AU221" s="17" t="s">
        <v>89</v>
      </c>
    </row>
    <row r="222" spans="2:51" s="13" customFormat="1" ht="11.25">
      <c r="B222" s="218"/>
      <c r="C222" s="219"/>
      <c r="D222" s="214" t="s">
        <v>193</v>
      </c>
      <c r="E222" s="220" t="s">
        <v>1</v>
      </c>
      <c r="F222" s="221" t="s">
        <v>353</v>
      </c>
      <c r="G222" s="219"/>
      <c r="H222" s="222">
        <v>679.3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193</v>
      </c>
      <c r="AU222" s="228" t="s">
        <v>89</v>
      </c>
      <c r="AV222" s="13" t="s">
        <v>89</v>
      </c>
      <c r="AW222" s="13" t="s">
        <v>36</v>
      </c>
      <c r="AX222" s="13" t="s">
        <v>87</v>
      </c>
      <c r="AY222" s="228" t="s">
        <v>138</v>
      </c>
    </row>
    <row r="223" spans="1:65" s="2" customFormat="1" ht="33" customHeight="1">
      <c r="A223" s="34"/>
      <c r="B223" s="35"/>
      <c r="C223" s="200" t="s">
        <v>359</v>
      </c>
      <c r="D223" s="200" t="s">
        <v>140</v>
      </c>
      <c r="E223" s="201" t="s">
        <v>360</v>
      </c>
      <c r="F223" s="202" t="s">
        <v>361</v>
      </c>
      <c r="G223" s="203" t="s">
        <v>331</v>
      </c>
      <c r="H223" s="204">
        <v>1977.6</v>
      </c>
      <c r="I223" s="205"/>
      <c r="J223" s="206">
        <f>ROUND(I223*H223,2)</f>
        <v>0</v>
      </c>
      <c r="K223" s="207"/>
      <c r="L223" s="39"/>
      <c r="M223" s="208" t="s">
        <v>1</v>
      </c>
      <c r="N223" s="209" t="s">
        <v>44</v>
      </c>
      <c r="O223" s="71"/>
      <c r="P223" s="210">
        <f>O223*H223</f>
        <v>0</v>
      </c>
      <c r="Q223" s="210">
        <v>0</v>
      </c>
      <c r="R223" s="210">
        <f>Q223*H223</f>
        <v>0</v>
      </c>
      <c r="S223" s="210">
        <v>0</v>
      </c>
      <c r="T223" s="21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2" t="s">
        <v>144</v>
      </c>
      <c r="AT223" s="212" t="s">
        <v>140</v>
      </c>
      <c r="AU223" s="212" t="s">
        <v>89</v>
      </c>
      <c r="AY223" s="17" t="s">
        <v>138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7" t="s">
        <v>87</v>
      </c>
      <c r="BK223" s="213">
        <f>ROUND(I223*H223,2)</f>
        <v>0</v>
      </c>
      <c r="BL223" s="17" t="s">
        <v>144</v>
      </c>
      <c r="BM223" s="212" t="s">
        <v>362</v>
      </c>
    </row>
    <row r="224" spans="2:51" s="13" customFormat="1" ht="11.25">
      <c r="B224" s="218"/>
      <c r="C224" s="219"/>
      <c r="D224" s="214" t="s">
        <v>193</v>
      </c>
      <c r="E224" s="220" t="s">
        <v>1</v>
      </c>
      <c r="F224" s="221" t="s">
        <v>363</v>
      </c>
      <c r="G224" s="219"/>
      <c r="H224" s="222">
        <v>1977.6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193</v>
      </c>
      <c r="AU224" s="228" t="s">
        <v>89</v>
      </c>
      <c r="AV224" s="13" t="s">
        <v>89</v>
      </c>
      <c r="AW224" s="13" t="s">
        <v>36</v>
      </c>
      <c r="AX224" s="13" t="s">
        <v>87</v>
      </c>
      <c r="AY224" s="228" t="s">
        <v>138</v>
      </c>
    </row>
    <row r="225" spans="1:65" s="2" customFormat="1" ht="24.2" customHeight="1">
      <c r="A225" s="34"/>
      <c r="B225" s="35"/>
      <c r="C225" s="200" t="s">
        <v>364</v>
      </c>
      <c r="D225" s="200" t="s">
        <v>140</v>
      </c>
      <c r="E225" s="201" t="s">
        <v>365</v>
      </c>
      <c r="F225" s="202" t="s">
        <v>366</v>
      </c>
      <c r="G225" s="203" t="s">
        <v>250</v>
      </c>
      <c r="H225" s="204">
        <v>161.2</v>
      </c>
      <c r="I225" s="205"/>
      <c r="J225" s="206">
        <f>ROUND(I225*H225,2)</f>
        <v>0</v>
      </c>
      <c r="K225" s="207"/>
      <c r="L225" s="39"/>
      <c r="M225" s="208" t="s">
        <v>1</v>
      </c>
      <c r="N225" s="209" t="s">
        <v>44</v>
      </c>
      <c r="O225" s="71"/>
      <c r="P225" s="210">
        <f>O225*H225</f>
        <v>0</v>
      </c>
      <c r="Q225" s="210">
        <v>0</v>
      </c>
      <c r="R225" s="210">
        <f>Q225*H225</f>
        <v>0</v>
      </c>
      <c r="S225" s="210">
        <v>0</v>
      </c>
      <c r="T225" s="211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2" t="s">
        <v>144</v>
      </c>
      <c r="AT225" s="212" t="s">
        <v>140</v>
      </c>
      <c r="AU225" s="212" t="s">
        <v>89</v>
      </c>
      <c r="AY225" s="17" t="s">
        <v>138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7" t="s">
        <v>87</v>
      </c>
      <c r="BK225" s="213">
        <f>ROUND(I225*H225,2)</f>
        <v>0</v>
      </c>
      <c r="BL225" s="17" t="s">
        <v>144</v>
      </c>
      <c r="BM225" s="212" t="s">
        <v>367</v>
      </c>
    </row>
    <row r="226" spans="1:47" s="2" customFormat="1" ht="19.5">
      <c r="A226" s="34"/>
      <c r="B226" s="35"/>
      <c r="C226" s="36"/>
      <c r="D226" s="214" t="s">
        <v>161</v>
      </c>
      <c r="E226" s="36"/>
      <c r="F226" s="215" t="s">
        <v>368</v>
      </c>
      <c r="G226" s="36"/>
      <c r="H226" s="36"/>
      <c r="I226" s="167"/>
      <c r="J226" s="36"/>
      <c r="K226" s="36"/>
      <c r="L226" s="39"/>
      <c r="M226" s="216"/>
      <c r="N226" s="217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161</v>
      </c>
      <c r="AU226" s="17" t="s">
        <v>89</v>
      </c>
    </row>
    <row r="227" spans="2:51" s="13" customFormat="1" ht="11.25">
      <c r="B227" s="218"/>
      <c r="C227" s="219"/>
      <c r="D227" s="214" t="s">
        <v>193</v>
      </c>
      <c r="E227" s="220" t="s">
        <v>1</v>
      </c>
      <c r="F227" s="221" t="s">
        <v>369</v>
      </c>
      <c r="G227" s="219"/>
      <c r="H227" s="222">
        <v>161.2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193</v>
      </c>
      <c r="AU227" s="228" t="s">
        <v>89</v>
      </c>
      <c r="AV227" s="13" t="s">
        <v>89</v>
      </c>
      <c r="AW227" s="13" t="s">
        <v>36</v>
      </c>
      <c r="AX227" s="13" t="s">
        <v>87</v>
      </c>
      <c r="AY227" s="228" t="s">
        <v>138</v>
      </c>
    </row>
    <row r="228" spans="1:65" s="2" customFormat="1" ht="16.5" customHeight="1">
      <c r="A228" s="34"/>
      <c r="B228" s="35"/>
      <c r="C228" s="229" t="s">
        <v>370</v>
      </c>
      <c r="D228" s="229" t="s">
        <v>328</v>
      </c>
      <c r="E228" s="230" t="s">
        <v>371</v>
      </c>
      <c r="F228" s="231" t="s">
        <v>372</v>
      </c>
      <c r="G228" s="232" t="s">
        <v>331</v>
      </c>
      <c r="H228" s="233">
        <v>322.4</v>
      </c>
      <c r="I228" s="234"/>
      <c r="J228" s="235">
        <f>ROUND(I228*H228,2)</f>
        <v>0</v>
      </c>
      <c r="K228" s="236"/>
      <c r="L228" s="237"/>
      <c r="M228" s="238" t="s">
        <v>1</v>
      </c>
      <c r="N228" s="239" t="s">
        <v>44</v>
      </c>
      <c r="O228" s="71"/>
      <c r="P228" s="210">
        <f>O228*H228</f>
        <v>0</v>
      </c>
      <c r="Q228" s="210">
        <v>1</v>
      </c>
      <c r="R228" s="210">
        <f>Q228*H228</f>
        <v>322.4</v>
      </c>
      <c r="S228" s="210">
        <v>0</v>
      </c>
      <c r="T228" s="21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2" t="s">
        <v>173</v>
      </c>
      <c r="AT228" s="212" t="s">
        <v>328</v>
      </c>
      <c r="AU228" s="212" t="s">
        <v>89</v>
      </c>
      <c r="AY228" s="17" t="s">
        <v>138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7" t="s">
        <v>87</v>
      </c>
      <c r="BK228" s="213">
        <f>ROUND(I228*H228,2)</f>
        <v>0</v>
      </c>
      <c r="BL228" s="17" t="s">
        <v>144</v>
      </c>
      <c r="BM228" s="212" t="s">
        <v>373</v>
      </c>
    </row>
    <row r="229" spans="2:51" s="13" customFormat="1" ht="11.25">
      <c r="B229" s="218"/>
      <c r="C229" s="219"/>
      <c r="D229" s="214" t="s">
        <v>193</v>
      </c>
      <c r="E229" s="219"/>
      <c r="F229" s="221" t="s">
        <v>374</v>
      </c>
      <c r="G229" s="219"/>
      <c r="H229" s="222">
        <v>322.4</v>
      </c>
      <c r="I229" s="223"/>
      <c r="J229" s="219"/>
      <c r="K229" s="219"/>
      <c r="L229" s="224"/>
      <c r="M229" s="225"/>
      <c r="N229" s="226"/>
      <c r="O229" s="226"/>
      <c r="P229" s="226"/>
      <c r="Q229" s="226"/>
      <c r="R229" s="226"/>
      <c r="S229" s="226"/>
      <c r="T229" s="227"/>
      <c r="AT229" s="228" t="s">
        <v>193</v>
      </c>
      <c r="AU229" s="228" t="s">
        <v>89</v>
      </c>
      <c r="AV229" s="13" t="s">
        <v>89</v>
      </c>
      <c r="AW229" s="13" t="s">
        <v>4</v>
      </c>
      <c r="AX229" s="13" t="s">
        <v>87</v>
      </c>
      <c r="AY229" s="228" t="s">
        <v>138</v>
      </c>
    </row>
    <row r="230" spans="1:65" s="2" customFormat="1" ht="24.2" customHeight="1">
      <c r="A230" s="34"/>
      <c r="B230" s="35"/>
      <c r="C230" s="200" t="s">
        <v>375</v>
      </c>
      <c r="D230" s="200" t="s">
        <v>140</v>
      </c>
      <c r="E230" s="201" t="s">
        <v>376</v>
      </c>
      <c r="F230" s="202" t="s">
        <v>377</v>
      </c>
      <c r="G230" s="203" t="s">
        <v>223</v>
      </c>
      <c r="H230" s="204">
        <v>160</v>
      </c>
      <c r="I230" s="205"/>
      <c r="J230" s="206">
        <f>ROUND(I230*H230,2)</f>
        <v>0</v>
      </c>
      <c r="K230" s="207"/>
      <c r="L230" s="39"/>
      <c r="M230" s="208" t="s">
        <v>1</v>
      </c>
      <c r="N230" s="209" t="s">
        <v>44</v>
      </c>
      <c r="O230" s="71"/>
      <c r="P230" s="210">
        <f>O230*H230</f>
        <v>0</v>
      </c>
      <c r="Q230" s="210">
        <v>0</v>
      </c>
      <c r="R230" s="210">
        <f>Q230*H230</f>
        <v>0</v>
      </c>
      <c r="S230" s="210">
        <v>0</v>
      </c>
      <c r="T230" s="21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2" t="s">
        <v>144</v>
      </c>
      <c r="AT230" s="212" t="s">
        <v>140</v>
      </c>
      <c r="AU230" s="212" t="s">
        <v>89</v>
      </c>
      <c r="AY230" s="17" t="s">
        <v>138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7" t="s">
        <v>87</v>
      </c>
      <c r="BK230" s="213">
        <f>ROUND(I230*H230,2)</f>
        <v>0</v>
      </c>
      <c r="BL230" s="17" t="s">
        <v>144</v>
      </c>
      <c r="BM230" s="212" t="s">
        <v>378</v>
      </c>
    </row>
    <row r="231" spans="1:65" s="2" customFormat="1" ht="24.2" customHeight="1">
      <c r="A231" s="34"/>
      <c r="B231" s="35"/>
      <c r="C231" s="200" t="s">
        <v>379</v>
      </c>
      <c r="D231" s="200" t="s">
        <v>140</v>
      </c>
      <c r="E231" s="201" t="s">
        <v>380</v>
      </c>
      <c r="F231" s="202" t="s">
        <v>381</v>
      </c>
      <c r="G231" s="203" t="s">
        <v>223</v>
      </c>
      <c r="H231" s="204">
        <v>160</v>
      </c>
      <c r="I231" s="205"/>
      <c r="J231" s="206">
        <f>ROUND(I231*H231,2)</f>
        <v>0</v>
      </c>
      <c r="K231" s="207"/>
      <c r="L231" s="39"/>
      <c r="M231" s="208" t="s">
        <v>1</v>
      </c>
      <c r="N231" s="209" t="s">
        <v>44</v>
      </c>
      <c r="O231" s="71"/>
      <c r="P231" s="210">
        <f>O231*H231</f>
        <v>0</v>
      </c>
      <c r="Q231" s="210">
        <v>0</v>
      </c>
      <c r="R231" s="210">
        <f>Q231*H231</f>
        <v>0</v>
      </c>
      <c r="S231" s="210">
        <v>0</v>
      </c>
      <c r="T231" s="21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2" t="s">
        <v>144</v>
      </c>
      <c r="AT231" s="212" t="s">
        <v>140</v>
      </c>
      <c r="AU231" s="212" t="s">
        <v>89</v>
      </c>
      <c r="AY231" s="17" t="s">
        <v>138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7" t="s">
        <v>87</v>
      </c>
      <c r="BK231" s="213">
        <f>ROUND(I231*H231,2)</f>
        <v>0</v>
      </c>
      <c r="BL231" s="17" t="s">
        <v>144</v>
      </c>
      <c r="BM231" s="212" t="s">
        <v>382</v>
      </c>
    </row>
    <row r="232" spans="1:65" s="2" customFormat="1" ht="16.5" customHeight="1">
      <c r="A232" s="34"/>
      <c r="B232" s="35"/>
      <c r="C232" s="229" t="s">
        <v>383</v>
      </c>
      <c r="D232" s="229" t="s">
        <v>328</v>
      </c>
      <c r="E232" s="230" t="s">
        <v>384</v>
      </c>
      <c r="F232" s="231" t="s">
        <v>385</v>
      </c>
      <c r="G232" s="232" t="s">
        <v>386</v>
      </c>
      <c r="H232" s="233">
        <v>3.2</v>
      </c>
      <c r="I232" s="234"/>
      <c r="J232" s="235">
        <f>ROUND(I232*H232,2)</f>
        <v>0</v>
      </c>
      <c r="K232" s="236"/>
      <c r="L232" s="237"/>
      <c r="M232" s="238" t="s">
        <v>1</v>
      </c>
      <c r="N232" s="239" t="s">
        <v>44</v>
      </c>
      <c r="O232" s="71"/>
      <c r="P232" s="210">
        <f>O232*H232</f>
        <v>0</v>
      </c>
      <c r="Q232" s="210">
        <v>0.001</v>
      </c>
      <c r="R232" s="210">
        <f>Q232*H232</f>
        <v>0.0032</v>
      </c>
      <c r="S232" s="210">
        <v>0</v>
      </c>
      <c r="T232" s="21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2" t="s">
        <v>173</v>
      </c>
      <c r="AT232" s="212" t="s">
        <v>328</v>
      </c>
      <c r="AU232" s="212" t="s">
        <v>89</v>
      </c>
      <c r="AY232" s="17" t="s">
        <v>138</v>
      </c>
      <c r="BE232" s="213">
        <f>IF(N232="základní",J232,0)</f>
        <v>0</v>
      </c>
      <c r="BF232" s="213">
        <f>IF(N232="snížená",J232,0)</f>
        <v>0</v>
      </c>
      <c r="BG232" s="213">
        <f>IF(N232="zákl. přenesená",J232,0)</f>
        <v>0</v>
      </c>
      <c r="BH232" s="213">
        <f>IF(N232="sníž. přenesená",J232,0)</f>
        <v>0</v>
      </c>
      <c r="BI232" s="213">
        <f>IF(N232="nulová",J232,0)</f>
        <v>0</v>
      </c>
      <c r="BJ232" s="17" t="s">
        <v>87</v>
      </c>
      <c r="BK232" s="213">
        <f>ROUND(I232*H232,2)</f>
        <v>0</v>
      </c>
      <c r="BL232" s="17" t="s">
        <v>144</v>
      </c>
      <c r="BM232" s="212" t="s">
        <v>387</v>
      </c>
    </row>
    <row r="233" spans="2:51" s="13" customFormat="1" ht="11.25">
      <c r="B233" s="218"/>
      <c r="C233" s="219"/>
      <c r="D233" s="214" t="s">
        <v>193</v>
      </c>
      <c r="E233" s="219"/>
      <c r="F233" s="221" t="s">
        <v>388</v>
      </c>
      <c r="G233" s="219"/>
      <c r="H233" s="222">
        <v>3.2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193</v>
      </c>
      <c r="AU233" s="228" t="s">
        <v>89</v>
      </c>
      <c r="AV233" s="13" t="s">
        <v>89</v>
      </c>
      <c r="AW233" s="13" t="s">
        <v>4</v>
      </c>
      <c r="AX233" s="13" t="s">
        <v>87</v>
      </c>
      <c r="AY233" s="228" t="s">
        <v>138</v>
      </c>
    </row>
    <row r="234" spans="1:65" s="2" customFormat="1" ht="24.2" customHeight="1">
      <c r="A234" s="34"/>
      <c r="B234" s="35"/>
      <c r="C234" s="200" t="s">
        <v>389</v>
      </c>
      <c r="D234" s="200" t="s">
        <v>140</v>
      </c>
      <c r="E234" s="201" t="s">
        <v>390</v>
      </c>
      <c r="F234" s="202" t="s">
        <v>391</v>
      </c>
      <c r="G234" s="203" t="s">
        <v>223</v>
      </c>
      <c r="H234" s="204">
        <v>1510</v>
      </c>
      <c r="I234" s="205"/>
      <c r="J234" s="206">
        <f>ROUND(I234*H234,2)</f>
        <v>0</v>
      </c>
      <c r="K234" s="207"/>
      <c r="L234" s="39"/>
      <c r="M234" s="208" t="s">
        <v>1</v>
      </c>
      <c r="N234" s="209" t="s">
        <v>44</v>
      </c>
      <c r="O234" s="71"/>
      <c r="P234" s="210">
        <f>O234*H234</f>
        <v>0</v>
      </c>
      <c r="Q234" s="210">
        <v>0</v>
      </c>
      <c r="R234" s="210">
        <f>Q234*H234</f>
        <v>0</v>
      </c>
      <c r="S234" s="210">
        <v>0</v>
      </c>
      <c r="T234" s="21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2" t="s">
        <v>144</v>
      </c>
      <c r="AT234" s="212" t="s">
        <v>140</v>
      </c>
      <c r="AU234" s="212" t="s">
        <v>89</v>
      </c>
      <c r="AY234" s="17" t="s">
        <v>138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7" t="s">
        <v>87</v>
      </c>
      <c r="BK234" s="213">
        <f>ROUND(I234*H234,2)</f>
        <v>0</v>
      </c>
      <c r="BL234" s="17" t="s">
        <v>144</v>
      </c>
      <c r="BM234" s="212" t="s">
        <v>392</v>
      </c>
    </row>
    <row r="235" spans="1:65" s="2" customFormat="1" ht="16.5" customHeight="1">
      <c r="A235" s="34"/>
      <c r="B235" s="35"/>
      <c r="C235" s="229" t="s">
        <v>393</v>
      </c>
      <c r="D235" s="229" t="s">
        <v>328</v>
      </c>
      <c r="E235" s="230" t="s">
        <v>394</v>
      </c>
      <c r="F235" s="231" t="s">
        <v>395</v>
      </c>
      <c r="G235" s="232" t="s">
        <v>223</v>
      </c>
      <c r="H235" s="233">
        <v>1510</v>
      </c>
      <c r="I235" s="234"/>
      <c r="J235" s="235">
        <f>ROUND(I235*H235,2)</f>
        <v>0</v>
      </c>
      <c r="K235" s="236"/>
      <c r="L235" s="237"/>
      <c r="M235" s="238" t="s">
        <v>1</v>
      </c>
      <c r="N235" s="239" t="s">
        <v>44</v>
      </c>
      <c r="O235" s="71"/>
      <c r="P235" s="210">
        <f>O235*H235</f>
        <v>0</v>
      </c>
      <c r="Q235" s="210">
        <v>0.00032</v>
      </c>
      <c r="R235" s="210">
        <f>Q235*H235</f>
        <v>0.4832</v>
      </c>
      <c r="S235" s="210">
        <v>0</v>
      </c>
      <c r="T235" s="21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2" t="s">
        <v>173</v>
      </c>
      <c r="AT235" s="212" t="s">
        <v>328</v>
      </c>
      <c r="AU235" s="212" t="s">
        <v>89</v>
      </c>
      <c r="AY235" s="17" t="s">
        <v>138</v>
      </c>
      <c r="BE235" s="213">
        <f>IF(N235="základní",J235,0)</f>
        <v>0</v>
      </c>
      <c r="BF235" s="213">
        <f>IF(N235="snížená",J235,0)</f>
        <v>0</v>
      </c>
      <c r="BG235" s="213">
        <f>IF(N235="zákl. přenesená",J235,0)</f>
        <v>0</v>
      </c>
      <c r="BH235" s="213">
        <f>IF(N235="sníž. přenesená",J235,0)</f>
        <v>0</v>
      </c>
      <c r="BI235" s="213">
        <f>IF(N235="nulová",J235,0)</f>
        <v>0</v>
      </c>
      <c r="BJ235" s="17" t="s">
        <v>87</v>
      </c>
      <c r="BK235" s="213">
        <f>ROUND(I235*H235,2)</f>
        <v>0</v>
      </c>
      <c r="BL235" s="17" t="s">
        <v>144</v>
      </c>
      <c r="BM235" s="212" t="s">
        <v>396</v>
      </c>
    </row>
    <row r="236" spans="1:65" s="2" customFormat="1" ht="24.2" customHeight="1">
      <c r="A236" s="34"/>
      <c r="B236" s="35"/>
      <c r="C236" s="200" t="s">
        <v>397</v>
      </c>
      <c r="D236" s="200" t="s">
        <v>140</v>
      </c>
      <c r="E236" s="201" t="s">
        <v>398</v>
      </c>
      <c r="F236" s="202" t="s">
        <v>399</v>
      </c>
      <c r="G236" s="203" t="s">
        <v>223</v>
      </c>
      <c r="H236" s="204">
        <v>1510</v>
      </c>
      <c r="I236" s="205"/>
      <c r="J236" s="206">
        <f>ROUND(I236*H236,2)</f>
        <v>0</v>
      </c>
      <c r="K236" s="207"/>
      <c r="L236" s="39"/>
      <c r="M236" s="208" t="s">
        <v>1</v>
      </c>
      <c r="N236" s="209" t="s">
        <v>44</v>
      </c>
      <c r="O236" s="71"/>
      <c r="P236" s="210">
        <f>O236*H236</f>
        <v>0</v>
      </c>
      <c r="Q236" s="210">
        <v>0</v>
      </c>
      <c r="R236" s="210">
        <f>Q236*H236</f>
        <v>0</v>
      </c>
      <c r="S236" s="210">
        <v>0</v>
      </c>
      <c r="T236" s="21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2" t="s">
        <v>144</v>
      </c>
      <c r="AT236" s="212" t="s">
        <v>140</v>
      </c>
      <c r="AU236" s="212" t="s">
        <v>89</v>
      </c>
      <c r="AY236" s="17" t="s">
        <v>138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7" t="s">
        <v>87</v>
      </c>
      <c r="BK236" s="213">
        <f>ROUND(I236*H236,2)</f>
        <v>0</v>
      </c>
      <c r="BL236" s="17" t="s">
        <v>144</v>
      </c>
      <c r="BM236" s="212" t="s">
        <v>400</v>
      </c>
    </row>
    <row r="237" spans="1:47" s="2" customFormat="1" ht="19.5">
      <c r="A237" s="34"/>
      <c r="B237" s="35"/>
      <c r="C237" s="36"/>
      <c r="D237" s="214" t="s">
        <v>161</v>
      </c>
      <c r="E237" s="36"/>
      <c r="F237" s="215" t="s">
        <v>401</v>
      </c>
      <c r="G237" s="36"/>
      <c r="H237" s="36"/>
      <c r="I237" s="167"/>
      <c r="J237" s="36"/>
      <c r="K237" s="36"/>
      <c r="L237" s="39"/>
      <c r="M237" s="216"/>
      <c r="N237" s="217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161</v>
      </c>
      <c r="AU237" s="17" t="s">
        <v>89</v>
      </c>
    </row>
    <row r="238" spans="1:65" s="2" customFormat="1" ht="16.5" customHeight="1">
      <c r="A238" s="34"/>
      <c r="B238" s="35"/>
      <c r="C238" s="229" t="s">
        <v>402</v>
      </c>
      <c r="D238" s="229" t="s">
        <v>328</v>
      </c>
      <c r="E238" s="230" t="s">
        <v>403</v>
      </c>
      <c r="F238" s="231" t="s">
        <v>404</v>
      </c>
      <c r="G238" s="232" t="s">
        <v>250</v>
      </c>
      <c r="H238" s="233">
        <v>15.553</v>
      </c>
      <c r="I238" s="234"/>
      <c r="J238" s="235">
        <f>ROUND(I238*H238,2)</f>
        <v>0</v>
      </c>
      <c r="K238" s="236"/>
      <c r="L238" s="237"/>
      <c r="M238" s="238" t="s">
        <v>1</v>
      </c>
      <c r="N238" s="239" t="s">
        <v>44</v>
      </c>
      <c r="O238" s="71"/>
      <c r="P238" s="210">
        <f>O238*H238</f>
        <v>0</v>
      </c>
      <c r="Q238" s="210">
        <v>0.2</v>
      </c>
      <c r="R238" s="210">
        <f>Q238*H238</f>
        <v>3.1106000000000003</v>
      </c>
      <c r="S238" s="210">
        <v>0</v>
      </c>
      <c r="T238" s="21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2" t="s">
        <v>173</v>
      </c>
      <c r="AT238" s="212" t="s">
        <v>328</v>
      </c>
      <c r="AU238" s="212" t="s">
        <v>89</v>
      </c>
      <c r="AY238" s="17" t="s">
        <v>138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7" t="s">
        <v>87</v>
      </c>
      <c r="BK238" s="213">
        <f>ROUND(I238*H238,2)</f>
        <v>0</v>
      </c>
      <c r="BL238" s="17" t="s">
        <v>144</v>
      </c>
      <c r="BM238" s="212" t="s">
        <v>405</v>
      </c>
    </row>
    <row r="239" spans="2:51" s="13" customFormat="1" ht="11.25">
      <c r="B239" s="218"/>
      <c r="C239" s="219"/>
      <c r="D239" s="214" t="s">
        <v>193</v>
      </c>
      <c r="E239" s="219"/>
      <c r="F239" s="221" t="s">
        <v>406</v>
      </c>
      <c r="G239" s="219"/>
      <c r="H239" s="222">
        <v>15.553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193</v>
      </c>
      <c r="AU239" s="228" t="s">
        <v>89</v>
      </c>
      <c r="AV239" s="13" t="s">
        <v>89</v>
      </c>
      <c r="AW239" s="13" t="s">
        <v>4</v>
      </c>
      <c r="AX239" s="13" t="s">
        <v>87</v>
      </c>
      <c r="AY239" s="228" t="s">
        <v>138</v>
      </c>
    </row>
    <row r="240" spans="1:65" s="2" customFormat="1" ht="24.2" customHeight="1">
      <c r="A240" s="34"/>
      <c r="B240" s="35"/>
      <c r="C240" s="200" t="s">
        <v>407</v>
      </c>
      <c r="D240" s="200" t="s">
        <v>140</v>
      </c>
      <c r="E240" s="201" t="s">
        <v>408</v>
      </c>
      <c r="F240" s="202" t="s">
        <v>409</v>
      </c>
      <c r="G240" s="203" t="s">
        <v>223</v>
      </c>
      <c r="H240" s="204">
        <v>4970</v>
      </c>
      <c r="I240" s="205"/>
      <c r="J240" s="206">
        <f>ROUND(I240*H240,2)</f>
        <v>0</v>
      </c>
      <c r="K240" s="207"/>
      <c r="L240" s="39"/>
      <c r="M240" s="208" t="s">
        <v>1</v>
      </c>
      <c r="N240" s="209" t="s">
        <v>44</v>
      </c>
      <c r="O240" s="71"/>
      <c r="P240" s="210">
        <f>O240*H240</f>
        <v>0</v>
      </c>
      <c r="Q240" s="210">
        <v>0</v>
      </c>
      <c r="R240" s="210">
        <f>Q240*H240</f>
        <v>0</v>
      </c>
      <c r="S240" s="210">
        <v>0</v>
      </c>
      <c r="T240" s="21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2" t="s">
        <v>144</v>
      </c>
      <c r="AT240" s="212" t="s">
        <v>140</v>
      </c>
      <c r="AU240" s="212" t="s">
        <v>89</v>
      </c>
      <c r="AY240" s="17" t="s">
        <v>138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7" t="s">
        <v>87</v>
      </c>
      <c r="BK240" s="213">
        <f>ROUND(I240*H240,2)</f>
        <v>0</v>
      </c>
      <c r="BL240" s="17" t="s">
        <v>144</v>
      </c>
      <c r="BM240" s="212" t="s">
        <v>410</v>
      </c>
    </row>
    <row r="241" spans="2:51" s="13" customFormat="1" ht="11.25">
      <c r="B241" s="218"/>
      <c r="C241" s="219"/>
      <c r="D241" s="214" t="s">
        <v>193</v>
      </c>
      <c r="E241" s="220" t="s">
        <v>1</v>
      </c>
      <c r="F241" s="221" t="s">
        <v>411</v>
      </c>
      <c r="G241" s="219"/>
      <c r="H241" s="222">
        <v>4970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193</v>
      </c>
      <c r="AU241" s="228" t="s">
        <v>89</v>
      </c>
      <c r="AV241" s="13" t="s">
        <v>89</v>
      </c>
      <c r="AW241" s="13" t="s">
        <v>36</v>
      </c>
      <c r="AX241" s="13" t="s">
        <v>87</v>
      </c>
      <c r="AY241" s="228" t="s">
        <v>138</v>
      </c>
    </row>
    <row r="242" spans="2:63" s="12" customFormat="1" ht="22.9" customHeight="1">
      <c r="B242" s="184"/>
      <c r="C242" s="185"/>
      <c r="D242" s="186" t="s">
        <v>78</v>
      </c>
      <c r="E242" s="198" t="s">
        <v>89</v>
      </c>
      <c r="F242" s="198" t="s">
        <v>412</v>
      </c>
      <c r="G242" s="185"/>
      <c r="H242" s="185"/>
      <c r="I242" s="188"/>
      <c r="J242" s="199">
        <f>BK242</f>
        <v>0</v>
      </c>
      <c r="K242" s="185"/>
      <c r="L242" s="190"/>
      <c r="M242" s="191"/>
      <c r="N242" s="192"/>
      <c r="O242" s="192"/>
      <c r="P242" s="193">
        <f>P243</f>
        <v>0</v>
      </c>
      <c r="Q242" s="192"/>
      <c r="R242" s="193">
        <f>R243</f>
        <v>250.812114</v>
      </c>
      <c r="S242" s="192"/>
      <c r="T242" s="194">
        <f>T243</f>
        <v>0</v>
      </c>
      <c r="AR242" s="195" t="s">
        <v>87</v>
      </c>
      <c r="AT242" s="196" t="s">
        <v>78</v>
      </c>
      <c r="AU242" s="196" t="s">
        <v>87</v>
      </c>
      <c r="AY242" s="195" t="s">
        <v>138</v>
      </c>
      <c r="BK242" s="197">
        <f>BK243</f>
        <v>0</v>
      </c>
    </row>
    <row r="243" spans="1:65" s="2" customFormat="1" ht="37.9" customHeight="1">
      <c r="A243" s="34"/>
      <c r="B243" s="35"/>
      <c r="C243" s="200" t="s">
        <v>413</v>
      </c>
      <c r="D243" s="200" t="s">
        <v>140</v>
      </c>
      <c r="E243" s="201" t="s">
        <v>414</v>
      </c>
      <c r="F243" s="202" t="s">
        <v>415</v>
      </c>
      <c r="G243" s="203" t="s">
        <v>171</v>
      </c>
      <c r="H243" s="204">
        <v>915</v>
      </c>
      <c r="I243" s="205"/>
      <c r="J243" s="206">
        <f>ROUND(I243*H243,2)</f>
        <v>0</v>
      </c>
      <c r="K243" s="207"/>
      <c r="L243" s="39"/>
      <c r="M243" s="208" t="s">
        <v>1</v>
      </c>
      <c r="N243" s="209" t="s">
        <v>44</v>
      </c>
      <c r="O243" s="71"/>
      <c r="P243" s="210">
        <f>O243*H243</f>
        <v>0</v>
      </c>
      <c r="Q243" s="210">
        <v>0.2741116</v>
      </c>
      <c r="R243" s="210">
        <f>Q243*H243</f>
        <v>250.812114</v>
      </c>
      <c r="S243" s="210">
        <v>0</v>
      </c>
      <c r="T243" s="21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2" t="s">
        <v>144</v>
      </c>
      <c r="AT243" s="212" t="s">
        <v>140</v>
      </c>
      <c r="AU243" s="212" t="s">
        <v>89</v>
      </c>
      <c r="AY243" s="17" t="s">
        <v>138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7" t="s">
        <v>87</v>
      </c>
      <c r="BK243" s="213">
        <f>ROUND(I243*H243,2)</f>
        <v>0</v>
      </c>
      <c r="BL243" s="17" t="s">
        <v>144</v>
      </c>
      <c r="BM243" s="212" t="s">
        <v>416</v>
      </c>
    </row>
    <row r="244" spans="2:63" s="12" customFormat="1" ht="22.9" customHeight="1">
      <c r="B244" s="184"/>
      <c r="C244" s="185"/>
      <c r="D244" s="186" t="s">
        <v>78</v>
      </c>
      <c r="E244" s="198" t="s">
        <v>149</v>
      </c>
      <c r="F244" s="198" t="s">
        <v>417</v>
      </c>
      <c r="G244" s="185"/>
      <c r="H244" s="185"/>
      <c r="I244" s="188"/>
      <c r="J244" s="199">
        <f>BK244</f>
        <v>0</v>
      </c>
      <c r="K244" s="185"/>
      <c r="L244" s="190"/>
      <c r="M244" s="191"/>
      <c r="N244" s="192"/>
      <c r="O244" s="192"/>
      <c r="P244" s="193">
        <f>SUM(P245:P246)</f>
        <v>0</v>
      </c>
      <c r="Q244" s="192"/>
      <c r="R244" s="193">
        <f>SUM(R245:R246)</f>
        <v>227.151</v>
      </c>
      <c r="S244" s="192"/>
      <c r="T244" s="194">
        <f>SUM(T245:T246)</f>
        <v>0</v>
      </c>
      <c r="AR244" s="195" t="s">
        <v>87</v>
      </c>
      <c r="AT244" s="196" t="s">
        <v>78</v>
      </c>
      <c r="AU244" s="196" t="s">
        <v>87</v>
      </c>
      <c r="AY244" s="195" t="s">
        <v>138</v>
      </c>
      <c r="BK244" s="197">
        <f>SUM(BK245:BK246)</f>
        <v>0</v>
      </c>
    </row>
    <row r="245" spans="1:65" s="2" customFormat="1" ht="33" customHeight="1">
      <c r="A245" s="34"/>
      <c r="B245" s="35"/>
      <c r="C245" s="200" t="s">
        <v>418</v>
      </c>
      <c r="D245" s="200" t="s">
        <v>140</v>
      </c>
      <c r="E245" s="201" t="s">
        <v>419</v>
      </c>
      <c r="F245" s="202" t="s">
        <v>420</v>
      </c>
      <c r="G245" s="203" t="s">
        <v>250</v>
      </c>
      <c r="H245" s="204">
        <v>65</v>
      </c>
      <c r="I245" s="205"/>
      <c r="J245" s="206">
        <f>ROUND(I245*H245,2)</f>
        <v>0</v>
      </c>
      <c r="K245" s="207"/>
      <c r="L245" s="39"/>
      <c r="M245" s="208" t="s">
        <v>1</v>
      </c>
      <c r="N245" s="209" t="s">
        <v>44</v>
      </c>
      <c r="O245" s="71"/>
      <c r="P245" s="210">
        <f>O245*H245</f>
        <v>0</v>
      </c>
      <c r="Q245" s="210">
        <v>0.7254</v>
      </c>
      <c r="R245" s="210">
        <f>Q245*H245</f>
        <v>47.151</v>
      </c>
      <c r="S245" s="210">
        <v>0</v>
      </c>
      <c r="T245" s="21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2" t="s">
        <v>144</v>
      </c>
      <c r="AT245" s="212" t="s">
        <v>140</v>
      </c>
      <c r="AU245" s="212" t="s">
        <v>89</v>
      </c>
      <c r="AY245" s="17" t="s">
        <v>138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7" t="s">
        <v>87</v>
      </c>
      <c r="BK245" s="213">
        <f>ROUND(I245*H245,2)</f>
        <v>0</v>
      </c>
      <c r="BL245" s="17" t="s">
        <v>144</v>
      </c>
      <c r="BM245" s="212" t="s">
        <v>421</v>
      </c>
    </row>
    <row r="246" spans="1:65" s="2" customFormat="1" ht="16.5" customHeight="1">
      <c r="A246" s="34"/>
      <c r="B246" s="35"/>
      <c r="C246" s="229" t="s">
        <v>422</v>
      </c>
      <c r="D246" s="229" t="s">
        <v>328</v>
      </c>
      <c r="E246" s="230" t="s">
        <v>423</v>
      </c>
      <c r="F246" s="231" t="s">
        <v>424</v>
      </c>
      <c r="G246" s="232" t="s">
        <v>331</v>
      </c>
      <c r="H246" s="233">
        <v>180</v>
      </c>
      <c r="I246" s="234"/>
      <c r="J246" s="235">
        <f>ROUND(I246*H246,2)</f>
        <v>0</v>
      </c>
      <c r="K246" s="236"/>
      <c r="L246" s="237"/>
      <c r="M246" s="238" t="s">
        <v>1</v>
      </c>
      <c r="N246" s="239" t="s">
        <v>44</v>
      </c>
      <c r="O246" s="71"/>
      <c r="P246" s="210">
        <f>O246*H246</f>
        <v>0</v>
      </c>
      <c r="Q246" s="210">
        <v>1</v>
      </c>
      <c r="R246" s="210">
        <f>Q246*H246</f>
        <v>180</v>
      </c>
      <c r="S246" s="210">
        <v>0</v>
      </c>
      <c r="T246" s="21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2" t="s">
        <v>173</v>
      </c>
      <c r="AT246" s="212" t="s">
        <v>328</v>
      </c>
      <c r="AU246" s="212" t="s">
        <v>89</v>
      </c>
      <c r="AY246" s="17" t="s">
        <v>138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7" t="s">
        <v>87</v>
      </c>
      <c r="BK246" s="213">
        <f>ROUND(I246*H246,2)</f>
        <v>0</v>
      </c>
      <c r="BL246" s="17" t="s">
        <v>144</v>
      </c>
      <c r="BM246" s="212" t="s">
        <v>425</v>
      </c>
    </row>
    <row r="247" spans="2:63" s="12" customFormat="1" ht="22.9" customHeight="1">
      <c r="B247" s="184"/>
      <c r="C247" s="185"/>
      <c r="D247" s="186" t="s">
        <v>78</v>
      </c>
      <c r="E247" s="198" t="s">
        <v>156</v>
      </c>
      <c r="F247" s="198" t="s">
        <v>426</v>
      </c>
      <c r="G247" s="185"/>
      <c r="H247" s="185"/>
      <c r="I247" s="188"/>
      <c r="J247" s="199">
        <f>BK247</f>
        <v>0</v>
      </c>
      <c r="K247" s="185"/>
      <c r="L247" s="190"/>
      <c r="M247" s="191"/>
      <c r="N247" s="192"/>
      <c r="O247" s="192"/>
      <c r="P247" s="193">
        <f>SUM(P248:P286)</f>
        <v>0</v>
      </c>
      <c r="Q247" s="192"/>
      <c r="R247" s="193">
        <f>SUM(R248:R286)</f>
        <v>2959.5976272000003</v>
      </c>
      <c r="S247" s="192"/>
      <c r="T247" s="194">
        <f>SUM(T248:T286)</f>
        <v>0</v>
      </c>
      <c r="AR247" s="195" t="s">
        <v>87</v>
      </c>
      <c r="AT247" s="196" t="s">
        <v>78</v>
      </c>
      <c r="AU247" s="196" t="s">
        <v>87</v>
      </c>
      <c r="AY247" s="195" t="s">
        <v>138</v>
      </c>
      <c r="BK247" s="197">
        <f>SUM(BK248:BK286)</f>
        <v>0</v>
      </c>
    </row>
    <row r="248" spans="1:65" s="2" customFormat="1" ht="16.5" customHeight="1">
      <c r="A248" s="34"/>
      <c r="B248" s="35"/>
      <c r="C248" s="200" t="s">
        <v>427</v>
      </c>
      <c r="D248" s="200" t="s">
        <v>140</v>
      </c>
      <c r="E248" s="201" t="s">
        <v>428</v>
      </c>
      <c r="F248" s="202" t="s">
        <v>429</v>
      </c>
      <c r="G248" s="203" t="s">
        <v>223</v>
      </c>
      <c r="H248" s="204">
        <v>4104</v>
      </c>
      <c r="I248" s="205"/>
      <c r="J248" s="206">
        <f>ROUND(I248*H248,2)</f>
        <v>0</v>
      </c>
      <c r="K248" s="207"/>
      <c r="L248" s="39"/>
      <c r="M248" s="208" t="s">
        <v>1</v>
      </c>
      <c r="N248" s="209" t="s">
        <v>44</v>
      </c>
      <c r="O248" s="71"/>
      <c r="P248" s="210">
        <f>O248*H248</f>
        <v>0</v>
      </c>
      <c r="Q248" s="210">
        <v>0</v>
      </c>
      <c r="R248" s="210">
        <f>Q248*H248</f>
        <v>0</v>
      </c>
      <c r="S248" s="210">
        <v>0</v>
      </c>
      <c r="T248" s="21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2" t="s">
        <v>144</v>
      </c>
      <c r="AT248" s="212" t="s">
        <v>140</v>
      </c>
      <c r="AU248" s="212" t="s">
        <v>89</v>
      </c>
      <c r="AY248" s="17" t="s">
        <v>138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7" t="s">
        <v>87</v>
      </c>
      <c r="BK248" s="213">
        <f>ROUND(I248*H248,2)</f>
        <v>0</v>
      </c>
      <c r="BL248" s="17" t="s">
        <v>144</v>
      </c>
      <c r="BM248" s="212" t="s">
        <v>430</v>
      </c>
    </row>
    <row r="249" spans="1:47" s="2" customFormat="1" ht="48.75">
      <c r="A249" s="34"/>
      <c r="B249" s="35"/>
      <c r="C249" s="36"/>
      <c r="D249" s="214" t="s">
        <v>161</v>
      </c>
      <c r="E249" s="36"/>
      <c r="F249" s="215" t="s">
        <v>431</v>
      </c>
      <c r="G249" s="36"/>
      <c r="H249" s="36"/>
      <c r="I249" s="167"/>
      <c r="J249" s="36"/>
      <c r="K249" s="36"/>
      <c r="L249" s="39"/>
      <c r="M249" s="216"/>
      <c r="N249" s="217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161</v>
      </c>
      <c r="AU249" s="17" t="s">
        <v>89</v>
      </c>
    </row>
    <row r="250" spans="2:51" s="13" customFormat="1" ht="11.25">
      <c r="B250" s="218"/>
      <c r="C250" s="219"/>
      <c r="D250" s="214" t="s">
        <v>193</v>
      </c>
      <c r="E250" s="220" t="s">
        <v>1</v>
      </c>
      <c r="F250" s="221" t="s">
        <v>432</v>
      </c>
      <c r="G250" s="219"/>
      <c r="H250" s="222">
        <v>4104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193</v>
      </c>
      <c r="AU250" s="228" t="s">
        <v>89</v>
      </c>
      <c r="AV250" s="13" t="s">
        <v>89</v>
      </c>
      <c r="AW250" s="13" t="s">
        <v>36</v>
      </c>
      <c r="AX250" s="13" t="s">
        <v>87</v>
      </c>
      <c r="AY250" s="228" t="s">
        <v>138</v>
      </c>
    </row>
    <row r="251" spans="1:65" s="2" customFormat="1" ht="21.75" customHeight="1">
      <c r="A251" s="34"/>
      <c r="B251" s="35"/>
      <c r="C251" s="200" t="s">
        <v>433</v>
      </c>
      <c r="D251" s="200" t="s">
        <v>140</v>
      </c>
      <c r="E251" s="201" t="s">
        <v>434</v>
      </c>
      <c r="F251" s="202" t="s">
        <v>435</v>
      </c>
      <c r="G251" s="203" t="s">
        <v>223</v>
      </c>
      <c r="H251" s="204">
        <v>5474</v>
      </c>
      <c r="I251" s="205"/>
      <c r="J251" s="206">
        <f>ROUND(I251*H251,2)</f>
        <v>0</v>
      </c>
      <c r="K251" s="207"/>
      <c r="L251" s="39"/>
      <c r="M251" s="208" t="s">
        <v>1</v>
      </c>
      <c r="N251" s="209" t="s">
        <v>44</v>
      </c>
      <c r="O251" s="71"/>
      <c r="P251" s="210">
        <f>O251*H251</f>
        <v>0</v>
      </c>
      <c r="Q251" s="210">
        <v>0.161</v>
      </c>
      <c r="R251" s="210">
        <f>Q251*H251</f>
        <v>881.3140000000001</v>
      </c>
      <c r="S251" s="210">
        <v>0</v>
      </c>
      <c r="T251" s="21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12" t="s">
        <v>144</v>
      </c>
      <c r="AT251" s="212" t="s">
        <v>140</v>
      </c>
      <c r="AU251" s="212" t="s">
        <v>89</v>
      </c>
      <c r="AY251" s="17" t="s">
        <v>138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7" t="s">
        <v>87</v>
      </c>
      <c r="BK251" s="213">
        <f>ROUND(I251*H251,2)</f>
        <v>0</v>
      </c>
      <c r="BL251" s="17" t="s">
        <v>144</v>
      </c>
      <c r="BM251" s="212" t="s">
        <v>436</v>
      </c>
    </row>
    <row r="252" spans="1:47" s="2" customFormat="1" ht="19.5">
      <c r="A252" s="34"/>
      <c r="B252" s="35"/>
      <c r="C252" s="36"/>
      <c r="D252" s="214" t="s">
        <v>161</v>
      </c>
      <c r="E252" s="36"/>
      <c r="F252" s="215" t="s">
        <v>437</v>
      </c>
      <c r="G252" s="36"/>
      <c r="H252" s="36"/>
      <c r="I252" s="167"/>
      <c r="J252" s="36"/>
      <c r="K252" s="36"/>
      <c r="L252" s="39"/>
      <c r="M252" s="216"/>
      <c r="N252" s="217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161</v>
      </c>
      <c r="AU252" s="17" t="s">
        <v>89</v>
      </c>
    </row>
    <row r="253" spans="2:51" s="13" customFormat="1" ht="11.25">
      <c r="B253" s="218"/>
      <c r="C253" s="219"/>
      <c r="D253" s="214" t="s">
        <v>193</v>
      </c>
      <c r="E253" s="220" t="s">
        <v>1</v>
      </c>
      <c r="F253" s="221" t="s">
        <v>438</v>
      </c>
      <c r="G253" s="219"/>
      <c r="H253" s="222">
        <v>5474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193</v>
      </c>
      <c r="AU253" s="228" t="s">
        <v>89</v>
      </c>
      <c r="AV253" s="13" t="s">
        <v>89</v>
      </c>
      <c r="AW253" s="13" t="s">
        <v>36</v>
      </c>
      <c r="AX253" s="13" t="s">
        <v>87</v>
      </c>
      <c r="AY253" s="228" t="s">
        <v>138</v>
      </c>
    </row>
    <row r="254" spans="1:65" s="2" customFormat="1" ht="24.2" customHeight="1">
      <c r="A254" s="34"/>
      <c r="B254" s="35"/>
      <c r="C254" s="200" t="s">
        <v>439</v>
      </c>
      <c r="D254" s="200" t="s">
        <v>140</v>
      </c>
      <c r="E254" s="201" t="s">
        <v>440</v>
      </c>
      <c r="F254" s="202" t="s">
        <v>441</v>
      </c>
      <c r="G254" s="203" t="s">
        <v>223</v>
      </c>
      <c r="H254" s="204">
        <v>5474</v>
      </c>
      <c r="I254" s="205"/>
      <c r="J254" s="206">
        <f>ROUND(I254*H254,2)</f>
        <v>0</v>
      </c>
      <c r="K254" s="207"/>
      <c r="L254" s="39"/>
      <c r="M254" s="208" t="s">
        <v>1</v>
      </c>
      <c r="N254" s="209" t="s">
        <v>44</v>
      </c>
      <c r="O254" s="71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2" t="s">
        <v>144</v>
      </c>
      <c r="AT254" s="212" t="s">
        <v>140</v>
      </c>
      <c r="AU254" s="212" t="s">
        <v>89</v>
      </c>
      <c r="AY254" s="17" t="s">
        <v>138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7" t="s">
        <v>87</v>
      </c>
      <c r="BK254" s="213">
        <f>ROUND(I254*H254,2)</f>
        <v>0</v>
      </c>
      <c r="BL254" s="17" t="s">
        <v>144</v>
      </c>
      <c r="BM254" s="212" t="s">
        <v>442</v>
      </c>
    </row>
    <row r="255" spans="1:47" s="2" customFormat="1" ht="29.25">
      <c r="A255" s="34"/>
      <c r="B255" s="35"/>
      <c r="C255" s="36"/>
      <c r="D255" s="214" t="s">
        <v>161</v>
      </c>
      <c r="E255" s="36"/>
      <c r="F255" s="215" t="s">
        <v>443</v>
      </c>
      <c r="G255" s="36"/>
      <c r="H255" s="36"/>
      <c r="I255" s="167"/>
      <c r="J255" s="36"/>
      <c r="K255" s="36"/>
      <c r="L255" s="39"/>
      <c r="M255" s="216"/>
      <c r="N255" s="217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161</v>
      </c>
      <c r="AU255" s="17" t="s">
        <v>89</v>
      </c>
    </row>
    <row r="256" spans="2:51" s="13" customFormat="1" ht="11.25">
      <c r="B256" s="218"/>
      <c r="C256" s="219"/>
      <c r="D256" s="214" t="s">
        <v>193</v>
      </c>
      <c r="E256" s="220" t="s">
        <v>1</v>
      </c>
      <c r="F256" s="221" t="s">
        <v>438</v>
      </c>
      <c r="G256" s="219"/>
      <c r="H256" s="222">
        <v>5474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193</v>
      </c>
      <c r="AU256" s="228" t="s">
        <v>89</v>
      </c>
      <c r="AV256" s="13" t="s">
        <v>89</v>
      </c>
      <c r="AW256" s="13" t="s">
        <v>36</v>
      </c>
      <c r="AX256" s="13" t="s">
        <v>87</v>
      </c>
      <c r="AY256" s="228" t="s">
        <v>138</v>
      </c>
    </row>
    <row r="257" spans="1:65" s="2" customFormat="1" ht="24.2" customHeight="1">
      <c r="A257" s="34"/>
      <c r="B257" s="35"/>
      <c r="C257" s="200" t="s">
        <v>444</v>
      </c>
      <c r="D257" s="200" t="s">
        <v>140</v>
      </c>
      <c r="E257" s="201" t="s">
        <v>445</v>
      </c>
      <c r="F257" s="202" t="s">
        <v>446</v>
      </c>
      <c r="G257" s="203" t="s">
        <v>223</v>
      </c>
      <c r="H257" s="204">
        <v>3906</v>
      </c>
      <c r="I257" s="205"/>
      <c r="J257" s="206">
        <f>ROUND(I257*H257,2)</f>
        <v>0</v>
      </c>
      <c r="K257" s="207"/>
      <c r="L257" s="39"/>
      <c r="M257" s="208" t="s">
        <v>1</v>
      </c>
      <c r="N257" s="209" t="s">
        <v>44</v>
      </c>
      <c r="O257" s="71"/>
      <c r="P257" s="210">
        <f>O257*H257</f>
        <v>0</v>
      </c>
      <c r="Q257" s="210">
        <v>0.4214912</v>
      </c>
      <c r="R257" s="210">
        <f>Q257*H257</f>
        <v>1646.3446272</v>
      </c>
      <c r="S257" s="210">
        <v>0</v>
      </c>
      <c r="T257" s="21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12" t="s">
        <v>144</v>
      </c>
      <c r="AT257" s="212" t="s">
        <v>140</v>
      </c>
      <c r="AU257" s="212" t="s">
        <v>89</v>
      </c>
      <c r="AY257" s="17" t="s">
        <v>138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7" t="s">
        <v>87</v>
      </c>
      <c r="BK257" s="213">
        <f>ROUND(I257*H257,2)</f>
        <v>0</v>
      </c>
      <c r="BL257" s="17" t="s">
        <v>144</v>
      </c>
      <c r="BM257" s="212" t="s">
        <v>447</v>
      </c>
    </row>
    <row r="258" spans="1:47" s="2" customFormat="1" ht="19.5">
      <c r="A258" s="34"/>
      <c r="B258" s="35"/>
      <c r="C258" s="36"/>
      <c r="D258" s="214" t="s">
        <v>161</v>
      </c>
      <c r="E258" s="36"/>
      <c r="F258" s="215" t="s">
        <v>448</v>
      </c>
      <c r="G258" s="36"/>
      <c r="H258" s="36"/>
      <c r="I258" s="167"/>
      <c r="J258" s="36"/>
      <c r="K258" s="36"/>
      <c r="L258" s="39"/>
      <c r="M258" s="216"/>
      <c r="N258" s="217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161</v>
      </c>
      <c r="AU258" s="17" t="s">
        <v>89</v>
      </c>
    </row>
    <row r="259" spans="2:51" s="13" customFormat="1" ht="11.25">
      <c r="B259" s="218"/>
      <c r="C259" s="219"/>
      <c r="D259" s="214" t="s">
        <v>193</v>
      </c>
      <c r="E259" s="220" t="s">
        <v>1</v>
      </c>
      <c r="F259" s="221" t="s">
        <v>449</v>
      </c>
      <c r="G259" s="219"/>
      <c r="H259" s="222">
        <v>3906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193</v>
      </c>
      <c r="AU259" s="228" t="s">
        <v>89</v>
      </c>
      <c r="AV259" s="13" t="s">
        <v>89</v>
      </c>
      <c r="AW259" s="13" t="s">
        <v>36</v>
      </c>
      <c r="AX259" s="13" t="s">
        <v>87</v>
      </c>
      <c r="AY259" s="228" t="s">
        <v>138</v>
      </c>
    </row>
    <row r="260" spans="1:65" s="2" customFormat="1" ht="21.75" customHeight="1">
      <c r="A260" s="34"/>
      <c r="B260" s="35"/>
      <c r="C260" s="200" t="s">
        <v>450</v>
      </c>
      <c r="D260" s="200" t="s">
        <v>140</v>
      </c>
      <c r="E260" s="201" t="s">
        <v>451</v>
      </c>
      <c r="F260" s="202" t="s">
        <v>452</v>
      </c>
      <c r="G260" s="203" t="s">
        <v>223</v>
      </c>
      <c r="H260" s="204">
        <v>4100</v>
      </c>
      <c r="I260" s="205"/>
      <c r="J260" s="206">
        <f>ROUND(I260*H260,2)</f>
        <v>0</v>
      </c>
      <c r="K260" s="207"/>
      <c r="L260" s="39"/>
      <c r="M260" s="208" t="s">
        <v>1</v>
      </c>
      <c r="N260" s="209" t="s">
        <v>44</v>
      </c>
      <c r="O260" s="71"/>
      <c r="P260" s="210">
        <f>O260*H260</f>
        <v>0</v>
      </c>
      <c r="Q260" s="210">
        <v>0</v>
      </c>
      <c r="R260" s="210">
        <f>Q260*H260</f>
        <v>0</v>
      </c>
      <c r="S260" s="210">
        <v>0</v>
      </c>
      <c r="T260" s="21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2" t="s">
        <v>144</v>
      </c>
      <c r="AT260" s="212" t="s">
        <v>140</v>
      </c>
      <c r="AU260" s="212" t="s">
        <v>89</v>
      </c>
      <c r="AY260" s="17" t="s">
        <v>138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7" t="s">
        <v>87</v>
      </c>
      <c r="BK260" s="213">
        <f>ROUND(I260*H260,2)</f>
        <v>0</v>
      </c>
      <c r="BL260" s="17" t="s">
        <v>144</v>
      </c>
      <c r="BM260" s="212" t="s">
        <v>453</v>
      </c>
    </row>
    <row r="261" spans="2:51" s="13" customFormat="1" ht="11.25">
      <c r="B261" s="218"/>
      <c r="C261" s="219"/>
      <c r="D261" s="214" t="s">
        <v>193</v>
      </c>
      <c r="E261" s="220" t="s">
        <v>1</v>
      </c>
      <c r="F261" s="221" t="s">
        <v>454</v>
      </c>
      <c r="G261" s="219"/>
      <c r="H261" s="222">
        <v>4100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193</v>
      </c>
      <c r="AU261" s="228" t="s">
        <v>89</v>
      </c>
      <c r="AV261" s="13" t="s">
        <v>89</v>
      </c>
      <c r="AW261" s="13" t="s">
        <v>36</v>
      </c>
      <c r="AX261" s="13" t="s">
        <v>87</v>
      </c>
      <c r="AY261" s="228" t="s">
        <v>138</v>
      </c>
    </row>
    <row r="262" spans="1:65" s="2" customFormat="1" ht="33" customHeight="1">
      <c r="A262" s="34"/>
      <c r="B262" s="35"/>
      <c r="C262" s="200" t="s">
        <v>455</v>
      </c>
      <c r="D262" s="200" t="s">
        <v>140</v>
      </c>
      <c r="E262" s="201" t="s">
        <v>456</v>
      </c>
      <c r="F262" s="202" t="s">
        <v>457</v>
      </c>
      <c r="G262" s="203" t="s">
        <v>223</v>
      </c>
      <c r="H262" s="204">
        <v>3600</v>
      </c>
      <c r="I262" s="205"/>
      <c r="J262" s="206">
        <f>ROUND(I262*H262,2)</f>
        <v>0</v>
      </c>
      <c r="K262" s="207"/>
      <c r="L262" s="39"/>
      <c r="M262" s="208" t="s">
        <v>1</v>
      </c>
      <c r="N262" s="209" t="s">
        <v>44</v>
      </c>
      <c r="O262" s="71"/>
      <c r="P262" s="210">
        <f>O262*H262</f>
        <v>0</v>
      </c>
      <c r="Q262" s="210">
        <v>0</v>
      </c>
      <c r="R262" s="210">
        <f>Q262*H262</f>
        <v>0</v>
      </c>
      <c r="S262" s="210">
        <v>0</v>
      </c>
      <c r="T262" s="21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2" t="s">
        <v>144</v>
      </c>
      <c r="AT262" s="212" t="s">
        <v>140</v>
      </c>
      <c r="AU262" s="212" t="s">
        <v>89</v>
      </c>
      <c r="AY262" s="17" t="s">
        <v>138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17" t="s">
        <v>87</v>
      </c>
      <c r="BK262" s="213">
        <f>ROUND(I262*H262,2)</f>
        <v>0</v>
      </c>
      <c r="BL262" s="17" t="s">
        <v>144</v>
      </c>
      <c r="BM262" s="212" t="s">
        <v>458</v>
      </c>
    </row>
    <row r="263" spans="1:47" s="2" customFormat="1" ht="19.5">
      <c r="A263" s="34"/>
      <c r="B263" s="35"/>
      <c r="C263" s="36"/>
      <c r="D263" s="214" t="s">
        <v>161</v>
      </c>
      <c r="E263" s="36"/>
      <c r="F263" s="215" t="s">
        <v>448</v>
      </c>
      <c r="G263" s="36"/>
      <c r="H263" s="36"/>
      <c r="I263" s="167"/>
      <c r="J263" s="36"/>
      <c r="K263" s="36"/>
      <c r="L263" s="39"/>
      <c r="M263" s="216"/>
      <c r="N263" s="217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161</v>
      </c>
      <c r="AU263" s="17" t="s">
        <v>89</v>
      </c>
    </row>
    <row r="264" spans="1:65" s="2" customFormat="1" ht="21.75" customHeight="1">
      <c r="A264" s="34"/>
      <c r="B264" s="35"/>
      <c r="C264" s="200" t="s">
        <v>459</v>
      </c>
      <c r="D264" s="200" t="s">
        <v>140</v>
      </c>
      <c r="E264" s="201" t="s">
        <v>460</v>
      </c>
      <c r="F264" s="202" t="s">
        <v>461</v>
      </c>
      <c r="G264" s="203" t="s">
        <v>223</v>
      </c>
      <c r="H264" s="204">
        <v>3600</v>
      </c>
      <c r="I264" s="205"/>
      <c r="J264" s="206">
        <f>ROUND(I264*H264,2)</f>
        <v>0</v>
      </c>
      <c r="K264" s="207"/>
      <c r="L264" s="39"/>
      <c r="M264" s="208" t="s">
        <v>1</v>
      </c>
      <c r="N264" s="209" t="s">
        <v>44</v>
      </c>
      <c r="O264" s="71"/>
      <c r="P264" s="210">
        <f>O264*H264</f>
        <v>0</v>
      </c>
      <c r="Q264" s="210">
        <v>0</v>
      </c>
      <c r="R264" s="210">
        <f>Q264*H264</f>
        <v>0</v>
      </c>
      <c r="S264" s="210">
        <v>0</v>
      </c>
      <c r="T264" s="21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2" t="s">
        <v>144</v>
      </c>
      <c r="AT264" s="212" t="s">
        <v>140</v>
      </c>
      <c r="AU264" s="212" t="s">
        <v>89</v>
      </c>
      <c r="AY264" s="17" t="s">
        <v>138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7" t="s">
        <v>87</v>
      </c>
      <c r="BK264" s="213">
        <f>ROUND(I264*H264,2)</f>
        <v>0</v>
      </c>
      <c r="BL264" s="17" t="s">
        <v>144</v>
      </c>
      <c r="BM264" s="212" t="s">
        <v>462</v>
      </c>
    </row>
    <row r="265" spans="1:65" s="2" customFormat="1" ht="24.2" customHeight="1">
      <c r="A265" s="34"/>
      <c r="B265" s="35"/>
      <c r="C265" s="200" t="s">
        <v>463</v>
      </c>
      <c r="D265" s="200" t="s">
        <v>140</v>
      </c>
      <c r="E265" s="201" t="s">
        <v>464</v>
      </c>
      <c r="F265" s="202" t="s">
        <v>465</v>
      </c>
      <c r="G265" s="203" t="s">
        <v>223</v>
      </c>
      <c r="H265" s="204">
        <v>4100</v>
      </c>
      <c r="I265" s="205"/>
      <c r="J265" s="206">
        <f>ROUND(I265*H265,2)</f>
        <v>0</v>
      </c>
      <c r="K265" s="207"/>
      <c r="L265" s="39"/>
      <c r="M265" s="208" t="s">
        <v>1</v>
      </c>
      <c r="N265" s="209" t="s">
        <v>44</v>
      </c>
      <c r="O265" s="71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2" t="s">
        <v>144</v>
      </c>
      <c r="AT265" s="212" t="s">
        <v>140</v>
      </c>
      <c r="AU265" s="212" t="s">
        <v>89</v>
      </c>
      <c r="AY265" s="17" t="s">
        <v>138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7" t="s">
        <v>87</v>
      </c>
      <c r="BK265" s="213">
        <f>ROUND(I265*H265,2)</f>
        <v>0</v>
      </c>
      <c r="BL265" s="17" t="s">
        <v>144</v>
      </c>
      <c r="BM265" s="212" t="s">
        <v>466</v>
      </c>
    </row>
    <row r="266" spans="1:47" s="2" customFormat="1" ht="19.5">
      <c r="A266" s="34"/>
      <c r="B266" s="35"/>
      <c r="C266" s="36"/>
      <c r="D266" s="214" t="s">
        <v>161</v>
      </c>
      <c r="E266" s="36"/>
      <c r="F266" s="215" t="s">
        <v>467</v>
      </c>
      <c r="G266" s="36"/>
      <c r="H266" s="36"/>
      <c r="I266" s="167"/>
      <c r="J266" s="36"/>
      <c r="K266" s="36"/>
      <c r="L266" s="39"/>
      <c r="M266" s="216"/>
      <c r="N266" s="217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161</v>
      </c>
      <c r="AU266" s="17" t="s">
        <v>89</v>
      </c>
    </row>
    <row r="267" spans="2:51" s="13" customFormat="1" ht="11.25">
      <c r="B267" s="218"/>
      <c r="C267" s="219"/>
      <c r="D267" s="214" t="s">
        <v>193</v>
      </c>
      <c r="E267" s="220" t="s">
        <v>1</v>
      </c>
      <c r="F267" s="221" t="s">
        <v>468</v>
      </c>
      <c r="G267" s="219"/>
      <c r="H267" s="222">
        <v>4100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193</v>
      </c>
      <c r="AU267" s="228" t="s">
        <v>89</v>
      </c>
      <c r="AV267" s="13" t="s">
        <v>89</v>
      </c>
      <c r="AW267" s="13" t="s">
        <v>36</v>
      </c>
      <c r="AX267" s="13" t="s">
        <v>87</v>
      </c>
      <c r="AY267" s="228" t="s">
        <v>138</v>
      </c>
    </row>
    <row r="268" spans="1:65" s="2" customFormat="1" ht="21.75" customHeight="1">
      <c r="A268" s="34"/>
      <c r="B268" s="35"/>
      <c r="C268" s="200" t="s">
        <v>469</v>
      </c>
      <c r="D268" s="200" t="s">
        <v>140</v>
      </c>
      <c r="E268" s="201" t="s">
        <v>470</v>
      </c>
      <c r="F268" s="202" t="s">
        <v>471</v>
      </c>
      <c r="G268" s="203" t="s">
        <v>223</v>
      </c>
      <c r="H268" s="204">
        <v>4100</v>
      </c>
      <c r="I268" s="205"/>
      <c r="J268" s="206">
        <f>ROUND(I268*H268,2)</f>
        <v>0</v>
      </c>
      <c r="K268" s="207"/>
      <c r="L268" s="39"/>
      <c r="M268" s="208" t="s">
        <v>1</v>
      </c>
      <c r="N268" s="209" t="s">
        <v>44</v>
      </c>
      <c r="O268" s="71"/>
      <c r="P268" s="210">
        <f>O268*H268</f>
        <v>0</v>
      </c>
      <c r="Q268" s="210">
        <v>0</v>
      </c>
      <c r="R268" s="210">
        <f>Q268*H268</f>
        <v>0</v>
      </c>
      <c r="S268" s="210">
        <v>0</v>
      </c>
      <c r="T268" s="21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2" t="s">
        <v>144</v>
      </c>
      <c r="AT268" s="212" t="s">
        <v>140</v>
      </c>
      <c r="AU268" s="212" t="s">
        <v>89</v>
      </c>
      <c r="AY268" s="17" t="s">
        <v>138</v>
      </c>
      <c r="BE268" s="213">
        <f>IF(N268="základní",J268,0)</f>
        <v>0</v>
      </c>
      <c r="BF268" s="213">
        <f>IF(N268="snížená",J268,0)</f>
        <v>0</v>
      </c>
      <c r="BG268" s="213">
        <f>IF(N268="zákl. přenesená",J268,0)</f>
        <v>0</v>
      </c>
      <c r="BH268" s="213">
        <f>IF(N268="sníž. přenesená",J268,0)</f>
        <v>0</v>
      </c>
      <c r="BI268" s="213">
        <f>IF(N268="nulová",J268,0)</f>
        <v>0</v>
      </c>
      <c r="BJ268" s="17" t="s">
        <v>87</v>
      </c>
      <c r="BK268" s="213">
        <f>ROUND(I268*H268,2)</f>
        <v>0</v>
      </c>
      <c r="BL268" s="17" t="s">
        <v>144</v>
      </c>
      <c r="BM268" s="212" t="s">
        <v>472</v>
      </c>
    </row>
    <row r="269" spans="2:51" s="13" customFormat="1" ht="11.25">
      <c r="B269" s="218"/>
      <c r="C269" s="219"/>
      <c r="D269" s="214" t="s">
        <v>193</v>
      </c>
      <c r="E269" s="220" t="s">
        <v>1</v>
      </c>
      <c r="F269" s="221" t="s">
        <v>454</v>
      </c>
      <c r="G269" s="219"/>
      <c r="H269" s="222">
        <v>4100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193</v>
      </c>
      <c r="AU269" s="228" t="s">
        <v>89</v>
      </c>
      <c r="AV269" s="13" t="s">
        <v>89</v>
      </c>
      <c r="AW269" s="13" t="s">
        <v>36</v>
      </c>
      <c r="AX269" s="13" t="s">
        <v>87</v>
      </c>
      <c r="AY269" s="228" t="s">
        <v>138</v>
      </c>
    </row>
    <row r="270" spans="1:65" s="2" customFormat="1" ht="33" customHeight="1">
      <c r="A270" s="34"/>
      <c r="B270" s="35"/>
      <c r="C270" s="200" t="s">
        <v>473</v>
      </c>
      <c r="D270" s="200" t="s">
        <v>140</v>
      </c>
      <c r="E270" s="201" t="s">
        <v>474</v>
      </c>
      <c r="F270" s="202" t="s">
        <v>475</v>
      </c>
      <c r="G270" s="203" t="s">
        <v>223</v>
      </c>
      <c r="H270" s="204">
        <v>3600</v>
      </c>
      <c r="I270" s="205"/>
      <c r="J270" s="206">
        <f>ROUND(I270*H270,2)</f>
        <v>0</v>
      </c>
      <c r="K270" s="207"/>
      <c r="L270" s="39"/>
      <c r="M270" s="208" t="s">
        <v>1</v>
      </c>
      <c r="N270" s="209" t="s">
        <v>44</v>
      </c>
      <c r="O270" s="71"/>
      <c r="P270" s="210">
        <f>O270*H270</f>
        <v>0</v>
      </c>
      <c r="Q270" s="210">
        <v>0</v>
      </c>
      <c r="R270" s="210">
        <f>Q270*H270</f>
        <v>0</v>
      </c>
      <c r="S270" s="210">
        <v>0</v>
      </c>
      <c r="T270" s="21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2" t="s">
        <v>144</v>
      </c>
      <c r="AT270" s="212" t="s">
        <v>140</v>
      </c>
      <c r="AU270" s="212" t="s">
        <v>89</v>
      </c>
      <c r="AY270" s="17" t="s">
        <v>138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7" t="s">
        <v>87</v>
      </c>
      <c r="BK270" s="213">
        <f>ROUND(I270*H270,2)</f>
        <v>0</v>
      </c>
      <c r="BL270" s="17" t="s">
        <v>144</v>
      </c>
      <c r="BM270" s="212" t="s">
        <v>476</v>
      </c>
    </row>
    <row r="271" spans="1:47" s="2" customFormat="1" ht="19.5">
      <c r="A271" s="34"/>
      <c r="B271" s="35"/>
      <c r="C271" s="36"/>
      <c r="D271" s="214" t="s">
        <v>161</v>
      </c>
      <c r="E271" s="36"/>
      <c r="F271" s="215" t="s">
        <v>448</v>
      </c>
      <c r="G271" s="36"/>
      <c r="H271" s="36"/>
      <c r="I271" s="167"/>
      <c r="J271" s="36"/>
      <c r="K271" s="36"/>
      <c r="L271" s="39"/>
      <c r="M271" s="216"/>
      <c r="N271" s="217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161</v>
      </c>
      <c r="AU271" s="17" t="s">
        <v>89</v>
      </c>
    </row>
    <row r="272" spans="1:65" s="2" customFormat="1" ht="24.2" customHeight="1">
      <c r="A272" s="34"/>
      <c r="B272" s="35"/>
      <c r="C272" s="200" t="s">
        <v>477</v>
      </c>
      <c r="D272" s="200" t="s">
        <v>140</v>
      </c>
      <c r="E272" s="201" t="s">
        <v>478</v>
      </c>
      <c r="F272" s="202" t="s">
        <v>479</v>
      </c>
      <c r="G272" s="203" t="s">
        <v>223</v>
      </c>
      <c r="H272" s="204">
        <v>500</v>
      </c>
      <c r="I272" s="205"/>
      <c r="J272" s="206">
        <f>ROUND(I272*H272,2)</f>
        <v>0</v>
      </c>
      <c r="K272" s="207"/>
      <c r="L272" s="39"/>
      <c r="M272" s="208" t="s">
        <v>1</v>
      </c>
      <c r="N272" s="209" t="s">
        <v>44</v>
      </c>
      <c r="O272" s="71"/>
      <c r="P272" s="210">
        <f>O272*H272</f>
        <v>0</v>
      </c>
      <c r="Q272" s="210">
        <v>0</v>
      </c>
      <c r="R272" s="210">
        <f>Q272*H272</f>
        <v>0</v>
      </c>
      <c r="S272" s="210">
        <v>0</v>
      </c>
      <c r="T272" s="21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2" t="s">
        <v>144</v>
      </c>
      <c r="AT272" s="212" t="s">
        <v>140</v>
      </c>
      <c r="AU272" s="212" t="s">
        <v>89</v>
      </c>
      <c r="AY272" s="17" t="s">
        <v>138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7" t="s">
        <v>87</v>
      </c>
      <c r="BK272" s="213">
        <f>ROUND(I272*H272,2)</f>
        <v>0</v>
      </c>
      <c r="BL272" s="17" t="s">
        <v>144</v>
      </c>
      <c r="BM272" s="212" t="s">
        <v>480</v>
      </c>
    </row>
    <row r="273" spans="1:47" s="2" customFormat="1" ht="19.5">
      <c r="A273" s="34"/>
      <c r="B273" s="35"/>
      <c r="C273" s="36"/>
      <c r="D273" s="214" t="s">
        <v>161</v>
      </c>
      <c r="E273" s="36"/>
      <c r="F273" s="215" t="s">
        <v>481</v>
      </c>
      <c r="G273" s="36"/>
      <c r="H273" s="36"/>
      <c r="I273" s="167"/>
      <c r="J273" s="36"/>
      <c r="K273" s="36"/>
      <c r="L273" s="39"/>
      <c r="M273" s="216"/>
      <c r="N273" s="217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161</v>
      </c>
      <c r="AU273" s="17" t="s">
        <v>89</v>
      </c>
    </row>
    <row r="274" spans="1:65" s="2" customFormat="1" ht="21.75" customHeight="1">
      <c r="A274" s="34"/>
      <c r="B274" s="35"/>
      <c r="C274" s="200" t="s">
        <v>482</v>
      </c>
      <c r="D274" s="200" t="s">
        <v>140</v>
      </c>
      <c r="E274" s="201" t="s">
        <v>483</v>
      </c>
      <c r="F274" s="202" t="s">
        <v>484</v>
      </c>
      <c r="G274" s="203" t="s">
        <v>223</v>
      </c>
      <c r="H274" s="204">
        <v>10</v>
      </c>
      <c r="I274" s="205"/>
      <c r="J274" s="206">
        <f>ROUND(I274*H274,2)</f>
        <v>0</v>
      </c>
      <c r="K274" s="207"/>
      <c r="L274" s="39"/>
      <c r="M274" s="208" t="s">
        <v>1</v>
      </c>
      <c r="N274" s="209" t="s">
        <v>44</v>
      </c>
      <c r="O274" s="71"/>
      <c r="P274" s="210">
        <f>O274*H274</f>
        <v>0</v>
      </c>
      <c r="Q274" s="210">
        <v>0.144</v>
      </c>
      <c r="R274" s="210">
        <f>Q274*H274</f>
        <v>1.44</v>
      </c>
      <c r="S274" s="210">
        <v>0</v>
      </c>
      <c r="T274" s="21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2" t="s">
        <v>144</v>
      </c>
      <c r="AT274" s="212" t="s">
        <v>140</v>
      </c>
      <c r="AU274" s="212" t="s">
        <v>89</v>
      </c>
      <c r="AY274" s="17" t="s">
        <v>138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7" t="s">
        <v>87</v>
      </c>
      <c r="BK274" s="213">
        <f>ROUND(I274*H274,2)</f>
        <v>0</v>
      </c>
      <c r="BL274" s="17" t="s">
        <v>144</v>
      </c>
      <c r="BM274" s="212" t="s">
        <v>485</v>
      </c>
    </row>
    <row r="275" spans="1:47" s="2" customFormat="1" ht="19.5">
      <c r="A275" s="34"/>
      <c r="B275" s="35"/>
      <c r="C275" s="36"/>
      <c r="D275" s="214" t="s">
        <v>161</v>
      </c>
      <c r="E275" s="36"/>
      <c r="F275" s="215" t="s">
        <v>486</v>
      </c>
      <c r="G275" s="36"/>
      <c r="H275" s="36"/>
      <c r="I275" s="167"/>
      <c r="J275" s="36"/>
      <c r="K275" s="36"/>
      <c r="L275" s="39"/>
      <c r="M275" s="216"/>
      <c r="N275" s="217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161</v>
      </c>
      <c r="AU275" s="17" t="s">
        <v>89</v>
      </c>
    </row>
    <row r="276" spans="1:65" s="2" customFormat="1" ht="24.2" customHeight="1">
      <c r="A276" s="34"/>
      <c r="B276" s="35"/>
      <c r="C276" s="200" t="s">
        <v>487</v>
      </c>
      <c r="D276" s="200" t="s">
        <v>140</v>
      </c>
      <c r="E276" s="201" t="s">
        <v>488</v>
      </c>
      <c r="F276" s="202" t="s">
        <v>489</v>
      </c>
      <c r="G276" s="203" t="s">
        <v>223</v>
      </c>
      <c r="H276" s="204">
        <v>10</v>
      </c>
      <c r="I276" s="205"/>
      <c r="J276" s="206">
        <f>ROUND(I276*H276,2)</f>
        <v>0</v>
      </c>
      <c r="K276" s="207"/>
      <c r="L276" s="39"/>
      <c r="M276" s="208" t="s">
        <v>1</v>
      </c>
      <c r="N276" s="209" t="s">
        <v>44</v>
      </c>
      <c r="O276" s="71"/>
      <c r="P276" s="210">
        <f>O276*H276</f>
        <v>0</v>
      </c>
      <c r="Q276" s="210">
        <v>0</v>
      </c>
      <c r="R276" s="210">
        <f>Q276*H276</f>
        <v>0</v>
      </c>
      <c r="S276" s="210">
        <v>0</v>
      </c>
      <c r="T276" s="21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2" t="s">
        <v>144</v>
      </c>
      <c r="AT276" s="212" t="s">
        <v>140</v>
      </c>
      <c r="AU276" s="212" t="s">
        <v>89</v>
      </c>
      <c r="AY276" s="17" t="s">
        <v>138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7" t="s">
        <v>87</v>
      </c>
      <c r="BK276" s="213">
        <f>ROUND(I276*H276,2)</f>
        <v>0</v>
      </c>
      <c r="BL276" s="17" t="s">
        <v>144</v>
      </c>
      <c r="BM276" s="212" t="s">
        <v>490</v>
      </c>
    </row>
    <row r="277" spans="1:47" s="2" customFormat="1" ht="19.5">
      <c r="A277" s="34"/>
      <c r="B277" s="35"/>
      <c r="C277" s="36"/>
      <c r="D277" s="214" t="s">
        <v>161</v>
      </c>
      <c r="E277" s="36"/>
      <c r="F277" s="215" t="s">
        <v>486</v>
      </c>
      <c r="G277" s="36"/>
      <c r="H277" s="36"/>
      <c r="I277" s="167"/>
      <c r="J277" s="36"/>
      <c r="K277" s="36"/>
      <c r="L277" s="39"/>
      <c r="M277" s="216"/>
      <c r="N277" s="217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161</v>
      </c>
      <c r="AU277" s="17" t="s">
        <v>89</v>
      </c>
    </row>
    <row r="278" spans="1:65" s="2" customFormat="1" ht="24.2" customHeight="1">
      <c r="A278" s="34"/>
      <c r="B278" s="35"/>
      <c r="C278" s="200" t="s">
        <v>491</v>
      </c>
      <c r="D278" s="200" t="s">
        <v>140</v>
      </c>
      <c r="E278" s="201" t="s">
        <v>492</v>
      </c>
      <c r="F278" s="202" t="s">
        <v>493</v>
      </c>
      <c r="G278" s="203" t="s">
        <v>223</v>
      </c>
      <c r="H278" s="204">
        <v>1370</v>
      </c>
      <c r="I278" s="205"/>
      <c r="J278" s="206">
        <f>ROUND(I278*H278,2)</f>
        <v>0</v>
      </c>
      <c r="K278" s="207"/>
      <c r="L278" s="39"/>
      <c r="M278" s="208" t="s">
        <v>1</v>
      </c>
      <c r="N278" s="209" t="s">
        <v>44</v>
      </c>
      <c r="O278" s="71"/>
      <c r="P278" s="210">
        <f>O278*H278</f>
        <v>0</v>
      </c>
      <c r="Q278" s="210">
        <v>0.1837</v>
      </c>
      <c r="R278" s="210">
        <f>Q278*H278</f>
        <v>251.669</v>
      </c>
      <c r="S278" s="210">
        <v>0</v>
      </c>
      <c r="T278" s="21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2" t="s">
        <v>144</v>
      </c>
      <c r="AT278" s="212" t="s">
        <v>140</v>
      </c>
      <c r="AU278" s="212" t="s">
        <v>89</v>
      </c>
      <c r="AY278" s="17" t="s">
        <v>138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7" t="s">
        <v>87</v>
      </c>
      <c r="BK278" s="213">
        <f>ROUND(I278*H278,2)</f>
        <v>0</v>
      </c>
      <c r="BL278" s="17" t="s">
        <v>144</v>
      </c>
      <c r="BM278" s="212" t="s">
        <v>494</v>
      </c>
    </row>
    <row r="279" spans="1:47" s="2" customFormat="1" ht="19.5">
      <c r="A279" s="34"/>
      <c r="B279" s="35"/>
      <c r="C279" s="36"/>
      <c r="D279" s="214" t="s">
        <v>161</v>
      </c>
      <c r="E279" s="36"/>
      <c r="F279" s="215" t="s">
        <v>495</v>
      </c>
      <c r="G279" s="36"/>
      <c r="H279" s="36"/>
      <c r="I279" s="167"/>
      <c r="J279" s="36"/>
      <c r="K279" s="36"/>
      <c r="L279" s="39"/>
      <c r="M279" s="216"/>
      <c r="N279" s="217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161</v>
      </c>
      <c r="AU279" s="17" t="s">
        <v>89</v>
      </c>
    </row>
    <row r="280" spans="1:65" s="2" customFormat="1" ht="16.5" customHeight="1">
      <c r="A280" s="34"/>
      <c r="B280" s="35"/>
      <c r="C280" s="229" t="s">
        <v>496</v>
      </c>
      <c r="D280" s="229" t="s">
        <v>328</v>
      </c>
      <c r="E280" s="230" t="s">
        <v>497</v>
      </c>
      <c r="F280" s="231" t="s">
        <v>498</v>
      </c>
      <c r="G280" s="232" t="s">
        <v>223</v>
      </c>
      <c r="H280" s="233">
        <v>1290</v>
      </c>
      <c r="I280" s="234"/>
      <c r="J280" s="235">
        <f>ROUND(I280*H280,2)</f>
        <v>0</v>
      </c>
      <c r="K280" s="236"/>
      <c r="L280" s="237"/>
      <c r="M280" s="238" t="s">
        <v>1</v>
      </c>
      <c r="N280" s="239" t="s">
        <v>44</v>
      </c>
      <c r="O280" s="71"/>
      <c r="P280" s="210">
        <f>O280*H280</f>
        <v>0</v>
      </c>
      <c r="Q280" s="210">
        <v>0.118</v>
      </c>
      <c r="R280" s="210">
        <f>Q280*H280</f>
        <v>152.22</v>
      </c>
      <c r="S280" s="210">
        <v>0</v>
      </c>
      <c r="T280" s="21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2" t="s">
        <v>173</v>
      </c>
      <c r="AT280" s="212" t="s">
        <v>328</v>
      </c>
      <c r="AU280" s="212" t="s">
        <v>89</v>
      </c>
      <c r="AY280" s="17" t="s">
        <v>138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7" t="s">
        <v>87</v>
      </c>
      <c r="BK280" s="213">
        <f>ROUND(I280*H280,2)</f>
        <v>0</v>
      </c>
      <c r="BL280" s="17" t="s">
        <v>144</v>
      </c>
      <c r="BM280" s="212" t="s">
        <v>499</v>
      </c>
    </row>
    <row r="281" spans="1:47" s="2" customFormat="1" ht="19.5">
      <c r="A281" s="34"/>
      <c r="B281" s="35"/>
      <c r="C281" s="36"/>
      <c r="D281" s="214" t="s">
        <v>161</v>
      </c>
      <c r="E281" s="36"/>
      <c r="F281" s="215" t="s">
        <v>500</v>
      </c>
      <c r="G281" s="36"/>
      <c r="H281" s="36"/>
      <c r="I281" s="167"/>
      <c r="J281" s="36"/>
      <c r="K281" s="36"/>
      <c r="L281" s="39"/>
      <c r="M281" s="216"/>
      <c r="N281" s="217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161</v>
      </c>
      <c r="AU281" s="17" t="s">
        <v>89</v>
      </c>
    </row>
    <row r="282" spans="1:65" s="2" customFormat="1" ht="24.2" customHeight="1">
      <c r="A282" s="34"/>
      <c r="B282" s="35"/>
      <c r="C282" s="229" t="s">
        <v>501</v>
      </c>
      <c r="D282" s="229" t="s">
        <v>328</v>
      </c>
      <c r="E282" s="230" t="s">
        <v>502</v>
      </c>
      <c r="F282" s="231" t="s">
        <v>503</v>
      </c>
      <c r="G282" s="232" t="s">
        <v>223</v>
      </c>
      <c r="H282" s="233">
        <v>35</v>
      </c>
      <c r="I282" s="234"/>
      <c r="J282" s="235">
        <f>ROUND(I282*H282,2)</f>
        <v>0</v>
      </c>
      <c r="K282" s="236"/>
      <c r="L282" s="237"/>
      <c r="M282" s="238" t="s">
        <v>1</v>
      </c>
      <c r="N282" s="239" t="s">
        <v>44</v>
      </c>
      <c r="O282" s="71"/>
      <c r="P282" s="210">
        <f>O282*H282</f>
        <v>0</v>
      </c>
      <c r="Q282" s="210">
        <v>0.111</v>
      </c>
      <c r="R282" s="210">
        <f>Q282*H282</f>
        <v>3.8850000000000002</v>
      </c>
      <c r="S282" s="210">
        <v>0</v>
      </c>
      <c r="T282" s="21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2" t="s">
        <v>173</v>
      </c>
      <c r="AT282" s="212" t="s">
        <v>328</v>
      </c>
      <c r="AU282" s="212" t="s">
        <v>89</v>
      </c>
      <c r="AY282" s="17" t="s">
        <v>138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7" t="s">
        <v>87</v>
      </c>
      <c r="BK282" s="213">
        <f>ROUND(I282*H282,2)</f>
        <v>0</v>
      </c>
      <c r="BL282" s="17" t="s">
        <v>144</v>
      </c>
      <c r="BM282" s="212" t="s">
        <v>504</v>
      </c>
    </row>
    <row r="283" spans="1:47" s="2" customFormat="1" ht="29.25">
      <c r="A283" s="34"/>
      <c r="B283" s="35"/>
      <c r="C283" s="36"/>
      <c r="D283" s="214" t="s">
        <v>161</v>
      </c>
      <c r="E283" s="36"/>
      <c r="F283" s="215" t="s">
        <v>505</v>
      </c>
      <c r="G283" s="36"/>
      <c r="H283" s="36"/>
      <c r="I283" s="167"/>
      <c r="J283" s="36"/>
      <c r="K283" s="36"/>
      <c r="L283" s="39"/>
      <c r="M283" s="216"/>
      <c r="N283" s="217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161</v>
      </c>
      <c r="AU283" s="17" t="s">
        <v>89</v>
      </c>
    </row>
    <row r="284" spans="1:65" s="2" customFormat="1" ht="16.5" customHeight="1">
      <c r="A284" s="34"/>
      <c r="B284" s="35"/>
      <c r="C284" s="229" t="s">
        <v>506</v>
      </c>
      <c r="D284" s="229" t="s">
        <v>328</v>
      </c>
      <c r="E284" s="230" t="s">
        <v>507</v>
      </c>
      <c r="F284" s="231" t="s">
        <v>508</v>
      </c>
      <c r="G284" s="232" t="s">
        <v>223</v>
      </c>
      <c r="H284" s="233">
        <v>45</v>
      </c>
      <c r="I284" s="234"/>
      <c r="J284" s="235">
        <f>ROUND(I284*H284,2)</f>
        <v>0</v>
      </c>
      <c r="K284" s="236"/>
      <c r="L284" s="237"/>
      <c r="M284" s="238" t="s">
        <v>1</v>
      </c>
      <c r="N284" s="239" t="s">
        <v>44</v>
      </c>
      <c r="O284" s="71"/>
      <c r="P284" s="210">
        <f>O284*H284</f>
        <v>0</v>
      </c>
      <c r="Q284" s="210">
        <v>0.417</v>
      </c>
      <c r="R284" s="210">
        <f>Q284*H284</f>
        <v>18.765</v>
      </c>
      <c r="S284" s="210">
        <v>0</v>
      </c>
      <c r="T284" s="21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2" t="s">
        <v>173</v>
      </c>
      <c r="AT284" s="212" t="s">
        <v>328</v>
      </c>
      <c r="AU284" s="212" t="s">
        <v>89</v>
      </c>
      <c r="AY284" s="17" t="s">
        <v>138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7" t="s">
        <v>87</v>
      </c>
      <c r="BK284" s="213">
        <f>ROUND(I284*H284,2)</f>
        <v>0</v>
      </c>
      <c r="BL284" s="17" t="s">
        <v>144</v>
      </c>
      <c r="BM284" s="212" t="s">
        <v>509</v>
      </c>
    </row>
    <row r="285" spans="1:47" s="2" customFormat="1" ht="29.25">
      <c r="A285" s="34"/>
      <c r="B285" s="35"/>
      <c r="C285" s="36"/>
      <c r="D285" s="214" t="s">
        <v>161</v>
      </c>
      <c r="E285" s="36"/>
      <c r="F285" s="215" t="s">
        <v>510</v>
      </c>
      <c r="G285" s="36"/>
      <c r="H285" s="36"/>
      <c r="I285" s="167"/>
      <c r="J285" s="36"/>
      <c r="K285" s="36"/>
      <c r="L285" s="39"/>
      <c r="M285" s="216"/>
      <c r="N285" s="217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161</v>
      </c>
      <c r="AU285" s="17" t="s">
        <v>89</v>
      </c>
    </row>
    <row r="286" spans="1:65" s="2" customFormat="1" ht="21.75" customHeight="1">
      <c r="A286" s="34"/>
      <c r="B286" s="35"/>
      <c r="C286" s="200" t="s">
        <v>511</v>
      </c>
      <c r="D286" s="200" t="s">
        <v>140</v>
      </c>
      <c r="E286" s="201" t="s">
        <v>512</v>
      </c>
      <c r="F286" s="202" t="s">
        <v>513</v>
      </c>
      <c r="G286" s="203" t="s">
        <v>171</v>
      </c>
      <c r="H286" s="204">
        <v>1100</v>
      </c>
      <c r="I286" s="205"/>
      <c r="J286" s="206">
        <f>ROUND(I286*H286,2)</f>
        <v>0</v>
      </c>
      <c r="K286" s="207"/>
      <c r="L286" s="39"/>
      <c r="M286" s="208" t="s">
        <v>1</v>
      </c>
      <c r="N286" s="209" t="s">
        <v>44</v>
      </c>
      <c r="O286" s="71"/>
      <c r="P286" s="210">
        <f>O286*H286</f>
        <v>0</v>
      </c>
      <c r="Q286" s="210">
        <v>0.0036</v>
      </c>
      <c r="R286" s="210">
        <f>Q286*H286</f>
        <v>3.96</v>
      </c>
      <c r="S286" s="210">
        <v>0</v>
      </c>
      <c r="T286" s="21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2" t="s">
        <v>144</v>
      </c>
      <c r="AT286" s="212" t="s">
        <v>140</v>
      </c>
      <c r="AU286" s="212" t="s">
        <v>89</v>
      </c>
      <c r="AY286" s="17" t="s">
        <v>138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7" t="s">
        <v>87</v>
      </c>
      <c r="BK286" s="213">
        <f>ROUND(I286*H286,2)</f>
        <v>0</v>
      </c>
      <c r="BL286" s="17" t="s">
        <v>144</v>
      </c>
      <c r="BM286" s="212" t="s">
        <v>514</v>
      </c>
    </row>
    <row r="287" spans="2:63" s="12" customFormat="1" ht="22.9" customHeight="1">
      <c r="B287" s="184"/>
      <c r="C287" s="185"/>
      <c r="D287" s="186" t="s">
        <v>78</v>
      </c>
      <c r="E287" s="198" t="s">
        <v>173</v>
      </c>
      <c r="F287" s="198" t="s">
        <v>515</v>
      </c>
      <c r="G287" s="185"/>
      <c r="H287" s="185"/>
      <c r="I287" s="188"/>
      <c r="J287" s="199">
        <f>BK287</f>
        <v>0</v>
      </c>
      <c r="K287" s="185"/>
      <c r="L287" s="190"/>
      <c r="M287" s="191"/>
      <c r="N287" s="192"/>
      <c r="O287" s="192"/>
      <c r="P287" s="193">
        <f>SUM(P288:P297)</f>
        <v>0</v>
      </c>
      <c r="Q287" s="192"/>
      <c r="R287" s="193">
        <f>SUM(R288:R297)</f>
        <v>10.222414500000001</v>
      </c>
      <c r="S287" s="192"/>
      <c r="T287" s="194">
        <f>SUM(T288:T297)</f>
        <v>174.7</v>
      </c>
      <c r="AR287" s="195" t="s">
        <v>87</v>
      </c>
      <c r="AT287" s="196" t="s">
        <v>78</v>
      </c>
      <c r="AU287" s="196" t="s">
        <v>87</v>
      </c>
      <c r="AY287" s="195" t="s">
        <v>138</v>
      </c>
      <c r="BK287" s="197">
        <f>SUM(BK288:BK297)</f>
        <v>0</v>
      </c>
    </row>
    <row r="288" spans="1:65" s="2" customFormat="1" ht="24.2" customHeight="1">
      <c r="A288" s="34"/>
      <c r="B288" s="35"/>
      <c r="C288" s="200" t="s">
        <v>516</v>
      </c>
      <c r="D288" s="200" t="s">
        <v>140</v>
      </c>
      <c r="E288" s="201" t="s">
        <v>517</v>
      </c>
      <c r="F288" s="202" t="s">
        <v>518</v>
      </c>
      <c r="G288" s="203" t="s">
        <v>250</v>
      </c>
      <c r="H288" s="204">
        <v>90</v>
      </c>
      <c r="I288" s="205"/>
      <c r="J288" s="206">
        <f aca="true" t="shared" si="5" ref="J288:J297">ROUND(I288*H288,2)</f>
        <v>0</v>
      </c>
      <c r="K288" s="207"/>
      <c r="L288" s="39"/>
      <c r="M288" s="208" t="s">
        <v>1</v>
      </c>
      <c r="N288" s="209" t="s">
        <v>44</v>
      </c>
      <c r="O288" s="71"/>
      <c r="P288" s="210">
        <f aca="true" t="shared" si="6" ref="P288:P297">O288*H288</f>
        <v>0</v>
      </c>
      <c r="Q288" s="210">
        <v>0</v>
      </c>
      <c r="R288" s="210">
        <f aca="true" t="shared" si="7" ref="R288:R297">Q288*H288</f>
        <v>0</v>
      </c>
      <c r="S288" s="210">
        <v>1.92</v>
      </c>
      <c r="T288" s="211">
        <f aca="true" t="shared" si="8" ref="T288:T297">S288*H288</f>
        <v>172.79999999999998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2" t="s">
        <v>144</v>
      </c>
      <c r="AT288" s="212" t="s">
        <v>140</v>
      </c>
      <c r="AU288" s="212" t="s">
        <v>89</v>
      </c>
      <c r="AY288" s="17" t="s">
        <v>138</v>
      </c>
      <c r="BE288" s="213">
        <f aca="true" t="shared" si="9" ref="BE288:BE297">IF(N288="základní",J288,0)</f>
        <v>0</v>
      </c>
      <c r="BF288" s="213">
        <f aca="true" t="shared" si="10" ref="BF288:BF297">IF(N288="snížená",J288,0)</f>
        <v>0</v>
      </c>
      <c r="BG288" s="213">
        <f aca="true" t="shared" si="11" ref="BG288:BG297">IF(N288="zákl. přenesená",J288,0)</f>
        <v>0</v>
      </c>
      <c r="BH288" s="213">
        <f aca="true" t="shared" si="12" ref="BH288:BH297">IF(N288="sníž. přenesená",J288,0)</f>
        <v>0</v>
      </c>
      <c r="BI288" s="213">
        <f aca="true" t="shared" si="13" ref="BI288:BI297">IF(N288="nulová",J288,0)</f>
        <v>0</v>
      </c>
      <c r="BJ288" s="17" t="s">
        <v>87</v>
      </c>
      <c r="BK288" s="213">
        <f aca="true" t="shared" si="14" ref="BK288:BK297">ROUND(I288*H288,2)</f>
        <v>0</v>
      </c>
      <c r="BL288" s="17" t="s">
        <v>144</v>
      </c>
      <c r="BM288" s="212" t="s">
        <v>519</v>
      </c>
    </row>
    <row r="289" spans="1:65" s="2" customFormat="1" ht="24.2" customHeight="1">
      <c r="A289" s="34"/>
      <c r="B289" s="35"/>
      <c r="C289" s="200" t="s">
        <v>520</v>
      </c>
      <c r="D289" s="200" t="s">
        <v>140</v>
      </c>
      <c r="E289" s="201" t="s">
        <v>521</v>
      </c>
      <c r="F289" s="202" t="s">
        <v>522</v>
      </c>
      <c r="G289" s="203" t="s">
        <v>143</v>
      </c>
      <c r="H289" s="204">
        <v>19</v>
      </c>
      <c r="I289" s="205"/>
      <c r="J289" s="206">
        <f t="shared" si="5"/>
        <v>0</v>
      </c>
      <c r="K289" s="207"/>
      <c r="L289" s="39"/>
      <c r="M289" s="208" t="s">
        <v>1</v>
      </c>
      <c r="N289" s="209" t="s">
        <v>44</v>
      </c>
      <c r="O289" s="71"/>
      <c r="P289" s="210">
        <f t="shared" si="6"/>
        <v>0</v>
      </c>
      <c r="Q289" s="210">
        <v>0</v>
      </c>
      <c r="R289" s="210">
        <f t="shared" si="7"/>
        <v>0</v>
      </c>
      <c r="S289" s="210">
        <v>0.1</v>
      </c>
      <c r="T289" s="211">
        <f t="shared" si="8"/>
        <v>1.9000000000000001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12" t="s">
        <v>144</v>
      </c>
      <c r="AT289" s="212" t="s">
        <v>140</v>
      </c>
      <c r="AU289" s="212" t="s">
        <v>89</v>
      </c>
      <c r="AY289" s="17" t="s">
        <v>138</v>
      </c>
      <c r="BE289" s="213">
        <f t="shared" si="9"/>
        <v>0</v>
      </c>
      <c r="BF289" s="213">
        <f t="shared" si="10"/>
        <v>0</v>
      </c>
      <c r="BG289" s="213">
        <f t="shared" si="11"/>
        <v>0</v>
      </c>
      <c r="BH289" s="213">
        <f t="shared" si="12"/>
        <v>0</v>
      </c>
      <c r="BI289" s="213">
        <f t="shared" si="13"/>
        <v>0</v>
      </c>
      <c r="BJ289" s="17" t="s">
        <v>87</v>
      </c>
      <c r="BK289" s="213">
        <f t="shared" si="14"/>
        <v>0</v>
      </c>
      <c r="BL289" s="17" t="s">
        <v>144</v>
      </c>
      <c r="BM289" s="212" t="s">
        <v>523</v>
      </c>
    </row>
    <row r="290" spans="1:65" s="2" customFormat="1" ht="24.2" customHeight="1">
      <c r="A290" s="34"/>
      <c r="B290" s="35"/>
      <c r="C290" s="200" t="s">
        <v>524</v>
      </c>
      <c r="D290" s="200" t="s">
        <v>140</v>
      </c>
      <c r="E290" s="201" t="s">
        <v>525</v>
      </c>
      <c r="F290" s="202" t="s">
        <v>526</v>
      </c>
      <c r="G290" s="203" t="s">
        <v>143</v>
      </c>
      <c r="H290" s="204">
        <v>15</v>
      </c>
      <c r="I290" s="205"/>
      <c r="J290" s="206">
        <f t="shared" si="5"/>
        <v>0</v>
      </c>
      <c r="K290" s="207"/>
      <c r="L290" s="39"/>
      <c r="M290" s="208" t="s">
        <v>1</v>
      </c>
      <c r="N290" s="209" t="s">
        <v>44</v>
      </c>
      <c r="O290" s="71"/>
      <c r="P290" s="210">
        <f t="shared" si="6"/>
        <v>0</v>
      </c>
      <c r="Q290" s="210">
        <v>0.3409</v>
      </c>
      <c r="R290" s="210">
        <f t="shared" si="7"/>
        <v>5.1135</v>
      </c>
      <c r="S290" s="210">
        <v>0</v>
      </c>
      <c r="T290" s="211">
        <f t="shared" si="8"/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2" t="s">
        <v>144</v>
      </c>
      <c r="AT290" s="212" t="s">
        <v>140</v>
      </c>
      <c r="AU290" s="212" t="s">
        <v>89</v>
      </c>
      <c r="AY290" s="17" t="s">
        <v>138</v>
      </c>
      <c r="BE290" s="213">
        <f t="shared" si="9"/>
        <v>0</v>
      </c>
      <c r="BF290" s="213">
        <f t="shared" si="10"/>
        <v>0</v>
      </c>
      <c r="BG290" s="213">
        <f t="shared" si="11"/>
        <v>0</v>
      </c>
      <c r="BH290" s="213">
        <f t="shared" si="12"/>
        <v>0</v>
      </c>
      <c r="BI290" s="213">
        <f t="shared" si="13"/>
        <v>0</v>
      </c>
      <c r="BJ290" s="17" t="s">
        <v>87</v>
      </c>
      <c r="BK290" s="213">
        <f t="shared" si="14"/>
        <v>0</v>
      </c>
      <c r="BL290" s="17" t="s">
        <v>144</v>
      </c>
      <c r="BM290" s="212" t="s">
        <v>527</v>
      </c>
    </row>
    <row r="291" spans="1:65" s="2" customFormat="1" ht="16.5" customHeight="1">
      <c r="A291" s="34"/>
      <c r="B291" s="35"/>
      <c r="C291" s="229" t="s">
        <v>528</v>
      </c>
      <c r="D291" s="229" t="s">
        <v>328</v>
      </c>
      <c r="E291" s="230" t="s">
        <v>529</v>
      </c>
      <c r="F291" s="231" t="s">
        <v>530</v>
      </c>
      <c r="G291" s="232" t="s">
        <v>143</v>
      </c>
      <c r="H291" s="233">
        <v>15</v>
      </c>
      <c r="I291" s="234"/>
      <c r="J291" s="235">
        <f t="shared" si="5"/>
        <v>0</v>
      </c>
      <c r="K291" s="236"/>
      <c r="L291" s="237"/>
      <c r="M291" s="238" t="s">
        <v>1</v>
      </c>
      <c r="N291" s="239" t="s">
        <v>44</v>
      </c>
      <c r="O291" s="71"/>
      <c r="P291" s="210">
        <f t="shared" si="6"/>
        <v>0</v>
      </c>
      <c r="Q291" s="210">
        <v>0</v>
      </c>
      <c r="R291" s="210">
        <f t="shared" si="7"/>
        <v>0</v>
      </c>
      <c r="S291" s="210">
        <v>0</v>
      </c>
      <c r="T291" s="211">
        <f t="shared" si="8"/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12" t="s">
        <v>173</v>
      </c>
      <c r="AT291" s="212" t="s">
        <v>328</v>
      </c>
      <c r="AU291" s="212" t="s">
        <v>89</v>
      </c>
      <c r="AY291" s="17" t="s">
        <v>138</v>
      </c>
      <c r="BE291" s="213">
        <f t="shared" si="9"/>
        <v>0</v>
      </c>
      <c r="BF291" s="213">
        <f t="shared" si="10"/>
        <v>0</v>
      </c>
      <c r="BG291" s="213">
        <f t="shared" si="11"/>
        <v>0</v>
      </c>
      <c r="BH291" s="213">
        <f t="shared" si="12"/>
        <v>0</v>
      </c>
      <c r="BI291" s="213">
        <f t="shared" si="13"/>
        <v>0</v>
      </c>
      <c r="BJ291" s="17" t="s">
        <v>87</v>
      </c>
      <c r="BK291" s="213">
        <f t="shared" si="14"/>
        <v>0</v>
      </c>
      <c r="BL291" s="17" t="s">
        <v>144</v>
      </c>
      <c r="BM291" s="212" t="s">
        <v>531</v>
      </c>
    </row>
    <row r="292" spans="1:65" s="2" customFormat="1" ht="33" customHeight="1">
      <c r="A292" s="34"/>
      <c r="B292" s="35"/>
      <c r="C292" s="200" t="s">
        <v>532</v>
      </c>
      <c r="D292" s="200" t="s">
        <v>140</v>
      </c>
      <c r="E292" s="201" t="s">
        <v>533</v>
      </c>
      <c r="F292" s="202" t="s">
        <v>534</v>
      </c>
      <c r="G292" s="203" t="s">
        <v>143</v>
      </c>
      <c r="H292" s="204">
        <v>30</v>
      </c>
      <c r="I292" s="205"/>
      <c r="J292" s="206">
        <f t="shared" si="5"/>
        <v>0</v>
      </c>
      <c r="K292" s="207"/>
      <c r="L292" s="39"/>
      <c r="M292" s="208" t="s">
        <v>1</v>
      </c>
      <c r="N292" s="209" t="s">
        <v>44</v>
      </c>
      <c r="O292" s="71"/>
      <c r="P292" s="210">
        <f t="shared" si="6"/>
        <v>0</v>
      </c>
      <c r="Q292" s="210">
        <v>3.75E-06</v>
      </c>
      <c r="R292" s="210">
        <f t="shared" si="7"/>
        <v>0.0001125</v>
      </c>
      <c r="S292" s="210">
        <v>0</v>
      </c>
      <c r="T292" s="211">
        <f t="shared" si="8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2" t="s">
        <v>144</v>
      </c>
      <c r="AT292" s="212" t="s">
        <v>140</v>
      </c>
      <c r="AU292" s="212" t="s">
        <v>89</v>
      </c>
      <c r="AY292" s="17" t="s">
        <v>138</v>
      </c>
      <c r="BE292" s="213">
        <f t="shared" si="9"/>
        <v>0</v>
      </c>
      <c r="BF292" s="213">
        <f t="shared" si="10"/>
        <v>0</v>
      </c>
      <c r="BG292" s="213">
        <f t="shared" si="11"/>
        <v>0</v>
      </c>
      <c r="BH292" s="213">
        <f t="shared" si="12"/>
        <v>0</v>
      </c>
      <c r="BI292" s="213">
        <f t="shared" si="13"/>
        <v>0</v>
      </c>
      <c r="BJ292" s="17" t="s">
        <v>87</v>
      </c>
      <c r="BK292" s="213">
        <f t="shared" si="14"/>
        <v>0</v>
      </c>
      <c r="BL292" s="17" t="s">
        <v>144</v>
      </c>
      <c r="BM292" s="212" t="s">
        <v>535</v>
      </c>
    </row>
    <row r="293" spans="1:65" s="2" customFormat="1" ht="16.5" customHeight="1">
      <c r="A293" s="34"/>
      <c r="B293" s="35"/>
      <c r="C293" s="229" t="s">
        <v>536</v>
      </c>
      <c r="D293" s="229" t="s">
        <v>328</v>
      </c>
      <c r="E293" s="230" t="s">
        <v>537</v>
      </c>
      <c r="F293" s="231" t="s">
        <v>538</v>
      </c>
      <c r="G293" s="232" t="s">
        <v>143</v>
      </c>
      <c r="H293" s="233">
        <v>30</v>
      </c>
      <c r="I293" s="234"/>
      <c r="J293" s="235">
        <f t="shared" si="5"/>
        <v>0</v>
      </c>
      <c r="K293" s="236"/>
      <c r="L293" s="237"/>
      <c r="M293" s="238" t="s">
        <v>1</v>
      </c>
      <c r="N293" s="239" t="s">
        <v>44</v>
      </c>
      <c r="O293" s="71"/>
      <c r="P293" s="210">
        <f t="shared" si="6"/>
        <v>0</v>
      </c>
      <c r="Q293" s="210">
        <v>0.00072</v>
      </c>
      <c r="R293" s="210">
        <f t="shared" si="7"/>
        <v>0.0216</v>
      </c>
      <c r="S293" s="210">
        <v>0</v>
      </c>
      <c r="T293" s="211">
        <f t="shared" si="8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2" t="s">
        <v>173</v>
      </c>
      <c r="AT293" s="212" t="s">
        <v>328</v>
      </c>
      <c r="AU293" s="212" t="s">
        <v>89</v>
      </c>
      <c r="AY293" s="17" t="s">
        <v>138</v>
      </c>
      <c r="BE293" s="213">
        <f t="shared" si="9"/>
        <v>0</v>
      </c>
      <c r="BF293" s="213">
        <f t="shared" si="10"/>
        <v>0</v>
      </c>
      <c r="BG293" s="213">
        <f t="shared" si="11"/>
        <v>0</v>
      </c>
      <c r="BH293" s="213">
        <f t="shared" si="12"/>
        <v>0</v>
      </c>
      <c r="BI293" s="213">
        <f t="shared" si="13"/>
        <v>0</v>
      </c>
      <c r="BJ293" s="17" t="s">
        <v>87</v>
      </c>
      <c r="BK293" s="213">
        <f t="shared" si="14"/>
        <v>0</v>
      </c>
      <c r="BL293" s="17" t="s">
        <v>144</v>
      </c>
      <c r="BM293" s="212" t="s">
        <v>539</v>
      </c>
    </row>
    <row r="294" spans="1:65" s="2" customFormat="1" ht="24.2" customHeight="1">
      <c r="A294" s="34"/>
      <c r="B294" s="35"/>
      <c r="C294" s="200" t="s">
        <v>540</v>
      </c>
      <c r="D294" s="200" t="s">
        <v>140</v>
      </c>
      <c r="E294" s="201" t="s">
        <v>541</v>
      </c>
      <c r="F294" s="202" t="s">
        <v>542</v>
      </c>
      <c r="G294" s="203" t="s">
        <v>171</v>
      </c>
      <c r="H294" s="204">
        <v>20</v>
      </c>
      <c r="I294" s="205"/>
      <c r="J294" s="206">
        <f t="shared" si="5"/>
        <v>0</v>
      </c>
      <c r="K294" s="207"/>
      <c r="L294" s="39"/>
      <c r="M294" s="208" t="s">
        <v>1</v>
      </c>
      <c r="N294" s="209" t="s">
        <v>44</v>
      </c>
      <c r="O294" s="71"/>
      <c r="P294" s="210">
        <f t="shared" si="6"/>
        <v>0</v>
      </c>
      <c r="Q294" s="210">
        <v>0.0027611</v>
      </c>
      <c r="R294" s="210">
        <f t="shared" si="7"/>
        <v>0.05522199999999999</v>
      </c>
      <c r="S294" s="210">
        <v>0</v>
      </c>
      <c r="T294" s="211">
        <f t="shared" si="8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2" t="s">
        <v>144</v>
      </c>
      <c r="AT294" s="212" t="s">
        <v>140</v>
      </c>
      <c r="AU294" s="212" t="s">
        <v>89</v>
      </c>
      <c r="AY294" s="17" t="s">
        <v>138</v>
      </c>
      <c r="BE294" s="213">
        <f t="shared" si="9"/>
        <v>0</v>
      </c>
      <c r="BF294" s="213">
        <f t="shared" si="10"/>
        <v>0</v>
      </c>
      <c r="BG294" s="213">
        <f t="shared" si="11"/>
        <v>0</v>
      </c>
      <c r="BH294" s="213">
        <f t="shared" si="12"/>
        <v>0</v>
      </c>
      <c r="BI294" s="213">
        <f t="shared" si="13"/>
        <v>0</v>
      </c>
      <c r="BJ294" s="17" t="s">
        <v>87</v>
      </c>
      <c r="BK294" s="213">
        <f t="shared" si="14"/>
        <v>0</v>
      </c>
      <c r="BL294" s="17" t="s">
        <v>144</v>
      </c>
      <c r="BM294" s="212" t="s">
        <v>543</v>
      </c>
    </row>
    <row r="295" spans="1:65" s="2" customFormat="1" ht="21.75" customHeight="1">
      <c r="A295" s="34"/>
      <c r="B295" s="35"/>
      <c r="C295" s="200" t="s">
        <v>544</v>
      </c>
      <c r="D295" s="200" t="s">
        <v>140</v>
      </c>
      <c r="E295" s="201" t="s">
        <v>545</v>
      </c>
      <c r="F295" s="202" t="s">
        <v>546</v>
      </c>
      <c r="G295" s="203" t="s">
        <v>171</v>
      </c>
      <c r="H295" s="204">
        <v>20</v>
      </c>
      <c r="I295" s="205"/>
      <c r="J295" s="206">
        <f t="shared" si="5"/>
        <v>0</v>
      </c>
      <c r="K295" s="207"/>
      <c r="L295" s="39"/>
      <c r="M295" s="208" t="s">
        <v>1</v>
      </c>
      <c r="N295" s="209" t="s">
        <v>44</v>
      </c>
      <c r="O295" s="71"/>
      <c r="P295" s="210">
        <f t="shared" si="6"/>
        <v>0</v>
      </c>
      <c r="Q295" s="210">
        <v>6.3E-05</v>
      </c>
      <c r="R295" s="210">
        <f t="shared" si="7"/>
        <v>0.00126</v>
      </c>
      <c r="S295" s="210">
        <v>0</v>
      </c>
      <c r="T295" s="211">
        <f t="shared" si="8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2" t="s">
        <v>144</v>
      </c>
      <c r="AT295" s="212" t="s">
        <v>140</v>
      </c>
      <c r="AU295" s="212" t="s">
        <v>89</v>
      </c>
      <c r="AY295" s="17" t="s">
        <v>138</v>
      </c>
      <c r="BE295" s="213">
        <f t="shared" si="9"/>
        <v>0</v>
      </c>
      <c r="BF295" s="213">
        <f t="shared" si="10"/>
        <v>0</v>
      </c>
      <c r="BG295" s="213">
        <f t="shared" si="11"/>
        <v>0</v>
      </c>
      <c r="BH295" s="213">
        <f t="shared" si="12"/>
        <v>0</v>
      </c>
      <c r="BI295" s="213">
        <f t="shared" si="13"/>
        <v>0</v>
      </c>
      <c r="BJ295" s="17" t="s">
        <v>87</v>
      </c>
      <c r="BK295" s="213">
        <f t="shared" si="14"/>
        <v>0</v>
      </c>
      <c r="BL295" s="17" t="s">
        <v>144</v>
      </c>
      <c r="BM295" s="212" t="s">
        <v>547</v>
      </c>
    </row>
    <row r="296" spans="1:65" s="2" customFormat="1" ht="24.2" customHeight="1">
      <c r="A296" s="34"/>
      <c r="B296" s="35"/>
      <c r="C296" s="200" t="s">
        <v>548</v>
      </c>
      <c r="D296" s="200" t="s">
        <v>140</v>
      </c>
      <c r="E296" s="201" t="s">
        <v>549</v>
      </c>
      <c r="F296" s="202" t="s">
        <v>550</v>
      </c>
      <c r="G296" s="203" t="s">
        <v>143</v>
      </c>
      <c r="H296" s="204">
        <v>6</v>
      </c>
      <c r="I296" s="205"/>
      <c r="J296" s="206">
        <f t="shared" si="5"/>
        <v>0</v>
      </c>
      <c r="K296" s="207"/>
      <c r="L296" s="39"/>
      <c r="M296" s="208" t="s">
        <v>1</v>
      </c>
      <c r="N296" s="209" t="s">
        <v>44</v>
      </c>
      <c r="O296" s="71"/>
      <c r="P296" s="210">
        <f t="shared" si="6"/>
        <v>0</v>
      </c>
      <c r="Q296" s="210">
        <v>0.42368</v>
      </c>
      <c r="R296" s="210">
        <f t="shared" si="7"/>
        <v>2.54208</v>
      </c>
      <c r="S296" s="210">
        <v>0</v>
      </c>
      <c r="T296" s="211">
        <f t="shared" si="8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12" t="s">
        <v>144</v>
      </c>
      <c r="AT296" s="212" t="s">
        <v>140</v>
      </c>
      <c r="AU296" s="212" t="s">
        <v>89</v>
      </c>
      <c r="AY296" s="17" t="s">
        <v>138</v>
      </c>
      <c r="BE296" s="213">
        <f t="shared" si="9"/>
        <v>0</v>
      </c>
      <c r="BF296" s="213">
        <f t="shared" si="10"/>
        <v>0</v>
      </c>
      <c r="BG296" s="213">
        <f t="shared" si="11"/>
        <v>0</v>
      </c>
      <c r="BH296" s="213">
        <f t="shared" si="12"/>
        <v>0</v>
      </c>
      <c r="BI296" s="213">
        <f t="shared" si="13"/>
        <v>0</v>
      </c>
      <c r="BJ296" s="17" t="s">
        <v>87</v>
      </c>
      <c r="BK296" s="213">
        <f t="shared" si="14"/>
        <v>0</v>
      </c>
      <c r="BL296" s="17" t="s">
        <v>144</v>
      </c>
      <c r="BM296" s="212" t="s">
        <v>551</v>
      </c>
    </row>
    <row r="297" spans="1:65" s="2" customFormat="1" ht="33" customHeight="1">
      <c r="A297" s="34"/>
      <c r="B297" s="35"/>
      <c r="C297" s="200" t="s">
        <v>552</v>
      </c>
      <c r="D297" s="200" t="s">
        <v>140</v>
      </c>
      <c r="E297" s="201" t="s">
        <v>553</v>
      </c>
      <c r="F297" s="202" t="s">
        <v>554</v>
      </c>
      <c r="G297" s="203" t="s">
        <v>143</v>
      </c>
      <c r="H297" s="204">
        <v>8</v>
      </c>
      <c r="I297" s="205"/>
      <c r="J297" s="206">
        <f t="shared" si="5"/>
        <v>0</v>
      </c>
      <c r="K297" s="207"/>
      <c r="L297" s="39"/>
      <c r="M297" s="208" t="s">
        <v>1</v>
      </c>
      <c r="N297" s="209" t="s">
        <v>44</v>
      </c>
      <c r="O297" s="71"/>
      <c r="P297" s="210">
        <f t="shared" si="6"/>
        <v>0</v>
      </c>
      <c r="Q297" s="210">
        <v>0.31108</v>
      </c>
      <c r="R297" s="210">
        <f t="shared" si="7"/>
        <v>2.48864</v>
      </c>
      <c r="S297" s="210">
        <v>0</v>
      </c>
      <c r="T297" s="211">
        <f t="shared" si="8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2" t="s">
        <v>144</v>
      </c>
      <c r="AT297" s="212" t="s">
        <v>140</v>
      </c>
      <c r="AU297" s="212" t="s">
        <v>89</v>
      </c>
      <c r="AY297" s="17" t="s">
        <v>138</v>
      </c>
      <c r="BE297" s="213">
        <f t="shared" si="9"/>
        <v>0</v>
      </c>
      <c r="BF297" s="213">
        <f t="shared" si="10"/>
        <v>0</v>
      </c>
      <c r="BG297" s="213">
        <f t="shared" si="11"/>
        <v>0</v>
      </c>
      <c r="BH297" s="213">
        <f t="shared" si="12"/>
        <v>0</v>
      </c>
      <c r="BI297" s="213">
        <f t="shared" si="13"/>
        <v>0</v>
      </c>
      <c r="BJ297" s="17" t="s">
        <v>87</v>
      </c>
      <c r="BK297" s="213">
        <f t="shared" si="14"/>
        <v>0</v>
      </c>
      <c r="BL297" s="17" t="s">
        <v>144</v>
      </c>
      <c r="BM297" s="212" t="s">
        <v>555</v>
      </c>
    </row>
    <row r="298" spans="2:63" s="12" customFormat="1" ht="22.9" customHeight="1">
      <c r="B298" s="184"/>
      <c r="C298" s="185"/>
      <c r="D298" s="186" t="s">
        <v>78</v>
      </c>
      <c r="E298" s="198" t="s">
        <v>177</v>
      </c>
      <c r="F298" s="198" t="s">
        <v>556</v>
      </c>
      <c r="G298" s="185"/>
      <c r="H298" s="185"/>
      <c r="I298" s="188"/>
      <c r="J298" s="199">
        <f>BK298</f>
        <v>0</v>
      </c>
      <c r="K298" s="185"/>
      <c r="L298" s="190"/>
      <c r="M298" s="191"/>
      <c r="N298" s="192"/>
      <c r="O298" s="192"/>
      <c r="P298" s="193">
        <f>SUM(P299:P346)</f>
        <v>0</v>
      </c>
      <c r="Q298" s="192"/>
      <c r="R298" s="193">
        <f>SUM(R299:R346)</f>
        <v>432.02628827999996</v>
      </c>
      <c r="S298" s="192"/>
      <c r="T298" s="194">
        <f>SUM(T299:T346)</f>
        <v>119.901</v>
      </c>
      <c r="AR298" s="195" t="s">
        <v>87</v>
      </c>
      <c r="AT298" s="196" t="s">
        <v>78</v>
      </c>
      <c r="AU298" s="196" t="s">
        <v>87</v>
      </c>
      <c r="AY298" s="195" t="s">
        <v>138</v>
      </c>
      <c r="BK298" s="197">
        <f>SUM(BK299:BK346)</f>
        <v>0</v>
      </c>
    </row>
    <row r="299" spans="1:65" s="2" customFormat="1" ht="24.2" customHeight="1">
      <c r="A299" s="34"/>
      <c r="B299" s="35"/>
      <c r="C299" s="200" t="s">
        <v>557</v>
      </c>
      <c r="D299" s="200" t="s">
        <v>140</v>
      </c>
      <c r="E299" s="201" t="s">
        <v>558</v>
      </c>
      <c r="F299" s="202" t="s">
        <v>559</v>
      </c>
      <c r="G299" s="203" t="s">
        <v>143</v>
      </c>
      <c r="H299" s="204">
        <v>6</v>
      </c>
      <c r="I299" s="205"/>
      <c r="J299" s="206">
        <f aca="true" t="shared" si="15" ref="J299:J307">ROUND(I299*H299,2)</f>
        <v>0</v>
      </c>
      <c r="K299" s="207"/>
      <c r="L299" s="39"/>
      <c r="M299" s="208" t="s">
        <v>1</v>
      </c>
      <c r="N299" s="209" t="s">
        <v>44</v>
      </c>
      <c r="O299" s="71"/>
      <c r="P299" s="210">
        <f aca="true" t="shared" si="16" ref="P299:P307">O299*H299</f>
        <v>0</v>
      </c>
      <c r="Q299" s="210">
        <v>0.0007</v>
      </c>
      <c r="R299" s="210">
        <f aca="true" t="shared" si="17" ref="R299:R307">Q299*H299</f>
        <v>0.0042</v>
      </c>
      <c r="S299" s="210">
        <v>0</v>
      </c>
      <c r="T299" s="211">
        <f aca="true" t="shared" si="18" ref="T299:T307"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2" t="s">
        <v>144</v>
      </c>
      <c r="AT299" s="212" t="s">
        <v>140</v>
      </c>
      <c r="AU299" s="212" t="s">
        <v>89</v>
      </c>
      <c r="AY299" s="17" t="s">
        <v>138</v>
      </c>
      <c r="BE299" s="213">
        <f aca="true" t="shared" si="19" ref="BE299:BE307">IF(N299="základní",J299,0)</f>
        <v>0</v>
      </c>
      <c r="BF299" s="213">
        <f aca="true" t="shared" si="20" ref="BF299:BF307">IF(N299="snížená",J299,0)</f>
        <v>0</v>
      </c>
      <c r="BG299" s="213">
        <f aca="true" t="shared" si="21" ref="BG299:BG307">IF(N299="zákl. přenesená",J299,0)</f>
        <v>0</v>
      </c>
      <c r="BH299" s="213">
        <f aca="true" t="shared" si="22" ref="BH299:BH307">IF(N299="sníž. přenesená",J299,0)</f>
        <v>0</v>
      </c>
      <c r="BI299" s="213">
        <f aca="true" t="shared" si="23" ref="BI299:BI307">IF(N299="nulová",J299,0)</f>
        <v>0</v>
      </c>
      <c r="BJ299" s="17" t="s">
        <v>87</v>
      </c>
      <c r="BK299" s="213">
        <f aca="true" t="shared" si="24" ref="BK299:BK307">ROUND(I299*H299,2)</f>
        <v>0</v>
      </c>
      <c r="BL299" s="17" t="s">
        <v>144</v>
      </c>
      <c r="BM299" s="212" t="s">
        <v>560</v>
      </c>
    </row>
    <row r="300" spans="1:65" s="2" customFormat="1" ht="24.2" customHeight="1">
      <c r="A300" s="34"/>
      <c r="B300" s="35"/>
      <c r="C300" s="229" t="s">
        <v>561</v>
      </c>
      <c r="D300" s="229" t="s">
        <v>328</v>
      </c>
      <c r="E300" s="230" t="s">
        <v>562</v>
      </c>
      <c r="F300" s="231" t="s">
        <v>563</v>
      </c>
      <c r="G300" s="232" t="s">
        <v>143</v>
      </c>
      <c r="H300" s="233">
        <v>2</v>
      </c>
      <c r="I300" s="234"/>
      <c r="J300" s="235">
        <f t="shared" si="15"/>
        <v>0</v>
      </c>
      <c r="K300" s="236"/>
      <c r="L300" s="237"/>
      <c r="M300" s="238" t="s">
        <v>1</v>
      </c>
      <c r="N300" s="239" t="s">
        <v>44</v>
      </c>
      <c r="O300" s="71"/>
      <c r="P300" s="210">
        <f t="shared" si="16"/>
        <v>0</v>
      </c>
      <c r="Q300" s="210">
        <v>0.0025</v>
      </c>
      <c r="R300" s="210">
        <f t="shared" si="17"/>
        <v>0.005</v>
      </c>
      <c r="S300" s="210">
        <v>0</v>
      </c>
      <c r="T300" s="211">
        <f t="shared" si="18"/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12" t="s">
        <v>173</v>
      </c>
      <c r="AT300" s="212" t="s">
        <v>328</v>
      </c>
      <c r="AU300" s="212" t="s">
        <v>89</v>
      </c>
      <c r="AY300" s="17" t="s">
        <v>138</v>
      </c>
      <c r="BE300" s="213">
        <f t="shared" si="19"/>
        <v>0</v>
      </c>
      <c r="BF300" s="213">
        <f t="shared" si="20"/>
        <v>0</v>
      </c>
      <c r="BG300" s="213">
        <f t="shared" si="21"/>
        <v>0</v>
      </c>
      <c r="BH300" s="213">
        <f t="shared" si="22"/>
        <v>0</v>
      </c>
      <c r="BI300" s="213">
        <f t="shared" si="23"/>
        <v>0</v>
      </c>
      <c r="BJ300" s="17" t="s">
        <v>87</v>
      </c>
      <c r="BK300" s="213">
        <f t="shared" si="24"/>
        <v>0</v>
      </c>
      <c r="BL300" s="17" t="s">
        <v>144</v>
      </c>
      <c r="BM300" s="212" t="s">
        <v>564</v>
      </c>
    </row>
    <row r="301" spans="1:65" s="2" customFormat="1" ht="24.2" customHeight="1">
      <c r="A301" s="34"/>
      <c r="B301" s="35"/>
      <c r="C301" s="229" t="s">
        <v>565</v>
      </c>
      <c r="D301" s="229" t="s">
        <v>328</v>
      </c>
      <c r="E301" s="230" t="s">
        <v>566</v>
      </c>
      <c r="F301" s="231" t="s">
        <v>567</v>
      </c>
      <c r="G301" s="232" t="s">
        <v>143</v>
      </c>
      <c r="H301" s="233">
        <v>1</v>
      </c>
      <c r="I301" s="234"/>
      <c r="J301" s="235">
        <f t="shared" si="15"/>
        <v>0</v>
      </c>
      <c r="K301" s="236"/>
      <c r="L301" s="237"/>
      <c r="M301" s="238" t="s">
        <v>1</v>
      </c>
      <c r="N301" s="239" t="s">
        <v>44</v>
      </c>
      <c r="O301" s="71"/>
      <c r="P301" s="210">
        <f t="shared" si="16"/>
        <v>0</v>
      </c>
      <c r="Q301" s="210">
        <v>0.0155</v>
      </c>
      <c r="R301" s="210">
        <f t="shared" si="17"/>
        <v>0.0155</v>
      </c>
      <c r="S301" s="210">
        <v>0</v>
      </c>
      <c r="T301" s="211">
        <f t="shared" si="18"/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2" t="s">
        <v>173</v>
      </c>
      <c r="AT301" s="212" t="s">
        <v>328</v>
      </c>
      <c r="AU301" s="212" t="s">
        <v>89</v>
      </c>
      <c r="AY301" s="17" t="s">
        <v>138</v>
      </c>
      <c r="BE301" s="213">
        <f t="shared" si="19"/>
        <v>0</v>
      </c>
      <c r="BF301" s="213">
        <f t="shared" si="20"/>
        <v>0</v>
      </c>
      <c r="BG301" s="213">
        <f t="shared" si="21"/>
        <v>0</v>
      </c>
      <c r="BH301" s="213">
        <f t="shared" si="22"/>
        <v>0</v>
      </c>
      <c r="BI301" s="213">
        <f t="shared" si="23"/>
        <v>0</v>
      </c>
      <c r="BJ301" s="17" t="s">
        <v>87</v>
      </c>
      <c r="BK301" s="213">
        <f t="shared" si="24"/>
        <v>0</v>
      </c>
      <c r="BL301" s="17" t="s">
        <v>144</v>
      </c>
      <c r="BM301" s="212" t="s">
        <v>568</v>
      </c>
    </row>
    <row r="302" spans="1:65" s="2" customFormat="1" ht="24.2" customHeight="1">
      <c r="A302" s="34"/>
      <c r="B302" s="35"/>
      <c r="C302" s="200" t="s">
        <v>569</v>
      </c>
      <c r="D302" s="200" t="s">
        <v>140</v>
      </c>
      <c r="E302" s="201" t="s">
        <v>570</v>
      </c>
      <c r="F302" s="202" t="s">
        <v>571</v>
      </c>
      <c r="G302" s="203" t="s">
        <v>143</v>
      </c>
      <c r="H302" s="204">
        <v>3</v>
      </c>
      <c r="I302" s="205"/>
      <c r="J302" s="206">
        <f t="shared" si="15"/>
        <v>0</v>
      </c>
      <c r="K302" s="207"/>
      <c r="L302" s="39"/>
      <c r="M302" s="208" t="s">
        <v>1</v>
      </c>
      <c r="N302" s="209" t="s">
        <v>44</v>
      </c>
      <c r="O302" s="71"/>
      <c r="P302" s="210">
        <f t="shared" si="16"/>
        <v>0</v>
      </c>
      <c r="Q302" s="210">
        <v>0.109405</v>
      </c>
      <c r="R302" s="210">
        <f t="shared" si="17"/>
        <v>0.32821500000000003</v>
      </c>
      <c r="S302" s="210">
        <v>0</v>
      </c>
      <c r="T302" s="211">
        <f t="shared" si="18"/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12" t="s">
        <v>144</v>
      </c>
      <c r="AT302" s="212" t="s">
        <v>140</v>
      </c>
      <c r="AU302" s="212" t="s">
        <v>89</v>
      </c>
      <c r="AY302" s="17" t="s">
        <v>138</v>
      </c>
      <c r="BE302" s="213">
        <f t="shared" si="19"/>
        <v>0</v>
      </c>
      <c r="BF302" s="213">
        <f t="shared" si="20"/>
        <v>0</v>
      </c>
      <c r="BG302" s="213">
        <f t="shared" si="21"/>
        <v>0</v>
      </c>
      <c r="BH302" s="213">
        <f t="shared" si="22"/>
        <v>0</v>
      </c>
      <c r="BI302" s="213">
        <f t="shared" si="23"/>
        <v>0</v>
      </c>
      <c r="BJ302" s="17" t="s">
        <v>87</v>
      </c>
      <c r="BK302" s="213">
        <f t="shared" si="24"/>
        <v>0</v>
      </c>
      <c r="BL302" s="17" t="s">
        <v>144</v>
      </c>
      <c r="BM302" s="212" t="s">
        <v>572</v>
      </c>
    </row>
    <row r="303" spans="1:65" s="2" customFormat="1" ht="21.75" customHeight="1">
      <c r="A303" s="34"/>
      <c r="B303" s="35"/>
      <c r="C303" s="229" t="s">
        <v>573</v>
      </c>
      <c r="D303" s="229" t="s">
        <v>328</v>
      </c>
      <c r="E303" s="230" t="s">
        <v>574</v>
      </c>
      <c r="F303" s="231" t="s">
        <v>575</v>
      </c>
      <c r="G303" s="232" t="s">
        <v>143</v>
      </c>
      <c r="H303" s="233">
        <v>6</v>
      </c>
      <c r="I303" s="234"/>
      <c r="J303" s="235">
        <f t="shared" si="15"/>
        <v>0</v>
      </c>
      <c r="K303" s="236"/>
      <c r="L303" s="237"/>
      <c r="M303" s="238" t="s">
        <v>1</v>
      </c>
      <c r="N303" s="239" t="s">
        <v>44</v>
      </c>
      <c r="O303" s="71"/>
      <c r="P303" s="210">
        <f t="shared" si="16"/>
        <v>0</v>
      </c>
      <c r="Q303" s="210">
        <v>0.0061</v>
      </c>
      <c r="R303" s="210">
        <f t="shared" si="17"/>
        <v>0.0366</v>
      </c>
      <c r="S303" s="210">
        <v>0</v>
      </c>
      <c r="T303" s="211">
        <f t="shared" si="18"/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12" t="s">
        <v>173</v>
      </c>
      <c r="AT303" s="212" t="s">
        <v>328</v>
      </c>
      <c r="AU303" s="212" t="s">
        <v>89</v>
      </c>
      <c r="AY303" s="17" t="s">
        <v>138</v>
      </c>
      <c r="BE303" s="213">
        <f t="shared" si="19"/>
        <v>0</v>
      </c>
      <c r="BF303" s="213">
        <f t="shared" si="20"/>
        <v>0</v>
      </c>
      <c r="BG303" s="213">
        <f t="shared" si="21"/>
        <v>0</v>
      </c>
      <c r="BH303" s="213">
        <f t="shared" si="22"/>
        <v>0</v>
      </c>
      <c r="BI303" s="213">
        <f t="shared" si="23"/>
        <v>0</v>
      </c>
      <c r="BJ303" s="17" t="s">
        <v>87</v>
      </c>
      <c r="BK303" s="213">
        <f t="shared" si="24"/>
        <v>0</v>
      </c>
      <c r="BL303" s="17" t="s">
        <v>144</v>
      </c>
      <c r="BM303" s="212" t="s">
        <v>576</v>
      </c>
    </row>
    <row r="304" spans="1:65" s="2" customFormat="1" ht="24.2" customHeight="1">
      <c r="A304" s="34"/>
      <c r="B304" s="35"/>
      <c r="C304" s="200" t="s">
        <v>577</v>
      </c>
      <c r="D304" s="200" t="s">
        <v>140</v>
      </c>
      <c r="E304" s="201" t="s">
        <v>578</v>
      </c>
      <c r="F304" s="202" t="s">
        <v>579</v>
      </c>
      <c r="G304" s="203" t="s">
        <v>143</v>
      </c>
      <c r="H304" s="204">
        <v>5</v>
      </c>
      <c r="I304" s="205"/>
      <c r="J304" s="206">
        <f t="shared" si="15"/>
        <v>0</v>
      </c>
      <c r="K304" s="207"/>
      <c r="L304" s="39"/>
      <c r="M304" s="208" t="s">
        <v>1</v>
      </c>
      <c r="N304" s="209" t="s">
        <v>44</v>
      </c>
      <c r="O304" s="71"/>
      <c r="P304" s="210">
        <f t="shared" si="16"/>
        <v>0</v>
      </c>
      <c r="Q304" s="210">
        <v>0.112405</v>
      </c>
      <c r="R304" s="210">
        <f t="shared" si="17"/>
        <v>0.562025</v>
      </c>
      <c r="S304" s="210">
        <v>0</v>
      </c>
      <c r="T304" s="211">
        <f t="shared" si="18"/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2" t="s">
        <v>144</v>
      </c>
      <c r="AT304" s="212" t="s">
        <v>140</v>
      </c>
      <c r="AU304" s="212" t="s">
        <v>89</v>
      </c>
      <c r="AY304" s="17" t="s">
        <v>138</v>
      </c>
      <c r="BE304" s="213">
        <f t="shared" si="19"/>
        <v>0</v>
      </c>
      <c r="BF304" s="213">
        <f t="shared" si="20"/>
        <v>0</v>
      </c>
      <c r="BG304" s="213">
        <f t="shared" si="21"/>
        <v>0</v>
      </c>
      <c r="BH304" s="213">
        <f t="shared" si="22"/>
        <v>0</v>
      </c>
      <c r="BI304" s="213">
        <f t="shared" si="23"/>
        <v>0</v>
      </c>
      <c r="BJ304" s="17" t="s">
        <v>87</v>
      </c>
      <c r="BK304" s="213">
        <f t="shared" si="24"/>
        <v>0</v>
      </c>
      <c r="BL304" s="17" t="s">
        <v>144</v>
      </c>
      <c r="BM304" s="212" t="s">
        <v>580</v>
      </c>
    </row>
    <row r="305" spans="1:65" s="2" customFormat="1" ht="16.5" customHeight="1">
      <c r="A305" s="34"/>
      <c r="B305" s="35"/>
      <c r="C305" s="229" t="s">
        <v>581</v>
      </c>
      <c r="D305" s="229" t="s">
        <v>328</v>
      </c>
      <c r="E305" s="230" t="s">
        <v>582</v>
      </c>
      <c r="F305" s="231" t="s">
        <v>583</v>
      </c>
      <c r="G305" s="232" t="s">
        <v>143</v>
      </c>
      <c r="H305" s="233">
        <v>5</v>
      </c>
      <c r="I305" s="234"/>
      <c r="J305" s="235">
        <f t="shared" si="15"/>
        <v>0</v>
      </c>
      <c r="K305" s="236"/>
      <c r="L305" s="237"/>
      <c r="M305" s="238" t="s">
        <v>1</v>
      </c>
      <c r="N305" s="239" t="s">
        <v>44</v>
      </c>
      <c r="O305" s="71"/>
      <c r="P305" s="210">
        <f t="shared" si="16"/>
        <v>0</v>
      </c>
      <c r="Q305" s="210">
        <v>0.003</v>
      </c>
      <c r="R305" s="210">
        <f t="shared" si="17"/>
        <v>0.015</v>
      </c>
      <c r="S305" s="210">
        <v>0</v>
      </c>
      <c r="T305" s="211">
        <f t="shared" si="18"/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12" t="s">
        <v>173</v>
      </c>
      <c r="AT305" s="212" t="s">
        <v>328</v>
      </c>
      <c r="AU305" s="212" t="s">
        <v>89</v>
      </c>
      <c r="AY305" s="17" t="s">
        <v>138</v>
      </c>
      <c r="BE305" s="213">
        <f t="shared" si="19"/>
        <v>0</v>
      </c>
      <c r="BF305" s="213">
        <f t="shared" si="20"/>
        <v>0</v>
      </c>
      <c r="BG305" s="213">
        <f t="shared" si="21"/>
        <v>0</v>
      </c>
      <c r="BH305" s="213">
        <f t="shared" si="22"/>
        <v>0</v>
      </c>
      <c r="BI305" s="213">
        <f t="shared" si="23"/>
        <v>0</v>
      </c>
      <c r="BJ305" s="17" t="s">
        <v>87</v>
      </c>
      <c r="BK305" s="213">
        <f t="shared" si="24"/>
        <v>0</v>
      </c>
      <c r="BL305" s="17" t="s">
        <v>144</v>
      </c>
      <c r="BM305" s="212" t="s">
        <v>584</v>
      </c>
    </row>
    <row r="306" spans="1:65" s="2" customFormat="1" ht="16.5" customHeight="1">
      <c r="A306" s="34"/>
      <c r="B306" s="35"/>
      <c r="C306" s="229" t="s">
        <v>585</v>
      </c>
      <c r="D306" s="229" t="s">
        <v>328</v>
      </c>
      <c r="E306" s="230" t="s">
        <v>586</v>
      </c>
      <c r="F306" s="231" t="s">
        <v>587</v>
      </c>
      <c r="G306" s="232" t="s">
        <v>143</v>
      </c>
      <c r="H306" s="233">
        <v>8</v>
      </c>
      <c r="I306" s="234"/>
      <c r="J306" s="235">
        <f t="shared" si="15"/>
        <v>0</v>
      </c>
      <c r="K306" s="236"/>
      <c r="L306" s="237"/>
      <c r="M306" s="238" t="s">
        <v>1</v>
      </c>
      <c r="N306" s="239" t="s">
        <v>44</v>
      </c>
      <c r="O306" s="71"/>
      <c r="P306" s="210">
        <f t="shared" si="16"/>
        <v>0</v>
      </c>
      <c r="Q306" s="210">
        <v>0.0001</v>
      </c>
      <c r="R306" s="210">
        <f t="shared" si="17"/>
        <v>0.0008</v>
      </c>
      <c r="S306" s="210">
        <v>0</v>
      </c>
      <c r="T306" s="211">
        <f t="shared" si="18"/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12" t="s">
        <v>173</v>
      </c>
      <c r="AT306" s="212" t="s">
        <v>328</v>
      </c>
      <c r="AU306" s="212" t="s">
        <v>89</v>
      </c>
      <c r="AY306" s="17" t="s">
        <v>138</v>
      </c>
      <c r="BE306" s="213">
        <f t="shared" si="19"/>
        <v>0</v>
      </c>
      <c r="BF306" s="213">
        <f t="shared" si="20"/>
        <v>0</v>
      </c>
      <c r="BG306" s="213">
        <f t="shared" si="21"/>
        <v>0</v>
      </c>
      <c r="BH306" s="213">
        <f t="shared" si="22"/>
        <v>0</v>
      </c>
      <c r="BI306" s="213">
        <f t="shared" si="23"/>
        <v>0</v>
      </c>
      <c r="BJ306" s="17" t="s">
        <v>87</v>
      </c>
      <c r="BK306" s="213">
        <f t="shared" si="24"/>
        <v>0</v>
      </c>
      <c r="BL306" s="17" t="s">
        <v>144</v>
      </c>
      <c r="BM306" s="212" t="s">
        <v>588</v>
      </c>
    </row>
    <row r="307" spans="1:65" s="2" customFormat="1" ht="24.2" customHeight="1">
      <c r="A307" s="34"/>
      <c r="B307" s="35"/>
      <c r="C307" s="200" t="s">
        <v>589</v>
      </c>
      <c r="D307" s="200" t="s">
        <v>140</v>
      </c>
      <c r="E307" s="201" t="s">
        <v>590</v>
      </c>
      <c r="F307" s="202" t="s">
        <v>591</v>
      </c>
      <c r="G307" s="203" t="s">
        <v>171</v>
      </c>
      <c r="H307" s="204">
        <v>335</v>
      </c>
      <c r="I307" s="205"/>
      <c r="J307" s="206">
        <f t="shared" si="15"/>
        <v>0</v>
      </c>
      <c r="K307" s="207"/>
      <c r="L307" s="39"/>
      <c r="M307" s="208" t="s">
        <v>1</v>
      </c>
      <c r="N307" s="209" t="s">
        <v>44</v>
      </c>
      <c r="O307" s="71"/>
      <c r="P307" s="210">
        <f t="shared" si="16"/>
        <v>0</v>
      </c>
      <c r="Q307" s="210">
        <v>0</v>
      </c>
      <c r="R307" s="210">
        <f t="shared" si="17"/>
        <v>0</v>
      </c>
      <c r="S307" s="210">
        <v>0.035</v>
      </c>
      <c r="T307" s="211">
        <f t="shared" si="18"/>
        <v>11.725000000000001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2" t="s">
        <v>144</v>
      </c>
      <c r="AT307" s="212" t="s">
        <v>140</v>
      </c>
      <c r="AU307" s="212" t="s">
        <v>89</v>
      </c>
      <c r="AY307" s="17" t="s">
        <v>138</v>
      </c>
      <c r="BE307" s="213">
        <f t="shared" si="19"/>
        <v>0</v>
      </c>
      <c r="BF307" s="213">
        <f t="shared" si="20"/>
        <v>0</v>
      </c>
      <c r="BG307" s="213">
        <f t="shared" si="21"/>
        <v>0</v>
      </c>
      <c r="BH307" s="213">
        <f t="shared" si="22"/>
        <v>0</v>
      </c>
      <c r="BI307" s="213">
        <f t="shared" si="23"/>
        <v>0</v>
      </c>
      <c r="BJ307" s="17" t="s">
        <v>87</v>
      </c>
      <c r="BK307" s="213">
        <f t="shared" si="24"/>
        <v>0</v>
      </c>
      <c r="BL307" s="17" t="s">
        <v>144</v>
      </c>
      <c r="BM307" s="212" t="s">
        <v>592</v>
      </c>
    </row>
    <row r="308" spans="1:47" s="2" customFormat="1" ht="19.5">
      <c r="A308" s="34"/>
      <c r="B308" s="35"/>
      <c r="C308" s="36"/>
      <c r="D308" s="214" t="s">
        <v>161</v>
      </c>
      <c r="E308" s="36"/>
      <c r="F308" s="215" t="s">
        <v>593</v>
      </c>
      <c r="G308" s="36"/>
      <c r="H308" s="36"/>
      <c r="I308" s="167"/>
      <c r="J308" s="36"/>
      <c r="K308" s="36"/>
      <c r="L308" s="39"/>
      <c r="M308" s="216"/>
      <c r="N308" s="217"/>
      <c r="O308" s="71"/>
      <c r="P308" s="71"/>
      <c r="Q308" s="71"/>
      <c r="R308" s="71"/>
      <c r="S308" s="71"/>
      <c r="T308" s="72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161</v>
      </c>
      <c r="AU308" s="17" t="s">
        <v>89</v>
      </c>
    </row>
    <row r="309" spans="1:65" s="2" customFormat="1" ht="24.2" customHeight="1">
      <c r="A309" s="34"/>
      <c r="B309" s="35"/>
      <c r="C309" s="200" t="s">
        <v>594</v>
      </c>
      <c r="D309" s="200" t="s">
        <v>140</v>
      </c>
      <c r="E309" s="201" t="s">
        <v>595</v>
      </c>
      <c r="F309" s="202" t="s">
        <v>596</v>
      </c>
      <c r="G309" s="203" t="s">
        <v>143</v>
      </c>
      <c r="H309" s="204">
        <v>2</v>
      </c>
      <c r="I309" s="205"/>
      <c r="J309" s="206">
        <f aca="true" t="shared" si="25" ref="J309:J316">ROUND(I309*H309,2)</f>
        <v>0</v>
      </c>
      <c r="K309" s="207"/>
      <c r="L309" s="39"/>
      <c r="M309" s="208" t="s">
        <v>1</v>
      </c>
      <c r="N309" s="209" t="s">
        <v>44</v>
      </c>
      <c r="O309" s="71"/>
      <c r="P309" s="210">
        <f aca="true" t="shared" si="26" ref="P309:P316">O309*H309</f>
        <v>0</v>
      </c>
      <c r="Q309" s="210">
        <v>0</v>
      </c>
      <c r="R309" s="210">
        <f aca="true" t="shared" si="27" ref="R309:R316">Q309*H309</f>
        <v>0</v>
      </c>
      <c r="S309" s="210">
        <v>0.082</v>
      </c>
      <c r="T309" s="211">
        <f aca="true" t="shared" si="28" ref="T309:T316">S309*H309</f>
        <v>0.164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2" t="s">
        <v>144</v>
      </c>
      <c r="AT309" s="212" t="s">
        <v>140</v>
      </c>
      <c r="AU309" s="212" t="s">
        <v>89</v>
      </c>
      <c r="AY309" s="17" t="s">
        <v>138</v>
      </c>
      <c r="BE309" s="213">
        <f aca="true" t="shared" si="29" ref="BE309:BE316">IF(N309="základní",J309,0)</f>
        <v>0</v>
      </c>
      <c r="BF309" s="213">
        <f aca="true" t="shared" si="30" ref="BF309:BF316">IF(N309="snížená",J309,0)</f>
        <v>0</v>
      </c>
      <c r="BG309" s="213">
        <f aca="true" t="shared" si="31" ref="BG309:BG316">IF(N309="zákl. přenesená",J309,0)</f>
        <v>0</v>
      </c>
      <c r="BH309" s="213">
        <f aca="true" t="shared" si="32" ref="BH309:BH316">IF(N309="sníž. přenesená",J309,0)</f>
        <v>0</v>
      </c>
      <c r="BI309" s="213">
        <f aca="true" t="shared" si="33" ref="BI309:BI316">IF(N309="nulová",J309,0)</f>
        <v>0</v>
      </c>
      <c r="BJ309" s="17" t="s">
        <v>87</v>
      </c>
      <c r="BK309" s="213">
        <f aca="true" t="shared" si="34" ref="BK309:BK316">ROUND(I309*H309,2)</f>
        <v>0</v>
      </c>
      <c r="BL309" s="17" t="s">
        <v>144</v>
      </c>
      <c r="BM309" s="212" t="s">
        <v>597</v>
      </c>
    </row>
    <row r="310" spans="1:65" s="2" customFormat="1" ht="24.2" customHeight="1">
      <c r="A310" s="34"/>
      <c r="B310" s="35"/>
      <c r="C310" s="200" t="s">
        <v>598</v>
      </c>
      <c r="D310" s="200" t="s">
        <v>140</v>
      </c>
      <c r="E310" s="201" t="s">
        <v>599</v>
      </c>
      <c r="F310" s="202" t="s">
        <v>600</v>
      </c>
      <c r="G310" s="203" t="s">
        <v>143</v>
      </c>
      <c r="H310" s="204">
        <v>3</v>
      </c>
      <c r="I310" s="205"/>
      <c r="J310" s="206">
        <f t="shared" si="25"/>
        <v>0</v>
      </c>
      <c r="K310" s="207"/>
      <c r="L310" s="39"/>
      <c r="M310" s="208" t="s">
        <v>1</v>
      </c>
      <c r="N310" s="209" t="s">
        <v>44</v>
      </c>
      <c r="O310" s="71"/>
      <c r="P310" s="210">
        <f t="shared" si="26"/>
        <v>0</v>
      </c>
      <c r="Q310" s="210">
        <v>0</v>
      </c>
      <c r="R310" s="210">
        <f t="shared" si="27"/>
        <v>0</v>
      </c>
      <c r="S310" s="210">
        <v>0.004</v>
      </c>
      <c r="T310" s="211">
        <f t="shared" si="28"/>
        <v>0.012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12" t="s">
        <v>144</v>
      </c>
      <c r="AT310" s="212" t="s">
        <v>140</v>
      </c>
      <c r="AU310" s="212" t="s">
        <v>89</v>
      </c>
      <c r="AY310" s="17" t="s">
        <v>138</v>
      </c>
      <c r="BE310" s="213">
        <f t="shared" si="29"/>
        <v>0</v>
      </c>
      <c r="BF310" s="213">
        <f t="shared" si="30"/>
        <v>0</v>
      </c>
      <c r="BG310" s="213">
        <f t="shared" si="31"/>
        <v>0</v>
      </c>
      <c r="BH310" s="213">
        <f t="shared" si="32"/>
        <v>0</v>
      </c>
      <c r="BI310" s="213">
        <f t="shared" si="33"/>
        <v>0</v>
      </c>
      <c r="BJ310" s="17" t="s">
        <v>87</v>
      </c>
      <c r="BK310" s="213">
        <f t="shared" si="34"/>
        <v>0</v>
      </c>
      <c r="BL310" s="17" t="s">
        <v>144</v>
      </c>
      <c r="BM310" s="212" t="s">
        <v>601</v>
      </c>
    </row>
    <row r="311" spans="1:65" s="2" customFormat="1" ht="24.2" customHeight="1">
      <c r="A311" s="34"/>
      <c r="B311" s="35"/>
      <c r="C311" s="200" t="s">
        <v>602</v>
      </c>
      <c r="D311" s="200" t="s">
        <v>140</v>
      </c>
      <c r="E311" s="201" t="s">
        <v>603</v>
      </c>
      <c r="F311" s="202" t="s">
        <v>604</v>
      </c>
      <c r="G311" s="203" t="s">
        <v>171</v>
      </c>
      <c r="H311" s="204">
        <v>1670</v>
      </c>
      <c r="I311" s="205"/>
      <c r="J311" s="206">
        <f t="shared" si="25"/>
        <v>0</v>
      </c>
      <c r="K311" s="207"/>
      <c r="L311" s="39"/>
      <c r="M311" s="208" t="s">
        <v>1</v>
      </c>
      <c r="N311" s="209" t="s">
        <v>44</v>
      </c>
      <c r="O311" s="71"/>
      <c r="P311" s="210">
        <f t="shared" si="26"/>
        <v>0</v>
      </c>
      <c r="Q311" s="210">
        <v>8E-05</v>
      </c>
      <c r="R311" s="210">
        <f t="shared" si="27"/>
        <v>0.13360000000000002</v>
      </c>
      <c r="S311" s="210">
        <v>0</v>
      </c>
      <c r="T311" s="211">
        <f t="shared" si="28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12" t="s">
        <v>144</v>
      </c>
      <c r="AT311" s="212" t="s">
        <v>140</v>
      </c>
      <c r="AU311" s="212" t="s">
        <v>89</v>
      </c>
      <c r="AY311" s="17" t="s">
        <v>138</v>
      </c>
      <c r="BE311" s="213">
        <f t="shared" si="29"/>
        <v>0</v>
      </c>
      <c r="BF311" s="213">
        <f t="shared" si="30"/>
        <v>0</v>
      </c>
      <c r="BG311" s="213">
        <f t="shared" si="31"/>
        <v>0</v>
      </c>
      <c r="BH311" s="213">
        <f t="shared" si="32"/>
        <v>0</v>
      </c>
      <c r="BI311" s="213">
        <f t="shared" si="33"/>
        <v>0</v>
      </c>
      <c r="BJ311" s="17" t="s">
        <v>87</v>
      </c>
      <c r="BK311" s="213">
        <f t="shared" si="34"/>
        <v>0</v>
      </c>
      <c r="BL311" s="17" t="s">
        <v>144</v>
      </c>
      <c r="BM311" s="212" t="s">
        <v>605</v>
      </c>
    </row>
    <row r="312" spans="1:65" s="2" customFormat="1" ht="24.2" customHeight="1">
      <c r="A312" s="34"/>
      <c r="B312" s="35"/>
      <c r="C312" s="200" t="s">
        <v>606</v>
      </c>
      <c r="D312" s="200" t="s">
        <v>140</v>
      </c>
      <c r="E312" s="201" t="s">
        <v>607</v>
      </c>
      <c r="F312" s="202" t="s">
        <v>608</v>
      </c>
      <c r="G312" s="203" t="s">
        <v>171</v>
      </c>
      <c r="H312" s="204">
        <v>35</v>
      </c>
      <c r="I312" s="205"/>
      <c r="J312" s="206">
        <f t="shared" si="25"/>
        <v>0</v>
      </c>
      <c r="K312" s="207"/>
      <c r="L312" s="39"/>
      <c r="M312" s="208" t="s">
        <v>1</v>
      </c>
      <c r="N312" s="209" t="s">
        <v>44</v>
      </c>
      <c r="O312" s="71"/>
      <c r="P312" s="210">
        <f t="shared" si="26"/>
        <v>0</v>
      </c>
      <c r="Q312" s="210">
        <v>3E-05</v>
      </c>
      <c r="R312" s="210">
        <f t="shared" si="27"/>
        <v>0.00105</v>
      </c>
      <c r="S312" s="210">
        <v>0</v>
      </c>
      <c r="T312" s="211">
        <f t="shared" si="28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12" t="s">
        <v>144</v>
      </c>
      <c r="AT312" s="212" t="s">
        <v>140</v>
      </c>
      <c r="AU312" s="212" t="s">
        <v>89</v>
      </c>
      <c r="AY312" s="17" t="s">
        <v>138</v>
      </c>
      <c r="BE312" s="213">
        <f t="shared" si="29"/>
        <v>0</v>
      </c>
      <c r="BF312" s="213">
        <f t="shared" si="30"/>
        <v>0</v>
      </c>
      <c r="BG312" s="213">
        <f t="shared" si="31"/>
        <v>0</v>
      </c>
      <c r="BH312" s="213">
        <f t="shared" si="32"/>
        <v>0</v>
      </c>
      <c r="BI312" s="213">
        <f t="shared" si="33"/>
        <v>0</v>
      </c>
      <c r="BJ312" s="17" t="s">
        <v>87</v>
      </c>
      <c r="BK312" s="213">
        <f t="shared" si="34"/>
        <v>0</v>
      </c>
      <c r="BL312" s="17" t="s">
        <v>144</v>
      </c>
      <c r="BM312" s="212" t="s">
        <v>609</v>
      </c>
    </row>
    <row r="313" spans="1:65" s="2" customFormat="1" ht="24.2" customHeight="1">
      <c r="A313" s="34"/>
      <c r="B313" s="35"/>
      <c r="C313" s="200" t="s">
        <v>610</v>
      </c>
      <c r="D313" s="200" t="s">
        <v>140</v>
      </c>
      <c r="E313" s="201" t="s">
        <v>611</v>
      </c>
      <c r="F313" s="202" t="s">
        <v>612</v>
      </c>
      <c r="G313" s="203" t="s">
        <v>171</v>
      </c>
      <c r="H313" s="204">
        <v>5</v>
      </c>
      <c r="I313" s="205"/>
      <c r="J313" s="206">
        <f t="shared" si="25"/>
        <v>0</v>
      </c>
      <c r="K313" s="207"/>
      <c r="L313" s="39"/>
      <c r="M313" s="208" t="s">
        <v>1</v>
      </c>
      <c r="N313" s="209" t="s">
        <v>44</v>
      </c>
      <c r="O313" s="71"/>
      <c r="P313" s="210">
        <f t="shared" si="26"/>
        <v>0</v>
      </c>
      <c r="Q313" s="210">
        <v>0.00015</v>
      </c>
      <c r="R313" s="210">
        <f t="shared" si="27"/>
        <v>0.0007499999999999999</v>
      </c>
      <c r="S313" s="210">
        <v>0</v>
      </c>
      <c r="T313" s="211">
        <f t="shared" si="28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12" t="s">
        <v>144</v>
      </c>
      <c r="AT313" s="212" t="s">
        <v>140</v>
      </c>
      <c r="AU313" s="212" t="s">
        <v>89</v>
      </c>
      <c r="AY313" s="17" t="s">
        <v>138</v>
      </c>
      <c r="BE313" s="213">
        <f t="shared" si="29"/>
        <v>0</v>
      </c>
      <c r="BF313" s="213">
        <f t="shared" si="30"/>
        <v>0</v>
      </c>
      <c r="BG313" s="213">
        <f t="shared" si="31"/>
        <v>0</v>
      </c>
      <c r="BH313" s="213">
        <f t="shared" si="32"/>
        <v>0</v>
      </c>
      <c r="BI313" s="213">
        <f t="shared" si="33"/>
        <v>0</v>
      </c>
      <c r="BJ313" s="17" t="s">
        <v>87</v>
      </c>
      <c r="BK313" s="213">
        <f t="shared" si="34"/>
        <v>0</v>
      </c>
      <c r="BL313" s="17" t="s">
        <v>144</v>
      </c>
      <c r="BM313" s="212" t="s">
        <v>613</v>
      </c>
    </row>
    <row r="314" spans="1:65" s="2" customFormat="1" ht="24.2" customHeight="1">
      <c r="A314" s="34"/>
      <c r="B314" s="35"/>
      <c r="C314" s="200" t="s">
        <v>614</v>
      </c>
      <c r="D314" s="200" t="s">
        <v>140</v>
      </c>
      <c r="E314" s="201" t="s">
        <v>615</v>
      </c>
      <c r="F314" s="202" t="s">
        <v>616</v>
      </c>
      <c r="G314" s="203" t="s">
        <v>171</v>
      </c>
      <c r="H314" s="204">
        <v>80</v>
      </c>
      <c r="I314" s="205"/>
      <c r="J314" s="206">
        <f t="shared" si="25"/>
        <v>0</v>
      </c>
      <c r="K314" s="207"/>
      <c r="L314" s="39"/>
      <c r="M314" s="208" t="s">
        <v>1</v>
      </c>
      <c r="N314" s="209" t="s">
        <v>44</v>
      </c>
      <c r="O314" s="71"/>
      <c r="P314" s="210">
        <f t="shared" si="26"/>
        <v>0</v>
      </c>
      <c r="Q314" s="210">
        <v>5E-05</v>
      </c>
      <c r="R314" s="210">
        <f t="shared" si="27"/>
        <v>0.004</v>
      </c>
      <c r="S314" s="210">
        <v>0</v>
      </c>
      <c r="T314" s="211">
        <f t="shared" si="28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12" t="s">
        <v>144</v>
      </c>
      <c r="AT314" s="212" t="s">
        <v>140</v>
      </c>
      <c r="AU314" s="212" t="s">
        <v>89</v>
      </c>
      <c r="AY314" s="17" t="s">
        <v>138</v>
      </c>
      <c r="BE314" s="213">
        <f t="shared" si="29"/>
        <v>0</v>
      </c>
      <c r="BF314" s="213">
        <f t="shared" si="30"/>
        <v>0</v>
      </c>
      <c r="BG314" s="213">
        <f t="shared" si="31"/>
        <v>0</v>
      </c>
      <c r="BH314" s="213">
        <f t="shared" si="32"/>
        <v>0</v>
      </c>
      <c r="BI314" s="213">
        <f t="shared" si="33"/>
        <v>0</v>
      </c>
      <c r="BJ314" s="17" t="s">
        <v>87</v>
      </c>
      <c r="BK314" s="213">
        <f t="shared" si="34"/>
        <v>0</v>
      </c>
      <c r="BL314" s="17" t="s">
        <v>144</v>
      </c>
      <c r="BM314" s="212" t="s">
        <v>617</v>
      </c>
    </row>
    <row r="315" spans="1:65" s="2" customFormat="1" ht="24.2" customHeight="1">
      <c r="A315" s="34"/>
      <c r="B315" s="35"/>
      <c r="C315" s="200" t="s">
        <v>618</v>
      </c>
      <c r="D315" s="200" t="s">
        <v>140</v>
      </c>
      <c r="E315" s="201" t="s">
        <v>619</v>
      </c>
      <c r="F315" s="202" t="s">
        <v>620</v>
      </c>
      <c r="G315" s="203" t="s">
        <v>223</v>
      </c>
      <c r="H315" s="204">
        <v>70</v>
      </c>
      <c r="I315" s="205"/>
      <c r="J315" s="206">
        <f t="shared" si="25"/>
        <v>0</v>
      </c>
      <c r="K315" s="207"/>
      <c r="L315" s="39"/>
      <c r="M315" s="208" t="s">
        <v>1</v>
      </c>
      <c r="N315" s="209" t="s">
        <v>44</v>
      </c>
      <c r="O315" s="71"/>
      <c r="P315" s="210">
        <f t="shared" si="26"/>
        <v>0</v>
      </c>
      <c r="Q315" s="210">
        <v>0.0006</v>
      </c>
      <c r="R315" s="210">
        <f t="shared" si="27"/>
        <v>0.041999999999999996</v>
      </c>
      <c r="S315" s="210">
        <v>0</v>
      </c>
      <c r="T315" s="211">
        <f t="shared" si="28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12" t="s">
        <v>144</v>
      </c>
      <c r="AT315" s="212" t="s">
        <v>140</v>
      </c>
      <c r="AU315" s="212" t="s">
        <v>89</v>
      </c>
      <c r="AY315" s="17" t="s">
        <v>138</v>
      </c>
      <c r="BE315" s="213">
        <f t="shared" si="29"/>
        <v>0</v>
      </c>
      <c r="BF315" s="213">
        <f t="shared" si="30"/>
        <v>0</v>
      </c>
      <c r="BG315" s="213">
        <f t="shared" si="31"/>
        <v>0</v>
      </c>
      <c r="BH315" s="213">
        <f t="shared" si="32"/>
        <v>0</v>
      </c>
      <c r="BI315" s="213">
        <f t="shared" si="33"/>
        <v>0</v>
      </c>
      <c r="BJ315" s="17" t="s">
        <v>87</v>
      </c>
      <c r="BK315" s="213">
        <f t="shared" si="34"/>
        <v>0</v>
      </c>
      <c r="BL315" s="17" t="s">
        <v>144</v>
      </c>
      <c r="BM315" s="212" t="s">
        <v>621</v>
      </c>
    </row>
    <row r="316" spans="1:65" s="2" customFormat="1" ht="24.2" customHeight="1">
      <c r="A316" s="34"/>
      <c r="B316" s="35"/>
      <c r="C316" s="200" t="s">
        <v>622</v>
      </c>
      <c r="D316" s="200" t="s">
        <v>140</v>
      </c>
      <c r="E316" s="201" t="s">
        <v>623</v>
      </c>
      <c r="F316" s="202" t="s">
        <v>624</v>
      </c>
      <c r="G316" s="203" t="s">
        <v>171</v>
      </c>
      <c r="H316" s="204">
        <v>1670</v>
      </c>
      <c r="I316" s="205"/>
      <c r="J316" s="206">
        <f t="shared" si="25"/>
        <v>0</v>
      </c>
      <c r="K316" s="207"/>
      <c r="L316" s="39"/>
      <c r="M316" s="208" t="s">
        <v>1</v>
      </c>
      <c r="N316" s="209" t="s">
        <v>44</v>
      </c>
      <c r="O316" s="71"/>
      <c r="P316" s="210">
        <f t="shared" si="26"/>
        <v>0</v>
      </c>
      <c r="Q316" s="210">
        <v>0.0002</v>
      </c>
      <c r="R316" s="210">
        <f t="shared" si="27"/>
        <v>0.334</v>
      </c>
      <c r="S316" s="210">
        <v>0</v>
      </c>
      <c r="T316" s="211">
        <f t="shared" si="28"/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12" t="s">
        <v>144</v>
      </c>
      <c r="AT316" s="212" t="s">
        <v>140</v>
      </c>
      <c r="AU316" s="212" t="s">
        <v>89</v>
      </c>
      <c r="AY316" s="17" t="s">
        <v>138</v>
      </c>
      <c r="BE316" s="213">
        <f t="shared" si="29"/>
        <v>0</v>
      </c>
      <c r="BF316" s="213">
        <f t="shared" si="30"/>
        <v>0</v>
      </c>
      <c r="BG316" s="213">
        <f t="shared" si="31"/>
        <v>0</v>
      </c>
      <c r="BH316" s="213">
        <f t="shared" si="32"/>
        <v>0</v>
      </c>
      <c r="BI316" s="213">
        <f t="shared" si="33"/>
        <v>0</v>
      </c>
      <c r="BJ316" s="17" t="s">
        <v>87</v>
      </c>
      <c r="BK316" s="213">
        <f t="shared" si="34"/>
        <v>0</v>
      </c>
      <c r="BL316" s="17" t="s">
        <v>144</v>
      </c>
      <c r="BM316" s="212" t="s">
        <v>625</v>
      </c>
    </row>
    <row r="317" spans="1:47" s="2" customFormat="1" ht="19.5">
      <c r="A317" s="34"/>
      <c r="B317" s="35"/>
      <c r="C317" s="36"/>
      <c r="D317" s="214" t="s">
        <v>161</v>
      </c>
      <c r="E317" s="36"/>
      <c r="F317" s="215" t="s">
        <v>626</v>
      </c>
      <c r="G317" s="36"/>
      <c r="H317" s="36"/>
      <c r="I317" s="167"/>
      <c r="J317" s="36"/>
      <c r="K317" s="36"/>
      <c r="L317" s="39"/>
      <c r="M317" s="216"/>
      <c r="N317" s="217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161</v>
      </c>
      <c r="AU317" s="17" t="s">
        <v>89</v>
      </c>
    </row>
    <row r="318" spans="1:65" s="2" customFormat="1" ht="24.2" customHeight="1">
      <c r="A318" s="34"/>
      <c r="B318" s="35"/>
      <c r="C318" s="200" t="s">
        <v>627</v>
      </c>
      <c r="D318" s="200" t="s">
        <v>140</v>
      </c>
      <c r="E318" s="201" t="s">
        <v>628</v>
      </c>
      <c r="F318" s="202" t="s">
        <v>629</v>
      </c>
      <c r="G318" s="203" t="s">
        <v>171</v>
      </c>
      <c r="H318" s="204">
        <v>35</v>
      </c>
      <c r="I318" s="205"/>
      <c r="J318" s="206">
        <f>ROUND(I318*H318,2)</f>
        <v>0</v>
      </c>
      <c r="K318" s="207"/>
      <c r="L318" s="39"/>
      <c r="M318" s="208" t="s">
        <v>1</v>
      </c>
      <c r="N318" s="209" t="s">
        <v>44</v>
      </c>
      <c r="O318" s="71"/>
      <c r="P318" s="210">
        <f>O318*H318</f>
        <v>0</v>
      </c>
      <c r="Q318" s="210">
        <v>6.72E-05</v>
      </c>
      <c r="R318" s="210">
        <f>Q318*H318</f>
        <v>0.002352</v>
      </c>
      <c r="S318" s="210">
        <v>0</v>
      </c>
      <c r="T318" s="21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12" t="s">
        <v>144</v>
      </c>
      <c r="AT318" s="212" t="s">
        <v>140</v>
      </c>
      <c r="AU318" s="212" t="s">
        <v>89</v>
      </c>
      <c r="AY318" s="17" t="s">
        <v>138</v>
      </c>
      <c r="BE318" s="213">
        <f>IF(N318="základní",J318,0)</f>
        <v>0</v>
      </c>
      <c r="BF318" s="213">
        <f>IF(N318="snížená",J318,0)</f>
        <v>0</v>
      </c>
      <c r="BG318" s="213">
        <f>IF(N318="zákl. přenesená",J318,0)</f>
        <v>0</v>
      </c>
      <c r="BH318" s="213">
        <f>IF(N318="sníž. přenesená",J318,0)</f>
        <v>0</v>
      </c>
      <c r="BI318" s="213">
        <f>IF(N318="nulová",J318,0)</f>
        <v>0</v>
      </c>
      <c r="BJ318" s="17" t="s">
        <v>87</v>
      </c>
      <c r="BK318" s="213">
        <f>ROUND(I318*H318,2)</f>
        <v>0</v>
      </c>
      <c r="BL318" s="17" t="s">
        <v>144</v>
      </c>
      <c r="BM318" s="212" t="s">
        <v>630</v>
      </c>
    </row>
    <row r="319" spans="1:47" s="2" customFormat="1" ht="19.5">
      <c r="A319" s="34"/>
      <c r="B319" s="35"/>
      <c r="C319" s="36"/>
      <c r="D319" s="214" t="s">
        <v>161</v>
      </c>
      <c r="E319" s="36"/>
      <c r="F319" s="215" t="s">
        <v>626</v>
      </c>
      <c r="G319" s="36"/>
      <c r="H319" s="36"/>
      <c r="I319" s="167"/>
      <c r="J319" s="36"/>
      <c r="K319" s="36"/>
      <c r="L319" s="39"/>
      <c r="M319" s="216"/>
      <c r="N319" s="217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161</v>
      </c>
      <c r="AU319" s="17" t="s">
        <v>89</v>
      </c>
    </row>
    <row r="320" spans="1:65" s="2" customFormat="1" ht="24.2" customHeight="1">
      <c r="A320" s="34"/>
      <c r="B320" s="35"/>
      <c r="C320" s="200" t="s">
        <v>631</v>
      </c>
      <c r="D320" s="200" t="s">
        <v>140</v>
      </c>
      <c r="E320" s="201" t="s">
        <v>632</v>
      </c>
      <c r="F320" s="202" t="s">
        <v>633</v>
      </c>
      <c r="G320" s="203" t="s">
        <v>171</v>
      </c>
      <c r="H320" s="204">
        <v>5</v>
      </c>
      <c r="I320" s="205"/>
      <c r="J320" s="206">
        <f>ROUND(I320*H320,2)</f>
        <v>0</v>
      </c>
      <c r="K320" s="207"/>
      <c r="L320" s="39"/>
      <c r="M320" s="208" t="s">
        <v>1</v>
      </c>
      <c r="N320" s="209" t="s">
        <v>44</v>
      </c>
      <c r="O320" s="71"/>
      <c r="P320" s="210">
        <f>O320*H320</f>
        <v>0</v>
      </c>
      <c r="Q320" s="210">
        <v>0.0004</v>
      </c>
      <c r="R320" s="210">
        <f>Q320*H320</f>
        <v>0.002</v>
      </c>
      <c r="S320" s="210">
        <v>0</v>
      </c>
      <c r="T320" s="21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12" t="s">
        <v>144</v>
      </c>
      <c r="AT320" s="212" t="s">
        <v>140</v>
      </c>
      <c r="AU320" s="212" t="s">
        <v>89</v>
      </c>
      <c r="AY320" s="17" t="s">
        <v>138</v>
      </c>
      <c r="BE320" s="213">
        <f>IF(N320="základní",J320,0)</f>
        <v>0</v>
      </c>
      <c r="BF320" s="213">
        <f>IF(N320="snížená",J320,0)</f>
        <v>0</v>
      </c>
      <c r="BG320" s="213">
        <f>IF(N320="zákl. přenesená",J320,0)</f>
        <v>0</v>
      </c>
      <c r="BH320" s="213">
        <f>IF(N320="sníž. přenesená",J320,0)</f>
        <v>0</v>
      </c>
      <c r="BI320" s="213">
        <f>IF(N320="nulová",J320,0)</f>
        <v>0</v>
      </c>
      <c r="BJ320" s="17" t="s">
        <v>87</v>
      </c>
      <c r="BK320" s="213">
        <f>ROUND(I320*H320,2)</f>
        <v>0</v>
      </c>
      <c r="BL320" s="17" t="s">
        <v>144</v>
      </c>
      <c r="BM320" s="212" t="s">
        <v>634</v>
      </c>
    </row>
    <row r="321" spans="1:47" s="2" customFormat="1" ht="19.5">
      <c r="A321" s="34"/>
      <c r="B321" s="35"/>
      <c r="C321" s="36"/>
      <c r="D321" s="214" t="s">
        <v>161</v>
      </c>
      <c r="E321" s="36"/>
      <c r="F321" s="215" t="s">
        <v>626</v>
      </c>
      <c r="G321" s="36"/>
      <c r="H321" s="36"/>
      <c r="I321" s="167"/>
      <c r="J321" s="36"/>
      <c r="K321" s="36"/>
      <c r="L321" s="39"/>
      <c r="M321" s="216"/>
      <c r="N321" s="217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161</v>
      </c>
      <c r="AU321" s="17" t="s">
        <v>89</v>
      </c>
    </row>
    <row r="322" spans="1:65" s="2" customFormat="1" ht="24.2" customHeight="1">
      <c r="A322" s="34"/>
      <c r="B322" s="35"/>
      <c r="C322" s="200" t="s">
        <v>635</v>
      </c>
      <c r="D322" s="200" t="s">
        <v>140</v>
      </c>
      <c r="E322" s="201" t="s">
        <v>636</v>
      </c>
      <c r="F322" s="202" t="s">
        <v>637</v>
      </c>
      <c r="G322" s="203" t="s">
        <v>171</v>
      </c>
      <c r="H322" s="204">
        <v>80</v>
      </c>
      <c r="I322" s="205"/>
      <c r="J322" s="206">
        <f>ROUND(I322*H322,2)</f>
        <v>0</v>
      </c>
      <c r="K322" s="207"/>
      <c r="L322" s="39"/>
      <c r="M322" s="208" t="s">
        <v>1</v>
      </c>
      <c r="N322" s="209" t="s">
        <v>44</v>
      </c>
      <c r="O322" s="71"/>
      <c r="P322" s="210">
        <f>O322*H322</f>
        <v>0</v>
      </c>
      <c r="Q322" s="210">
        <v>0.000134</v>
      </c>
      <c r="R322" s="210">
        <f>Q322*H322</f>
        <v>0.01072</v>
      </c>
      <c r="S322" s="210">
        <v>0</v>
      </c>
      <c r="T322" s="21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12" t="s">
        <v>144</v>
      </c>
      <c r="AT322" s="212" t="s">
        <v>140</v>
      </c>
      <c r="AU322" s="212" t="s">
        <v>89</v>
      </c>
      <c r="AY322" s="17" t="s">
        <v>138</v>
      </c>
      <c r="BE322" s="213">
        <f>IF(N322="základní",J322,0)</f>
        <v>0</v>
      </c>
      <c r="BF322" s="213">
        <f>IF(N322="snížená",J322,0)</f>
        <v>0</v>
      </c>
      <c r="BG322" s="213">
        <f>IF(N322="zákl. přenesená",J322,0)</f>
        <v>0</v>
      </c>
      <c r="BH322" s="213">
        <f>IF(N322="sníž. přenesená",J322,0)</f>
        <v>0</v>
      </c>
      <c r="BI322" s="213">
        <f>IF(N322="nulová",J322,0)</f>
        <v>0</v>
      </c>
      <c r="BJ322" s="17" t="s">
        <v>87</v>
      </c>
      <c r="BK322" s="213">
        <f>ROUND(I322*H322,2)</f>
        <v>0</v>
      </c>
      <c r="BL322" s="17" t="s">
        <v>144</v>
      </c>
      <c r="BM322" s="212" t="s">
        <v>638</v>
      </c>
    </row>
    <row r="323" spans="1:47" s="2" customFormat="1" ht="19.5">
      <c r="A323" s="34"/>
      <c r="B323" s="35"/>
      <c r="C323" s="36"/>
      <c r="D323" s="214" t="s">
        <v>161</v>
      </c>
      <c r="E323" s="36"/>
      <c r="F323" s="215" t="s">
        <v>626</v>
      </c>
      <c r="G323" s="36"/>
      <c r="H323" s="36"/>
      <c r="I323" s="167"/>
      <c r="J323" s="36"/>
      <c r="K323" s="36"/>
      <c r="L323" s="39"/>
      <c r="M323" s="216"/>
      <c r="N323" s="217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161</v>
      </c>
      <c r="AU323" s="17" t="s">
        <v>89</v>
      </c>
    </row>
    <row r="324" spans="1:65" s="2" customFormat="1" ht="24.2" customHeight="1">
      <c r="A324" s="34"/>
      <c r="B324" s="35"/>
      <c r="C324" s="200" t="s">
        <v>639</v>
      </c>
      <c r="D324" s="200" t="s">
        <v>140</v>
      </c>
      <c r="E324" s="201" t="s">
        <v>640</v>
      </c>
      <c r="F324" s="202" t="s">
        <v>641</v>
      </c>
      <c r="G324" s="203" t="s">
        <v>223</v>
      </c>
      <c r="H324" s="204">
        <v>70</v>
      </c>
      <c r="I324" s="205"/>
      <c r="J324" s="206">
        <f>ROUND(I324*H324,2)</f>
        <v>0</v>
      </c>
      <c r="K324" s="207"/>
      <c r="L324" s="39"/>
      <c r="M324" s="208" t="s">
        <v>1</v>
      </c>
      <c r="N324" s="209" t="s">
        <v>44</v>
      </c>
      <c r="O324" s="71"/>
      <c r="P324" s="210">
        <f>O324*H324</f>
        <v>0</v>
      </c>
      <c r="Q324" s="210">
        <v>0.0016</v>
      </c>
      <c r="R324" s="210">
        <f>Q324*H324</f>
        <v>0.112</v>
      </c>
      <c r="S324" s="210">
        <v>0</v>
      </c>
      <c r="T324" s="211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12" t="s">
        <v>144</v>
      </c>
      <c r="AT324" s="212" t="s">
        <v>140</v>
      </c>
      <c r="AU324" s="212" t="s">
        <v>89</v>
      </c>
      <c r="AY324" s="17" t="s">
        <v>138</v>
      </c>
      <c r="BE324" s="213">
        <f>IF(N324="základní",J324,0)</f>
        <v>0</v>
      </c>
      <c r="BF324" s="213">
        <f>IF(N324="snížená",J324,0)</f>
        <v>0</v>
      </c>
      <c r="BG324" s="213">
        <f>IF(N324="zákl. přenesená",J324,0)</f>
        <v>0</v>
      </c>
      <c r="BH324" s="213">
        <f>IF(N324="sníž. přenesená",J324,0)</f>
        <v>0</v>
      </c>
      <c r="BI324" s="213">
        <f>IF(N324="nulová",J324,0)</f>
        <v>0</v>
      </c>
      <c r="BJ324" s="17" t="s">
        <v>87</v>
      </c>
      <c r="BK324" s="213">
        <f>ROUND(I324*H324,2)</f>
        <v>0</v>
      </c>
      <c r="BL324" s="17" t="s">
        <v>144</v>
      </c>
      <c r="BM324" s="212" t="s">
        <v>642</v>
      </c>
    </row>
    <row r="325" spans="1:47" s="2" customFormat="1" ht="19.5">
      <c r="A325" s="34"/>
      <c r="B325" s="35"/>
      <c r="C325" s="36"/>
      <c r="D325" s="214" t="s">
        <v>161</v>
      </c>
      <c r="E325" s="36"/>
      <c r="F325" s="215" t="s">
        <v>626</v>
      </c>
      <c r="G325" s="36"/>
      <c r="H325" s="36"/>
      <c r="I325" s="167"/>
      <c r="J325" s="36"/>
      <c r="K325" s="36"/>
      <c r="L325" s="39"/>
      <c r="M325" s="216"/>
      <c r="N325" s="217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161</v>
      </c>
      <c r="AU325" s="17" t="s">
        <v>89</v>
      </c>
    </row>
    <row r="326" spans="1:65" s="2" customFormat="1" ht="16.5" customHeight="1">
      <c r="A326" s="34"/>
      <c r="B326" s="35"/>
      <c r="C326" s="200" t="s">
        <v>643</v>
      </c>
      <c r="D326" s="200" t="s">
        <v>140</v>
      </c>
      <c r="E326" s="201" t="s">
        <v>644</v>
      </c>
      <c r="F326" s="202" t="s">
        <v>645</v>
      </c>
      <c r="G326" s="203" t="s">
        <v>171</v>
      </c>
      <c r="H326" s="204">
        <v>1790</v>
      </c>
      <c r="I326" s="205"/>
      <c r="J326" s="206">
        <f>ROUND(I326*H326,2)</f>
        <v>0</v>
      </c>
      <c r="K326" s="207"/>
      <c r="L326" s="39"/>
      <c r="M326" s="208" t="s">
        <v>1</v>
      </c>
      <c r="N326" s="209" t="s">
        <v>44</v>
      </c>
      <c r="O326" s="71"/>
      <c r="P326" s="210">
        <f>O326*H326</f>
        <v>0</v>
      </c>
      <c r="Q326" s="210">
        <v>3.75E-06</v>
      </c>
      <c r="R326" s="210">
        <f>Q326*H326</f>
        <v>0.006712500000000001</v>
      </c>
      <c r="S326" s="210">
        <v>0</v>
      </c>
      <c r="T326" s="21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12" t="s">
        <v>144</v>
      </c>
      <c r="AT326" s="212" t="s">
        <v>140</v>
      </c>
      <c r="AU326" s="212" t="s">
        <v>89</v>
      </c>
      <c r="AY326" s="17" t="s">
        <v>138</v>
      </c>
      <c r="BE326" s="213">
        <f>IF(N326="základní",J326,0)</f>
        <v>0</v>
      </c>
      <c r="BF326" s="213">
        <f>IF(N326="snížená",J326,0)</f>
        <v>0</v>
      </c>
      <c r="BG326" s="213">
        <f>IF(N326="zákl. přenesená",J326,0)</f>
        <v>0</v>
      </c>
      <c r="BH326" s="213">
        <f>IF(N326="sníž. přenesená",J326,0)</f>
        <v>0</v>
      </c>
      <c r="BI326" s="213">
        <f>IF(N326="nulová",J326,0)</f>
        <v>0</v>
      </c>
      <c r="BJ326" s="17" t="s">
        <v>87</v>
      </c>
      <c r="BK326" s="213">
        <f>ROUND(I326*H326,2)</f>
        <v>0</v>
      </c>
      <c r="BL326" s="17" t="s">
        <v>144</v>
      </c>
      <c r="BM326" s="212" t="s">
        <v>646</v>
      </c>
    </row>
    <row r="327" spans="2:51" s="13" customFormat="1" ht="11.25">
      <c r="B327" s="218"/>
      <c r="C327" s="219"/>
      <c r="D327" s="214" t="s">
        <v>193</v>
      </c>
      <c r="E327" s="220" t="s">
        <v>1</v>
      </c>
      <c r="F327" s="221" t="s">
        <v>647</v>
      </c>
      <c r="G327" s="219"/>
      <c r="H327" s="222">
        <v>1790</v>
      </c>
      <c r="I327" s="223"/>
      <c r="J327" s="219"/>
      <c r="K327" s="219"/>
      <c r="L327" s="224"/>
      <c r="M327" s="225"/>
      <c r="N327" s="226"/>
      <c r="O327" s="226"/>
      <c r="P327" s="226"/>
      <c r="Q327" s="226"/>
      <c r="R327" s="226"/>
      <c r="S327" s="226"/>
      <c r="T327" s="227"/>
      <c r="AT327" s="228" t="s">
        <v>193</v>
      </c>
      <c r="AU327" s="228" t="s">
        <v>89</v>
      </c>
      <c r="AV327" s="13" t="s">
        <v>89</v>
      </c>
      <c r="AW327" s="13" t="s">
        <v>36</v>
      </c>
      <c r="AX327" s="13" t="s">
        <v>87</v>
      </c>
      <c r="AY327" s="228" t="s">
        <v>138</v>
      </c>
    </row>
    <row r="328" spans="1:65" s="2" customFormat="1" ht="16.5" customHeight="1">
      <c r="A328" s="34"/>
      <c r="B328" s="35"/>
      <c r="C328" s="200" t="s">
        <v>648</v>
      </c>
      <c r="D328" s="200" t="s">
        <v>140</v>
      </c>
      <c r="E328" s="201" t="s">
        <v>649</v>
      </c>
      <c r="F328" s="202" t="s">
        <v>650</v>
      </c>
      <c r="G328" s="203" t="s">
        <v>223</v>
      </c>
      <c r="H328" s="204">
        <v>70</v>
      </c>
      <c r="I328" s="205"/>
      <c r="J328" s="206">
        <f>ROUND(I328*H328,2)</f>
        <v>0</v>
      </c>
      <c r="K328" s="207"/>
      <c r="L328" s="39"/>
      <c r="M328" s="208" t="s">
        <v>1</v>
      </c>
      <c r="N328" s="209" t="s">
        <v>44</v>
      </c>
      <c r="O328" s="71"/>
      <c r="P328" s="210">
        <f>O328*H328</f>
        <v>0</v>
      </c>
      <c r="Q328" s="210">
        <v>9.38E-06</v>
      </c>
      <c r="R328" s="210">
        <f>Q328*H328</f>
        <v>0.0006566</v>
      </c>
      <c r="S328" s="210">
        <v>0</v>
      </c>
      <c r="T328" s="211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12" t="s">
        <v>144</v>
      </c>
      <c r="AT328" s="212" t="s">
        <v>140</v>
      </c>
      <c r="AU328" s="212" t="s">
        <v>89</v>
      </c>
      <c r="AY328" s="17" t="s">
        <v>138</v>
      </c>
      <c r="BE328" s="213">
        <f>IF(N328="základní",J328,0)</f>
        <v>0</v>
      </c>
      <c r="BF328" s="213">
        <f>IF(N328="snížená",J328,0)</f>
        <v>0</v>
      </c>
      <c r="BG328" s="213">
        <f>IF(N328="zákl. přenesená",J328,0)</f>
        <v>0</v>
      </c>
      <c r="BH328" s="213">
        <f>IF(N328="sníž. přenesená",J328,0)</f>
        <v>0</v>
      </c>
      <c r="BI328" s="213">
        <f>IF(N328="nulová",J328,0)</f>
        <v>0</v>
      </c>
      <c r="BJ328" s="17" t="s">
        <v>87</v>
      </c>
      <c r="BK328" s="213">
        <f>ROUND(I328*H328,2)</f>
        <v>0</v>
      </c>
      <c r="BL328" s="17" t="s">
        <v>144</v>
      </c>
      <c r="BM328" s="212" t="s">
        <v>651</v>
      </c>
    </row>
    <row r="329" spans="1:65" s="2" customFormat="1" ht="24.2" customHeight="1">
      <c r="A329" s="34"/>
      <c r="B329" s="35"/>
      <c r="C329" s="200" t="s">
        <v>652</v>
      </c>
      <c r="D329" s="200" t="s">
        <v>140</v>
      </c>
      <c r="E329" s="201" t="s">
        <v>653</v>
      </c>
      <c r="F329" s="202" t="s">
        <v>654</v>
      </c>
      <c r="G329" s="203" t="s">
        <v>171</v>
      </c>
      <c r="H329" s="204">
        <v>1100</v>
      </c>
      <c r="I329" s="205"/>
      <c r="J329" s="206">
        <f>ROUND(I329*H329,2)</f>
        <v>0</v>
      </c>
      <c r="K329" s="207"/>
      <c r="L329" s="39"/>
      <c r="M329" s="208" t="s">
        <v>1</v>
      </c>
      <c r="N329" s="209" t="s">
        <v>44</v>
      </c>
      <c r="O329" s="71"/>
      <c r="P329" s="210">
        <f>O329*H329</f>
        <v>0</v>
      </c>
      <c r="Q329" s="210">
        <v>0.089776</v>
      </c>
      <c r="R329" s="210">
        <f>Q329*H329</f>
        <v>98.75359999999999</v>
      </c>
      <c r="S329" s="210">
        <v>0</v>
      </c>
      <c r="T329" s="21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12" t="s">
        <v>144</v>
      </c>
      <c r="AT329" s="212" t="s">
        <v>140</v>
      </c>
      <c r="AU329" s="212" t="s">
        <v>89</v>
      </c>
      <c r="AY329" s="17" t="s">
        <v>138</v>
      </c>
      <c r="BE329" s="213">
        <f>IF(N329="základní",J329,0)</f>
        <v>0</v>
      </c>
      <c r="BF329" s="213">
        <f>IF(N329="snížená",J329,0)</f>
        <v>0</v>
      </c>
      <c r="BG329" s="213">
        <f>IF(N329="zákl. přenesená",J329,0)</f>
        <v>0</v>
      </c>
      <c r="BH329" s="213">
        <f>IF(N329="sníž. přenesená",J329,0)</f>
        <v>0</v>
      </c>
      <c r="BI329" s="213">
        <f>IF(N329="nulová",J329,0)</f>
        <v>0</v>
      </c>
      <c r="BJ329" s="17" t="s">
        <v>87</v>
      </c>
      <c r="BK329" s="213">
        <f>ROUND(I329*H329,2)</f>
        <v>0</v>
      </c>
      <c r="BL329" s="17" t="s">
        <v>144</v>
      </c>
      <c r="BM329" s="212" t="s">
        <v>655</v>
      </c>
    </row>
    <row r="330" spans="1:47" s="2" customFormat="1" ht="19.5">
      <c r="A330" s="34"/>
      <c r="B330" s="35"/>
      <c r="C330" s="36"/>
      <c r="D330" s="214" t="s">
        <v>161</v>
      </c>
      <c r="E330" s="36"/>
      <c r="F330" s="215" t="s">
        <v>656</v>
      </c>
      <c r="G330" s="36"/>
      <c r="H330" s="36"/>
      <c r="I330" s="167"/>
      <c r="J330" s="36"/>
      <c r="K330" s="36"/>
      <c r="L330" s="39"/>
      <c r="M330" s="216"/>
      <c r="N330" s="217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161</v>
      </c>
      <c r="AU330" s="17" t="s">
        <v>89</v>
      </c>
    </row>
    <row r="331" spans="1:65" s="2" customFormat="1" ht="16.5" customHeight="1">
      <c r="A331" s="34"/>
      <c r="B331" s="35"/>
      <c r="C331" s="229" t="s">
        <v>657</v>
      </c>
      <c r="D331" s="229" t="s">
        <v>328</v>
      </c>
      <c r="E331" s="230" t="s">
        <v>658</v>
      </c>
      <c r="F331" s="231" t="s">
        <v>659</v>
      </c>
      <c r="G331" s="232" t="s">
        <v>223</v>
      </c>
      <c r="H331" s="233">
        <v>110</v>
      </c>
      <c r="I331" s="234"/>
      <c r="J331" s="235">
        <f>ROUND(I331*H331,2)</f>
        <v>0</v>
      </c>
      <c r="K331" s="236"/>
      <c r="L331" s="237"/>
      <c r="M331" s="238" t="s">
        <v>1</v>
      </c>
      <c r="N331" s="239" t="s">
        <v>44</v>
      </c>
      <c r="O331" s="71"/>
      <c r="P331" s="210">
        <f>O331*H331</f>
        <v>0</v>
      </c>
      <c r="Q331" s="210">
        <v>0.222</v>
      </c>
      <c r="R331" s="210">
        <f>Q331*H331</f>
        <v>24.42</v>
      </c>
      <c r="S331" s="210">
        <v>0</v>
      </c>
      <c r="T331" s="21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12" t="s">
        <v>173</v>
      </c>
      <c r="AT331" s="212" t="s">
        <v>328</v>
      </c>
      <c r="AU331" s="212" t="s">
        <v>89</v>
      </c>
      <c r="AY331" s="17" t="s">
        <v>138</v>
      </c>
      <c r="BE331" s="213">
        <f>IF(N331="základní",J331,0)</f>
        <v>0</v>
      </c>
      <c r="BF331" s="213">
        <f>IF(N331="snížená",J331,0)</f>
        <v>0</v>
      </c>
      <c r="BG331" s="213">
        <f>IF(N331="zákl. přenesená",J331,0)</f>
        <v>0</v>
      </c>
      <c r="BH331" s="213">
        <f>IF(N331="sníž. přenesená",J331,0)</f>
        <v>0</v>
      </c>
      <c r="BI331" s="213">
        <f>IF(N331="nulová",J331,0)</f>
        <v>0</v>
      </c>
      <c r="BJ331" s="17" t="s">
        <v>87</v>
      </c>
      <c r="BK331" s="213">
        <f>ROUND(I331*H331,2)</f>
        <v>0</v>
      </c>
      <c r="BL331" s="17" t="s">
        <v>144</v>
      </c>
      <c r="BM331" s="212" t="s">
        <v>660</v>
      </c>
    </row>
    <row r="332" spans="1:47" s="2" customFormat="1" ht="19.5">
      <c r="A332" s="34"/>
      <c r="B332" s="35"/>
      <c r="C332" s="36"/>
      <c r="D332" s="214" t="s">
        <v>161</v>
      </c>
      <c r="E332" s="36"/>
      <c r="F332" s="215" t="s">
        <v>656</v>
      </c>
      <c r="G332" s="36"/>
      <c r="H332" s="36"/>
      <c r="I332" s="167"/>
      <c r="J332" s="36"/>
      <c r="K332" s="36"/>
      <c r="L332" s="39"/>
      <c r="M332" s="216"/>
      <c r="N332" s="217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161</v>
      </c>
      <c r="AU332" s="17" t="s">
        <v>89</v>
      </c>
    </row>
    <row r="333" spans="1:65" s="2" customFormat="1" ht="24.2" customHeight="1">
      <c r="A333" s="34"/>
      <c r="B333" s="35"/>
      <c r="C333" s="200" t="s">
        <v>661</v>
      </c>
      <c r="D333" s="200" t="s">
        <v>140</v>
      </c>
      <c r="E333" s="201" t="s">
        <v>662</v>
      </c>
      <c r="F333" s="202" t="s">
        <v>663</v>
      </c>
      <c r="G333" s="203" t="s">
        <v>171</v>
      </c>
      <c r="H333" s="204">
        <v>1483</v>
      </c>
      <c r="I333" s="205"/>
      <c r="J333" s="206">
        <f>ROUND(I333*H333,2)</f>
        <v>0</v>
      </c>
      <c r="K333" s="207"/>
      <c r="L333" s="39"/>
      <c r="M333" s="208" t="s">
        <v>1</v>
      </c>
      <c r="N333" s="209" t="s">
        <v>44</v>
      </c>
      <c r="O333" s="71"/>
      <c r="P333" s="210">
        <f>O333*H333</f>
        <v>0</v>
      </c>
      <c r="Q333" s="210">
        <v>0.1116276</v>
      </c>
      <c r="R333" s="210">
        <f>Q333*H333</f>
        <v>165.5437308</v>
      </c>
      <c r="S333" s="210">
        <v>0</v>
      </c>
      <c r="T333" s="21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12" t="s">
        <v>144</v>
      </c>
      <c r="AT333" s="212" t="s">
        <v>140</v>
      </c>
      <c r="AU333" s="212" t="s">
        <v>89</v>
      </c>
      <c r="AY333" s="17" t="s">
        <v>138</v>
      </c>
      <c r="BE333" s="213">
        <f>IF(N333="základní",J333,0)</f>
        <v>0</v>
      </c>
      <c r="BF333" s="213">
        <f>IF(N333="snížená",J333,0)</f>
        <v>0</v>
      </c>
      <c r="BG333" s="213">
        <f>IF(N333="zákl. přenesená",J333,0)</f>
        <v>0</v>
      </c>
      <c r="BH333" s="213">
        <f>IF(N333="sníž. přenesená",J333,0)</f>
        <v>0</v>
      </c>
      <c r="BI333" s="213">
        <f>IF(N333="nulová",J333,0)</f>
        <v>0</v>
      </c>
      <c r="BJ333" s="17" t="s">
        <v>87</v>
      </c>
      <c r="BK333" s="213">
        <f>ROUND(I333*H333,2)</f>
        <v>0</v>
      </c>
      <c r="BL333" s="17" t="s">
        <v>144</v>
      </c>
      <c r="BM333" s="212" t="s">
        <v>664</v>
      </c>
    </row>
    <row r="334" spans="1:47" s="2" customFormat="1" ht="19.5">
      <c r="A334" s="34"/>
      <c r="B334" s="35"/>
      <c r="C334" s="36"/>
      <c r="D334" s="214" t="s">
        <v>161</v>
      </c>
      <c r="E334" s="36"/>
      <c r="F334" s="215" t="s">
        <v>665</v>
      </c>
      <c r="G334" s="36"/>
      <c r="H334" s="36"/>
      <c r="I334" s="167"/>
      <c r="J334" s="36"/>
      <c r="K334" s="36"/>
      <c r="L334" s="39"/>
      <c r="M334" s="216"/>
      <c r="N334" s="217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161</v>
      </c>
      <c r="AU334" s="17" t="s">
        <v>89</v>
      </c>
    </row>
    <row r="335" spans="2:51" s="13" customFormat="1" ht="11.25">
      <c r="B335" s="218"/>
      <c r="C335" s="219"/>
      <c r="D335" s="214" t="s">
        <v>193</v>
      </c>
      <c r="E335" s="220" t="s">
        <v>1</v>
      </c>
      <c r="F335" s="221" t="s">
        <v>666</v>
      </c>
      <c r="G335" s="219"/>
      <c r="H335" s="222">
        <v>1483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193</v>
      </c>
      <c r="AU335" s="228" t="s">
        <v>89</v>
      </c>
      <c r="AV335" s="13" t="s">
        <v>89</v>
      </c>
      <c r="AW335" s="13" t="s">
        <v>36</v>
      </c>
      <c r="AX335" s="13" t="s">
        <v>87</v>
      </c>
      <c r="AY335" s="228" t="s">
        <v>138</v>
      </c>
    </row>
    <row r="336" spans="1:65" s="2" customFormat="1" ht="16.5" customHeight="1">
      <c r="A336" s="34"/>
      <c r="B336" s="35"/>
      <c r="C336" s="229" t="s">
        <v>667</v>
      </c>
      <c r="D336" s="229" t="s">
        <v>328</v>
      </c>
      <c r="E336" s="230" t="s">
        <v>668</v>
      </c>
      <c r="F336" s="231" t="s">
        <v>669</v>
      </c>
      <c r="G336" s="232" t="s">
        <v>171</v>
      </c>
      <c r="H336" s="233">
        <v>1000</v>
      </c>
      <c r="I336" s="234"/>
      <c r="J336" s="235">
        <f aca="true" t="shared" si="35" ref="J336:J341">ROUND(I336*H336,2)</f>
        <v>0</v>
      </c>
      <c r="K336" s="236"/>
      <c r="L336" s="237"/>
      <c r="M336" s="238" t="s">
        <v>1</v>
      </c>
      <c r="N336" s="239" t="s">
        <v>44</v>
      </c>
      <c r="O336" s="71"/>
      <c r="P336" s="210">
        <f aca="true" t="shared" si="36" ref="P336:P341">O336*H336</f>
        <v>0</v>
      </c>
      <c r="Q336" s="210">
        <v>0.125</v>
      </c>
      <c r="R336" s="210">
        <f aca="true" t="shared" si="37" ref="R336:R341">Q336*H336</f>
        <v>125</v>
      </c>
      <c r="S336" s="210">
        <v>0</v>
      </c>
      <c r="T336" s="211">
        <f aca="true" t="shared" si="38" ref="T336:T341"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12" t="s">
        <v>173</v>
      </c>
      <c r="AT336" s="212" t="s">
        <v>328</v>
      </c>
      <c r="AU336" s="212" t="s">
        <v>89</v>
      </c>
      <c r="AY336" s="17" t="s">
        <v>138</v>
      </c>
      <c r="BE336" s="213">
        <f aca="true" t="shared" si="39" ref="BE336:BE341">IF(N336="základní",J336,0)</f>
        <v>0</v>
      </c>
      <c r="BF336" s="213">
        <f aca="true" t="shared" si="40" ref="BF336:BF341">IF(N336="snížená",J336,0)</f>
        <v>0</v>
      </c>
      <c r="BG336" s="213">
        <f aca="true" t="shared" si="41" ref="BG336:BG341">IF(N336="zákl. přenesená",J336,0)</f>
        <v>0</v>
      </c>
      <c r="BH336" s="213">
        <f aca="true" t="shared" si="42" ref="BH336:BH341">IF(N336="sníž. přenesená",J336,0)</f>
        <v>0</v>
      </c>
      <c r="BI336" s="213">
        <f aca="true" t="shared" si="43" ref="BI336:BI341">IF(N336="nulová",J336,0)</f>
        <v>0</v>
      </c>
      <c r="BJ336" s="17" t="s">
        <v>87</v>
      </c>
      <c r="BK336" s="213">
        <f aca="true" t="shared" si="44" ref="BK336:BK341">ROUND(I336*H336,2)</f>
        <v>0</v>
      </c>
      <c r="BL336" s="17" t="s">
        <v>144</v>
      </c>
      <c r="BM336" s="212" t="s">
        <v>670</v>
      </c>
    </row>
    <row r="337" spans="1:65" s="2" customFormat="1" ht="24.2" customHeight="1">
      <c r="A337" s="34"/>
      <c r="B337" s="35"/>
      <c r="C337" s="229" t="s">
        <v>671</v>
      </c>
      <c r="D337" s="229" t="s">
        <v>328</v>
      </c>
      <c r="E337" s="230" t="s">
        <v>672</v>
      </c>
      <c r="F337" s="231" t="s">
        <v>673</v>
      </c>
      <c r="G337" s="232" t="s">
        <v>171</v>
      </c>
      <c r="H337" s="233">
        <v>5</v>
      </c>
      <c r="I337" s="234"/>
      <c r="J337" s="235">
        <f t="shared" si="35"/>
        <v>0</v>
      </c>
      <c r="K337" s="236"/>
      <c r="L337" s="237"/>
      <c r="M337" s="238" t="s">
        <v>1</v>
      </c>
      <c r="N337" s="239" t="s">
        <v>44</v>
      </c>
      <c r="O337" s="71"/>
      <c r="P337" s="210">
        <f t="shared" si="36"/>
        <v>0</v>
      </c>
      <c r="Q337" s="210">
        <v>0.125</v>
      </c>
      <c r="R337" s="210">
        <f t="shared" si="37"/>
        <v>0.625</v>
      </c>
      <c r="S337" s="210">
        <v>0</v>
      </c>
      <c r="T337" s="211">
        <f t="shared" si="38"/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12" t="s">
        <v>173</v>
      </c>
      <c r="AT337" s="212" t="s">
        <v>328</v>
      </c>
      <c r="AU337" s="212" t="s">
        <v>89</v>
      </c>
      <c r="AY337" s="17" t="s">
        <v>138</v>
      </c>
      <c r="BE337" s="213">
        <f t="shared" si="39"/>
        <v>0</v>
      </c>
      <c r="BF337" s="213">
        <f t="shared" si="40"/>
        <v>0</v>
      </c>
      <c r="BG337" s="213">
        <f t="shared" si="41"/>
        <v>0</v>
      </c>
      <c r="BH337" s="213">
        <f t="shared" si="42"/>
        <v>0</v>
      </c>
      <c r="BI337" s="213">
        <f t="shared" si="43"/>
        <v>0</v>
      </c>
      <c r="BJ337" s="17" t="s">
        <v>87</v>
      </c>
      <c r="BK337" s="213">
        <f t="shared" si="44"/>
        <v>0</v>
      </c>
      <c r="BL337" s="17" t="s">
        <v>144</v>
      </c>
      <c r="BM337" s="212" t="s">
        <v>674</v>
      </c>
    </row>
    <row r="338" spans="1:65" s="2" customFormat="1" ht="24.2" customHeight="1">
      <c r="A338" s="34"/>
      <c r="B338" s="35"/>
      <c r="C338" s="229" t="s">
        <v>675</v>
      </c>
      <c r="D338" s="229" t="s">
        <v>328</v>
      </c>
      <c r="E338" s="230" t="s">
        <v>676</v>
      </c>
      <c r="F338" s="231" t="s">
        <v>677</v>
      </c>
      <c r="G338" s="232" t="s">
        <v>171</v>
      </c>
      <c r="H338" s="233">
        <v>8</v>
      </c>
      <c r="I338" s="234"/>
      <c r="J338" s="235">
        <f t="shared" si="35"/>
        <v>0</v>
      </c>
      <c r="K338" s="236"/>
      <c r="L338" s="237"/>
      <c r="M338" s="238" t="s">
        <v>1</v>
      </c>
      <c r="N338" s="239" t="s">
        <v>44</v>
      </c>
      <c r="O338" s="71"/>
      <c r="P338" s="210">
        <f t="shared" si="36"/>
        <v>0</v>
      </c>
      <c r="Q338" s="210">
        <v>0.125</v>
      </c>
      <c r="R338" s="210">
        <f t="shared" si="37"/>
        <v>1</v>
      </c>
      <c r="S338" s="210">
        <v>0</v>
      </c>
      <c r="T338" s="211">
        <f t="shared" si="38"/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212" t="s">
        <v>173</v>
      </c>
      <c r="AT338" s="212" t="s">
        <v>328</v>
      </c>
      <c r="AU338" s="212" t="s">
        <v>89</v>
      </c>
      <c r="AY338" s="17" t="s">
        <v>138</v>
      </c>
      <c r="BE338" s="213">
        <f t="shared" si="39"/>
        <v>0</v>
      </c>
      <c r="BF338" s="213">
        <f t="shared" si="40"/>
        <v>0</v>
      </c>
      <c r="BG338" s="213">
        <f t="shared" si="41"/>
        <v>0</v>
      </c>
      <c r="BH338" s="213">
        <f t="shared" si="42"/>
        <v>0</v>
      </c>
      <c r="BI338" s="213">
        <f t="shared" si="43"/>
        <v>0</v>
      </c>
      <c r="BJ338" s="17" t="s">
        <v>87</v>
      </c>
      <c r="BK338" s="213">
        <f t="shared" si="44"/>
        <v>0</v>
      </c>
      <c r="BL338" s="17" t="s">
        <v>144</v>
      </c>
      <c r="BM338" s="212" t="s">
        <v>678</v>
      </c>
    </row>
    <row r="339" spans="1:65" s="2" customFormat="1" ht="24.2" customHeight="1">
      <c r="A339" s="34"/>
      <c r="B339" s="35"/>
      <c r="C339" s="229" t="s">
        <v>679</v>
      </c>
      <c r="D339" s="229" t="s">
        <v>328</v>
      </c>
      <c r="E339" s="230" t="s">
        <v>680</v>
      </c>
      <c r="F339" s="231" t="s">
        <v>681</v>
      </c>
      <c r="G339" s="232" t="s">
        <v>171</v>
      </c>
      <c r="H339" s="233">
        <v>30</v>
      </c>
      <c r="I339" s="234"/>
      <c r="J339" s="235">
        <f t="shared" si="35"/>
        <v>0</v>
      </c>
      <c r="K339" s="236"/>
      <c r="L339" s="237"/>
      <c r="M339" s="238" t="s">
        <v>1</v>
      </c>
      <c r="N339" s="239" t="s">
        <v>44</v>
      </c>
      <c r="O339" s="71"/>
      <c r="P339" s="210">
        <f t="shared" si="36"/>
        <v>0</v>
      </c>
      <c r="Q339" s="210">
        <v>0.125</v>
      </c>
      <c r="R339" s="210">
        <f t="shared" si="37"/>
        <v>3.75</v>
      </c>
      <c r="S339" s="210">
        <v>0</v>
      </c>
      <c r="T339" s="211">
        <f t="shared" si="38"/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12" t="s">
        <v>173</v>
      </c>
      <c r="AT339" s="212" t="s">
        <v>328</v>
      </c>
      <c r="AU339" s="212" t="s">
        <v>89</v>
      </c>
      <c r="AY339" s="17" t="s">
        <v>138</v>
      </c>
      <c r="BE339" s="213">
        <f t="shared" si="39"/>
        <v>0</v>
      </c>
      <c r="BF339" s="213">
        <f t="shared" si="40"/>
        <v>0</v>
      </c>
      <c r="BG339" s="213">
        <f t="shared" si="41"/>
        <v>0</v>
      </c>
      <c r="BH339" s="213">
        <f t="shared" si="42"/>
        <v>0</v>
      </c>
      <c r="BI339" s="213">
        <f t="shared" si="43"/>
        <v>0</v>
      </c>
      <c r="BJ339" s="17" t="s">
        <v>87</v>
      </c>
      <c r="BK339" s="213">
        <f t="shared" si="44"/>
        <v>0</v>
      </c>
      <c r="BL339" s="17" t="s">
        <v>144</v>
      </c>
      <c r="BM339" s="212" t="s">
        <v>682</v>
      </c>
    </row>
    <row r="340" spans="1:65" s="2" customFormat="1" ht="24.2" customHeight="1">
      <c r="A340" s="34"/>
      <c r="B340" s="35"/>
      <c r="C340" s="229" t="s">
        <v>683</v>
      </c>
      <c r="D340" s="229" t="s">
        <v>328</v>
      </c>
      <c r="E340" s="230" t="s">
        <v>684</v>
      </c>
      <c r="F340" s="231" t="s">
        <v>685</v>
      </c>
      <c r="G340" s="232" t="s">
        <v>171</v>
      </c>
      <c r="H340" s="233">
        <v>25</v>
      </c>
      <c r="I340" s="234"/>
      <c r="J340" s="235">
        <f t="shared" si="35"/>
        <v>0</v>
      </c>
      <c r="K340" s="236"/>
      <c r="L340" s="237"/>
      <c r="M340" s="238" t="s">
        <v>1</v>
      </c>
      <c r="N340" s="239" t="s">
        <v>44</v>
      </c>
      <c r="O340" s="71"/>
      <c r="P340" s="210">
        <f t="shared" si="36"/>
        <v>0</v>
      </c>
      <c r="Q340" s="210">
        <v>0.125</v>
      </c>
      <c r="R340" s="210">
        <f t="shared" si="37"/>
        <v>3.125</v>
      </c>
      <c r="S340" s="210">
        <v>0</v>
      </c>
      <c r="T340" s="211">
        <f t="shared" si="38"/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12" t="s">
        <v>173</v>
      </c>
      <c r="AT340" s="212" t="s">
        <v>328</v>
      </c>
      <c r="AU340" s="212" t="s">
        <v>89</v>
      </c>
      <c r="AY340" s="17" t="s">
        <v>138</v>
      </c>
      <c r="BE340" s="213">
        <f t="shared" si="39"/>
        <v>0</v>
      </c>
      <c r="BF340" s="213">
        <f t="shared" si="40"/>
        <v>0</v>
      </c>
      <c r="BG340" s="213">
        <f t="shared" si="41"/>
        <v>0</v>
      </c>
      <c r="BH340" s="213">
        <f t="shared" si="42"/>
        <v>0</v>
      </c>
      <c r="BI340" s="213">
        <f t="shared" si="43"/>
        <v>0</v>
      </c>
      <c r="BJ340" s="17" t="s">
        <v>87</v>
      </c>
      <c r="BK340" s="213">
        <f t="shared" si="44"/>
        <v>0</v>
      </c>
      <c r="BL340" s="17" t="s">
        <v>144</v>
      </c>
      <c r="BM340" s="212" t="s">
        <v>686</v>
      </c>
    </row>
    <row r="341" spans="1:65" s="2" customFormat="1" ht="21.75" customHeight="1">
      <c r="A341" s="34"/>
      <c r="B341" s="35"/>
      <c r="C341" s="229" t="s">
        <v>687</v>
      </c>
      <c r="D341" s="229" t="s">
        <v>328</v>
      </c>
      <c r="E341" s="230" t="s">
        <v>688</v>
      </c>
      <c r="F341" s="231" t="s">
        <v>689</v>
      </c>
      <c r="G341" s="232" t="s">
        <v>171</v>
      </c>
      <c r="H341" s="233">
        <v>65</v>
      </c>
      <c r="I341" s="234"/>
      <c r="J341" s="235">
        <f t="shared" si="35"/>
        <v>0</v>
      </c>
      <c r="K341" s="236"/>
      <c r="L341" s="237"/>
      <c r="M341" s="238" t="s">
        <v>1</v>
      </c>
      <c r="N341" s="239" t="s">
        <v>44</v>
      </c>
      <c r="O341" s="71"/>
      <c r="P341" s="210">
        <f t="shared" si="36"/>
        <v>0</v>
      </c>
      <c r="Q341" s="210">
        <v>0.125</v>
      </c>
      <c r="R341" s="210">
        <f t="shared" si="37"/>
        <v>8.125</v>
      </c>
      <c r="S341" s="210">
        <v>0</v>
      </c>
      <c r="T341" s="211">
        <f t="shared" si="38"/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12" t="s">
        <v>173</v>
      </c>
      <c r="AT341" s="212" t="s">
        <v>328</v>
      </c>
      <c r="AU341" s="212" t="s">
        <v>89</v>
      </c>
      <c r="AY341" s="17" t="s">
        <v>138</v>
      </c>
      <c r="BE341" s="213">
        <f t="shared" si="39"/>
        <v>0</v>
      </c>
      <c r="BF341" s="213">
        <f t="shared" si="40"/>
        <v>0</v>
      </c>
      <c r="BG341" s="213">
        <f t="shared" si="41"/>
        <v>0</v>
      </c>
      <c r="BH341" s="213">
        <f t="shared" si="42"/>
        <v>0</v>
      </c>
      <c r="BI341" s="213">
        <f t="shared" si="43"/>
        <v>0</v>
      </c>
      <c r="BJ341" s="17" t="s">
        <v>87</v>
      </c>
      <c r="BK341" s="213">
        <f t="shared" si="44"/>
        <v>0</v>
      </c>
      <c r="BL341" s="17" t="s">
        <v>144</v>
      </c>
      <c r="BM341" s="212" t="s">
        <v>690</v>
      </c>
    </row>
    <row r="342" spans="1:47" s="2" customFormat="1" ht="19.5">
      <c r="A342" s="34"/>
      <c r="B342" s="35"/>
      <c r="C342" s="36"/>
      <c r="D342" s="214" t="s">
        <v>161</v>
      </c>
      <c r="E342" s="36"/>
      <c r="F342" s="215" t="s">
        <v>691</v>
      </c>
      <c r="G342" s="36"/>
      <c r="H342" s="36"/>
      <c r="I342" s="167"/>
      <c r="J342" s="36"/>
      <c r="K342" s="36"/>
      <c r="L342" s="39"/>
      <c r="M342" s="216"/>
      <c r="N342" s="217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161</v>
      </c>
      <c r="AU342" s="17" t="s">
        <v>89</v>
      </c>
    </row>
    <row r="343" spans="1:65" s="2" customFormat="1" ht="16.5" customHeight="1">
      <c r="A343" s="34"/>
      <c r="B343" s="35"/>
      <c r="C343" s="200" t="s">
        <v>692</v>
      </c>
      <c r="D343" s="200" t="s">
        <v>140</v>
      </c>
      <c r="E343" s="201" t="s">
        <v>693</v>
      </c>
      <c r="F343" s="202" t="s">
        <v>694</v>
      </c>
      <c r="G343" s="203" t="s">
        <v>250</v>
      </c>
      <c r="H343" s="204">
        <v>45</v>
      </c>
      <c r="I343" s="205"/>
      <c r="J343" s="206">
        <f>ROUND(I343*H343,2)</f>
        <v>0</v>
      </c>
      <c r="K343" s="207"/>
      <c r="L343" s="39"/>
      <c r="M343" s="208" t="s">
        <v>1</v>
      </c>
      <c r="N343" s="209" t="s">
        <v>44</v>
      </c>
      <c r="O343" s="71"/>
      <c r="P343" s="210">
        <f>O343*H343</f>
        <v>0</v>
      </c>
      <c r="Q343" s="210">
        <v>0</v>
      </c>
      <c r="R343" s="210">
        <f>Q343*H343</f>
        <v>0</v>
      </c>
      <c r="S343" s="210">
        <v>2.4</v>
      </c>
      <c r="T343" s="211">
        <f>S343*H343</f>
        <v>108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212" t="s">
        <v>144</v>
      </c>
      <c r="AT343" s="212" t="s">
        <v>140</v>
      </c>
      <c r="AU343" s="212" t="s">
        <v>89</v>
      </c>
      <c r="AY343" s="17" t="s">
        <v>138</v>
      </c>
      <c r="BE343" s="213">
        <f>IF(N343="základní",J343,0)</f>
        <v>0</v>
      </c>
      <c r="BF343" s="213">
        <f>IF(N343="snížená",J343,0)</f>
        <v>0</v>
      </c>
      <c r="BG343" s="213">
        <f>IF(N343="zákl. přenesená",J343,0)</f>
        <v>0</v>
      </c>
      <c r="BH343" s="213">
        <f>IF(N343="sníž. přenesená",J343,0)</f>
        <v>0</v>
      </c>
      <c r="BI343" s="213">
        <f>IF(N343="nulová",J343,0)</f>
        <v>0</v>
      </c>
      <c r="BJ343" s="17" t="s">
        <v>87</v>
      </c>
      <c r="BK343" s="213">
        <f>ROUND(I343*H343,2)</f>
        <v>0</v>
      </c>
      <c r="BL343" s="17" t="s">
        <v>144</v>
      </c>
      <c r="BM343" s="212" t="s">
        <v>695</v>
      </c>
    </row>
    <row r="344" spans="1:47" s="2" customFormat="1" ht="19.5">
      <c r="A344" s="34"/>
      <c r="B344" s="35"/>
      <c r="C344" s="36"/>
      <c r="D344" s="214" t="s">
        <v>161</v>
      </c>
      <c r="E344" s="36"/>
      <c r="F344" s="215" t="s">
        <v>696</v>
      </c>
      <c r="G344" s="36"/>
      <c r="H344" s="36"/>
      <c r="I344" s="167"/>
      <c r="J344" s="36"/>
      <c r="K344" s="36"/>
      <c r="L344" s="39"/>
      <c r="M344" s="216"/>
      <c r="N344" s="217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161</v>
      </c>
      <c r="AU344" s="17" t="s">
        <v>89</v>
      </c>
    </row>
    <row r="345" spans="1:65" s="2" customFormat="1" ht="24.2" customHeight="1">
      <c r="A345" s="34"/>
      <c r="B345" s="35"/>
      <c r="C345" s="200" t="s">
        <v>697</v>
      </c>
      <c r="D345" s="200" t="s">
        <v>140</v>
      </c>
      <c r="E345" s="201" t="s">
        <v>698</v>
      </c>
      <c r="F345" s="202" t="s">
        <v>699</v>
      </c>
      <c r="G345" s="203" t="s">
        <v>171</v>
      </c>
      <c r="H345" s="204">
        <v>110</v>
      </c>
      <c r="I345" s="205"/>
      <c r="J345" s="206">
        <f>ROUND(I345*H345,2)</f>
        <v>0</v>
      </c>
      <c r="K345" s="207"/>
      <c r="L345" s="39"/>
      <c r="M345" s="208" t="s">
        <v>1</v>
      </c>
      <c r="N345" s="209" t="s">
        <v>44</v>
      </c>
      <c r="O345" s="71"/>
      <c r="P345" s="210">
        <f>O345*H345</f>
        <v>0</v>
      </c>
      <c r="Q345" s="210">
        <v>1.995E-06</v>
      </c>
      <c r="R345" s="210">
        <f>Q345*H345</f>
        <v>0.00021945</v>
      </c>
      <c r="S345" s="210">
        <v>0</v>
      </c>
      <c r="T345" s="21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12" t="s">
        <v>144</v>
      </c>
      <c r="AT345" s="212" t="s">
        <v>140</v>
      </c>
      <c r="AU345" s="212" t="s">
        <v>89</v>
      </c>
      <c r="AY345" s="17" t="s">
        <v>138</v>
      </c>
      <c r="BE345" s="213">
        <f>IF(N345="základní",J345,0)</f>
        <v>0</v>
      </c>
      <c r="BF345" s="213">
        <f>IF(N345="snížená",J345,0)</f>
        <v>0</v>
      </c>
      <c r="BG345" s="213">
        <f>IF(N345="zákl. přenesená",J345,0)</f>
        <v>0</v>
      </c>
      <c r="BH345" s="213">
        <f>IF(N345="sníž. přenesená",J345,0)</f>
        <v>0</v>
      </c>
      <c r="BI345" s="213">
        <f>IF(N345="nulová",J345,0)</f>
        <v>0</v>
      </c>
      <c r="BJ345" s="17" t="s">
        <v>87</v>
      </c>
      <c r="BK345" s="213">
        <f>ROUND(I345*H345,2)</f>
        <v>0</v>
      </c>
      <c r="BL345" s="17" t="s">
        <v>144</v>
      </c>
      <c r="BM345" s="212" t="s">
        <v>700</v>
      </c>
    </row>
    <row r="346" spans="1:65" s="2" customFormat="1" ht="33" customHeight="1">
      <c r="A346" s="34"/>
      <c r="B346" s="35"/>
      <c r="C346" s="200" t="s">
        <v>701</v>
      </c>
      <c r="D346" s="200" t="s">
        <v>140</v>
      </c>
      <c r="E346" s="201" t="s">
        <v>702</v>
      </c>
      <c r="F346" s="202" t="s">
        <v>703</v>
      </c>
      <c r="G346" s="203" t="s">
        <v>171</v>
      </c>
      <c r="H346" s="204">
        <v>110</v>
      </c>
      <c r="I346" s="205"/>
      <c r="J346" s="206">
        <f>ROUND(I346*H346,2)</f>
        <v>0</v>
      </c>
      <c r="K346" s="207"/>
      <c r="L346" s="39"/>
      <c r="M346" s="208" t="s">
        <v>1</v>
      </c>
      <c r="N346" s="209" t="s">
        <v>44</v>
      </c>
      <c r="O346" s="71"/>
      <c r="P346" s="210">
        <f>O346*H346</f>
        <v>0</v>
      </c>
      <c r="Q346" s="210">
        <v>0.000605063</v>
      </c>
      <c r="R346" s="210">
        <f>Q346*H346</f>
        <v>0.06655693</v>
      </c>
      <c r="S346" s="210">
        <v>0</v>
      </c>
      <c r="T346" s="21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12" t="s">
        <v>144</v>
      </c>
      <c r="AT346" s="212" t="s">
        <v>140</v>
      </c>
      <c r="AU346" s="212" t="s">
        <v>89</v>
      </c>
      <c r="AY346" s="17" t="s">
        <v>138</v>
      </c>
      <c r="BE346" s="213">
        <f>IF(N346="základní",J346,0)</f>
        <v>0</v>
      </c>
      <c r="BF346" s="213">
        <f>IF(N346="snížená",J346,0)</f>
        <v>0</v>
      </c>
      <c r="BG346" s="213">
        <f>IF(N346="zákl. přenesená",J346,0)</f>
        <v>0</v>
      </c>
      <c r="BH346" s="213">
        <f>IF(N346="sníž. přenesená",J346,0)</f>
        <v>0</v>
      </c>
      <c r="BI346" s="213">
        <f>IF(N346="nulová",J346,0)</f>
        <v>0</v>
      </c>
      <c r="BJ346" s="17" t="s">
        <v>87</v>
      </c>
      <c r="BK346" s="213">
        <f>ROUND(I346*H346,2)</f>
        <v>0</v>
      </c>
      <c r="BL346" s="17" t="s">
        <v>144</v>
      </c>
      <c r="BM346" s="212" t="s">
        <v>704</v>
      </c>
    </row>
    <row r="347" spans="2:63" s="12" customFormat="1" ht="22.9" customHeight="1">
      <c r="B347" s="184"/>
      <c r="C347" s="185"/>
      <c r="D347" s="186" t="s">
        <v>78</v>
      </c>
      <c r="E347" s="198" t="s">
        <v>705</v>
      </c>
      <c r="F347" s="198" t="s">
        <v>706</v>
      </c>
      <c r="G347" s="185"/>
      <c r="H347" s="185"/>
      <c r="I347" s="188"/>
      <c r="J347" s="199">
        <f>BK347</f>
        <v>0</v>
      </c>
      <c r="K347" s="185"/>
      <c r="L347" s="190"/>
      <c r="M347" s="191"/>
      <c r="N347" s="192"/>
      <c r="O347" s="192"/>
      <c r="P347" s="193">
        <f>SUM(P348:P356)</f>
        <v>0</v>
      </c>
      <c r="Q347" s="192"/>
      <c r="R347" s="193">
        <f>SUM(R348:R356)</f>
        <v>0</v>
      </c>
      <c r="S347" s="192"/>
      <c r="T347" s="194">
        <f>SUM(T348:T356)</f>
        <v>0</v>
      </c>
      <c r="AR347" s="195" t="s">
        <v>87</v>
      </c>
      <c r="AT347" s="196" t="s">
        <v>78</v>
      </c>
      <c r="AU347" s="196" t="s">
        <v>87</v>
      </c>
      <c r="AY347" s="195" t="s">
        <v>138</v>
      </c>
      <c r="BK347" s="197">
        <f>SUM(BK348:BK356)</f>
        <v>0</v>
      </c>
    </row>
    <row r="348" spans="1:65" s="2" customFormat="1" ht="21.75" customHeight="1">
      <c r="A348" s="34"/>
      <c r="B348" s="35"/>
      <c r="C348" s="200" t="s">
        <v>707</v>
      </c>
      <c r="D348" s="200" t="s">
        <v>140</v>
      </c>
      <c r="E348" s="201" t="s">
        <v>708</v>
      </c>
      <c r="F348" s="202" t="s">
        <v>709</v>
      </c>
      <c r="G348" s="203" t="s">
        <v>331</v>
      </c>
      <c r="H348" s="204">
        <v>4333.701</v>
      </c>
      <c r="I348" s="205"/>
      <c r="J348" s="206">
        <f>ROUND(I348*H348,2)</f>
        <v>0</v>
      </c>
      <c r="K348" s="207"/>
      <c r="L348" s="39"/>
      <c r="M348" s="208" t="s">
        <v>1</v>
      </c>
      <c r="N348" s="209" t="s">
        <v>44</v>
      </c>
      <c r="O348" s="71"/>
      <c r="P348" s="210">
        <f>O348*H348</f>
        <v>0</v>
      </c>
      <c r="Q348" s="210">
        <v>0</v>
      </c>
      <c r="R348" s="210">
        <f>Q348*H348</f>
        <v>0</v>
      </c>
      <c r="S348" s="210">
        <v>0</v>
      </c>
      <c r="T348" s="211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12" t="s">
        <v>144</v>
      </c>
      <c r="AT348" s="212" t="s">
        <v>140</v>
      </c>
      <c r="AU348" s="212" t="s">
        <v>89</v>
      </c>
      <c r="AY348" s="17" t="s">
        <v>138</v>
      </c>
      <c r="BE348" s="213">
        <f>IF(N348="základní",J348,0)</f>
        <v>0</v>
      </c>
      <c r="BF348" s="213">
        <f>IF(N348="snížená",J348,0)</f>
        <v>0</v>
      </c>
      <c r="BG348" s="213">
        <f>IF(N348="zákl. přenesená",J348,0)</f>
        <v>0</v>
      </c>
      <c r="BH348" s="213">
        <f>IF(N348="sníž. přenesená",J348,0)</f>
        <v>0</v>
      </c>
      <c r="BI348" s="213">
        <f>IF(N348="nulová",J348,0)</f>
        <v>0</v>
      </c>
      <c r="BJ348" s="17" t="s">
        <v>87</v>
      </c>
      <c r="BK348" s="213">
        <f>ROUND(I348*H348,2)</f>
        <v>0</v>
      </c>
      <c r="BL348" s="17" t="s">
        <v>144</v>
      </c>
      <c r="BM348" s="212" t="s">
        <v>710</v>
      </c>
    </row>
    <row r="349" spans="1:65" s="2" customFormat="1" ht="24.2" customHeight="1">
      <c r="A349" s="34"/>
      <c r="B349" s="35"/>
      <c r="C349" s="200" t="s">
        <v>711</v>
      </c>
      <c r="D349" s="200" t="s">
        <v>140</v>
      </c>
      <c r="E349" s="201" t="s">
        <v>712</v>
      </c>
      <c r="F349" s="202" t="s">
        <v>713</v>
      </c>
      <c r="G349" s="203" t="s">
        <v>331</v>
      </c>
      <c r="H349" s="204">
        <v>29600.808</v>
      </c>
      <c r="I349" s="205"/>
      <c r="J349" s="206">
        <f>ROUND(I349*H349,2)</f>
        <v>0</v>
      </c>
      <c r="K349" s="207"/>
      <c r="L349" s="39"/>
      <c r="M349" s="208" t="s">
        <v>1</v>
      </c>
      <c r="N349" s="209" t="s">
        <v>44</v>
      </c>
      <c r="O349" s="71"/>
      <c r="P349" s="210">
        <f>O349*H349</f>
        <v>0</v>
      </c>
      <c r="Q349" s="210">
        <v>0</v>
      </c>
      <c r="R349" s="210">
        <f>Q349*H349</f>
        <v>0</v>
      </c>
      <c r="S349" s="210">
        <v>0</v>
      </c>
      <c r="T349" s="21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12" t="s">
        <v>144</v>
      </c>
      <c r="AT349" s="212" t="s">
        <v>140</v>
      </c>
      <c r="AU349" s="212" t="s">
        <v>89</v>
      </c>
      <c r="AY349" s="17" t="s">
        <v>138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17" t="s">
        <v>87</v>
      </c>
      <c r="BK349" s="213">
        <f>ROUND(I349*H349,2)</f>
        <v>0</v>
      </c>
      <c r="BL349" s="17" t="s">
        <v>144</v>
      </c>
      <c r="BM349" s="212" t="s">
        <v>714</v>
      </c>
    </row>
    <row r="350" spans="2:51" s="13" customFormat="1" ht="11.25">
      <c r="B350" s="218"/>
      <c r="C350" s="219"/>
      <c r="D350" s="214" t="s">
        <v>193</v>
      </c>
      <c r="E350" s="220" t="s">
        <v>1</v>
      </c>
      <c r="F350" s="221" t="s">
        <v>715</v>
      </c>
      <c r="G350" s="219"/>
      <c r="H350" s="222">
        <v>29600.808</v>
      </c>
      <c r="I350" s="223"/>
      <c r="J350" s="219"/>
      <c r="K350" s="219"/>
      <c r="L350" s="224"/>
      <c r="M350" s="225"/>
      <c r="N350" s="226"/>
      <c r="O350" s="226"/>
      <c r="P350" s="226"/>
      <c r="Q350" s="226"/>
      <c r="R350" s="226"/>
      <c r="S350" s="226"/>
      <c r="T350" s="227"/>
      <c r="AT350" s="228" t="s">
        <v>193</v>
      </c>
      <c r="AU350" s="228" t="s">
        <v>89</v>
      </c>
      <c r="AV350" s="13" t="s">
        <v>89</v>
      </c>
      <c r="AW350" s="13" t="s">
        <v>36</v>
      </c>
      <c r="AX350" s="13" t="s">
        <v>87</v>
      </c>
      <c r="AY350" s="228" t="s">
        <v>138</v>
      </c>
    </row>
    <row r="351" spans="1:65" s="2" customFormat="1" ht="37.9" customHeight="1">
      <c r="A351" s="34"/>
      <c r="B351" s="35"/>
      <c r="C351" s="200" t="s">
        <v>716</v>
      </c>
      <c r="D351" s="200" t="s">
        <v>140</v>
      </c>
      <c r="E351" s="201" t="s">
        <v>717</v>
      </c>
      <c r="F351" s="202" t="s">
        <v>718</v>
      </c>
      <c r="G351" s="203" t="s">
        <v>331</v>
      </c>
      <c r="H351" s="204">
        <v>172.8</v>
      </c>
      <c r="I351" s="205"/>
      <c r="J351" s="206">
        <f>ROUND(I351*H351,2)</f>
        <v>0</v>
      </c>
      <c r="K351" s="207"/>
      <c r="L351" s="39"/>
      <c r="M351" s="208" t="s">
        <v>1</v>
      </c>
      <c r="N351" s="209" t="s">
        <v>44</v>
      </c>
      <c r="O351" s="71"/>
      <c r="P351" s="210">
        <f>O351*H351</f>
        <v>0</v>
      </c>
      <c r="Q351" s="210">
        <v>0</v>
      </c>
      <c r="R351" s="210">
        <f>Q351*H351</f>
        <v>0</v>
      </c>
      <c r="S351" s="210">
        <v>0</v>
      </c>
      <c r="T351" s="211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12" t="s">
        <v>144</v>
      </c>
      <c r="AT351" s="212" t="s">
        <v>140</v>
      </c>
      <c r="AU351" s="212" t="s">
        <v>89</v>
      </c>
      <c r="AY351" s="17" t="s">
        <v>138</v>
      </c>
      <c r="BE351" s="213">
        <f>IF(N351="základní",J351,0)</f>
        <v>0</v>
      </c>
      <c r="BF351" s="213">
        <f>IF(N351="snížená",J351,0)</f>
        <v>0</v>
      </c>
      <c r="BG351" s="213">
        <f>IF(N351="zákl. přenesená",J351,0)</f>
        <v>0</v>
      </c>
      <c r="BH351" s="213">
        <f>IF(N351="sníž. přenesená",J351,0)</f>
        <v>0</v>
      </c>
      <c r="BI351" s="213">
        <f>IF(N351="nulová",J351,0)</f>
        <v>0</v>
      </c>
      <c r="BJ351" s="17" t="s">
        <v>87</v>
      </c>
      <c r="BK351" s="213">
        <f>ROUND(I351*H351,2)</f>
        <v>0</v>
      </c>
      <c r="BL351" s="17" t="s">
        <v>144</v>
      </c>
      <c r="BM351" s="212" t="s">
        <v>719</v>
      </c>
    </row>
    <row r="352" spans="1:65" s="2" customFormat="1" ht="37.9" customHeight="1">
      <c r="A352" s="34"/>
      <c r="B352" s="35"/>
      <c r="C352" s="200" t="s">
        <v>720</v>
      </c>
      <c r="D352" s="200" t="s">
        <v>140</v>
      </c>
      <c r="E352" s="201" t="s">
        <v>721</v>
      </c>
      <c r="F352" s="202" t="s">
        <v>722</v>
      </c>
      <c r="G352" s="203" t="s">
        <v>331</v>
      </c>
      <c r="H352" s="204">
        <v>108</v>
      </c>
      <c r="I352" s="205"/>
      <c r="J352" s="206">
        <f>ROUND(I352*H352,2)</f>
        <v>0</v>
      </c>
      <c r="K352" s="207"/>
      <c r="L352" s="39"/>
      <c r="M352" s="208" t="s">
        <v>1</v>
      </c>
      <c r="N352" s="209" t="s">
        <v>44</v>
      </c>
      <c r="O352" s="71"/>
      <c r="P352" s="210">
        <f>O352*H352</f>
        <v>0</v>
      </c>
      <c r="Q352" s="210">
        <v>0</v>
      </c>
      <c r="R352" s="210">
        <f>Q352*H352</f>
        <v>0</v>
      </c>
      <c r="S352" s="210">
        <v>0</v>
      </c>
      <c r="T352" s="211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12" t="s">
        <v>144</v>
      </c>
      <c r="AT352" s="212" t="s">
        <v>140</v>
      </c>
      <c r="AU352" s="212" t="s">
        <v>89</v>
      </c>
      <c r="AY352" s="17" t="s">
        <v>138</v>
      </c>
      <c r="BE352" s="213">
        <f>IF(N352="základní",J352,0)</f>
        <v>0</v>
      </c>
      <c r="BF352" s="213">
        <f>IF(N352="snížená",J352,0)</f>
        <v>0</v>
      </c>
      <c r="BG352" s="213">
        <f>IF(N352="zákl. přenesená",J352,0)</f>
        <v>0</v>
      </c>
      <c r="BH352" s="213">
        <f>IF(N352="sníž. přenesená",J352,0)</f>
        <v>0</v>
      </c>
      <c r="BI352" s="213">
        <f>IF(N352="nulová",J352,0)</f>
        <v>0</v>
      </c>
      <c r="BJ352" s="17" t="s">
        <v>87</v>
      </c>
      <c r="BK352" s="213">
        <f>ROUND(I352*H352,2)</f>
        <v>0</v>
      </c>
      <c r="BL352" s="17" t="s">
        <v>144</v>
      </c>
      <c r="BM352" s="212" t="s">
        <v>723</v>
      </c>
    </row>
    <row r="353" spans="1:65" s="2" customFormat="1" ht="44.25" customHeight="1">
      <c r="A353" s="34"/>
      <c r="B353" s="35"/>
      <c r="C353" s="200" t="s">
        <v>724</v>
      </c>
      <c r="D353" s="200" t="s">
        <v>140</v>
      </c>
      <c r="E353" s="201" t="s">
        <v>725</v>
      </c>
      <c r="F353" s="202" t="s">
        <v>726</v>
      </c>
      <c r="G353" s="203" t="s">
        <v>331</v>
      </c>
      <c r="H353" s="204">
        <v>1559.35</v>
      </c>
      <c r="I353" s="205"/>
      <c r="J353" s="206">
        <f>ROUND(I353*H353,2)</f>
        <v>0</v>
      </c>
      <c r="K353" s="207"/>
      <c r="L353" s="39"/>
      <c r="M353" s="208" t="s">
        <v>1</v>
      </c>
      <c r="N353" s="209" t="s">
        <v>44</v>
      </c>
      <c r="O353" s="71"/>
      <c r="P353" s="210">
        <f>O353*H353</f>
        <v>0</v>
      </c>
      <c r="Q353" s="210">
        <v>0</v>
      </c>
      <c r="R353" s="210">
        <f>Q353*H353</f>
        <v>0</v>
      </c>
      <c r="S353" s="210">
        <v>0</v>
      </c>
      <c r="T353" s="21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12" t="s">
        <v>144</v>
      </c>
      <c r="AT353" s="212" t="s">
        <v>140</v>
      </c>
      <c r="AU353" s="212" t="s">
        <v>89</v>
      </c>
      <c r="AY353" s="17" t="s">
        <v>138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17" t="s">
        <v>87</v>
      </c>
      <c r="BK353" s="213">
        <f>ROUND(I353*H353,2)</f>
        <v>0</v>
      </c>
      <c r="BL353" s="17" t="s">
        <v>144</v>
      </c>
      <c r="BM353" s="212" t="s">
        <v>727</v>
      </c>
    </row>
    <row r="354" spans="2:51" s="13" customFormat="1" ht="11.25">
      <c r="B354" s="218"/>
      <c r="C354" s="219"/>
      <c r="D354" s="214" t="s">
        <v>193</v>
      </c>
      <c r="E354" s="220" t="s">
        <v>1</v>
      </c>
      <c r="F354" s="221" t="s">
        <v>728</v>
      </c>
      <c r="G354" s="219"/>
      <c r="H354" s="222">
        <v>1559.35</v>
      </c>
      <c r="I354" s="223"/>
      <c r="J354" s="219"/>
      <c r="K354" s="219"/>
      <c r="L354" s="224"/>
      <c r="M354" s="225"/>
      <c r="N354" s="226"/>
      <c r="O354" s="226"/>
      <c r="P354" s="226"/>
      <c r="Q354" s="226"/>
      <c r="R354" s="226"/>
      <c r="S354" s="226"/>
      <c r="T354" s="227"/>
      <c r="AT354" s="228" t="s">
        <v>193</v>
      </c>
      <c r="AU354" s="228" t="s">
        <v>89</v>
      </c>
      <c r="AV354" s="13" t="s">
        <v>89</v>
      </c>
      <c r="AW354" s="13" t="s">
        <v>36</v>
      </c>
      <c r="AX354" s="13" t="s">
        <v>87</v>
      </c>
      <c r="AY354" s="228" t="s">
        <v>138</v>
      </c>
    </row>
    <row r="355" spans="1:65" s="2" customFormat="1" ht="44.25" customHeight="1">
      <c r="A355" s="34"/>
      <c r="B355" s="35"/>
      <c r="C355" s="200" t="s">
        <v>729</v>
      </c>
      <c r="D355" s="200" t="s">
        <v>140</v>
      </c>
      <c r="E355" s="201" t="s">
        <v>730</v>
      </c>
      <c r="F355" s="202" t="s">
        <v>731</v>
      </c>
      <c r="G355" s="203" t="s">
        <v>331</v>
      </c>
      <c r="H355" s="204">
        <v>2326</v>
      </c>
      <c r="I355" s="205"/>
      <c r="J355" s="206">
        <f>ROUND(I355*H355,2)</f>
        <v>0</v>
      </c>
      <c r="K355" s="207"/>
      <c r="L355" s="39"/>
      <c r="M355" s="208" t="s">
        <v>1</v>
      </c>
      <c r="N355" s="209" t="s">
        <v>44</v>
      </c>
      <c r="O355" s="71"/>
      <c r="P355" s="210">
        <f>O355*H355</f>
        <v>0</v>
      </c>
      <c r="Q355" s="210">
        <v>0</v>
      </c>
      <c r="R355" s="210">
        <f>Q355*H355</f>
        <v>0</v>
      </c>
      <c r="S355" s="210">
        <v>0</v>
      </c>
      <c r="T355" s="21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12" t="s">
        <v>144</v>
      </c>
      <c r="AT355" s="212" t="s">
        <v>140</v>
      </c>
      <c r="AU355" s="212" t="s">
        <v>89</v>
      </c>
      <c r="AY355" s="17" t="s">
        <v>138</v>
      </c>
      <c r="BE355" s="213">
        <f>IF(N355="základní",J355,0)</f>
        <v>0</v>
      </c>
      <c r="BF355" s="213">
        <f>IF(N355="snížená",J355,0)</f>
        <v>0</v>
      </c>
      <c r="BG355" s="213">
        <f>IF(N355="zákl. přenesená",J355,0)</f>
        <v>0</v>
      </c>
      <c r="BH355" s="213">
        <f>IF(N355="sníž. přenesená",J355,0)</f>
        <v>0</v>
      </c>
      <c r="BI355" s="213">
        <f>IF(N355="nulová",J355,0)</f>
        <v>0</v>
      </c>
      <c r="BJ355" s="17" t="s">
        <v>87</v>
      </c>
      <c r="BK355" s="213">
        <f>ROUND(I355*H355,2)</f>
        <v>0</v>
      </c>
      <c r="BL355" s="17" t="s">
        <v>144</v>
      </c>
      <c r="BM355" s="212" t="s">
        <v>732</v>
      </c>
    </row>
    <row r="356" spans="2:51" s="13" customFormat="1" ht="11.25">
      <c r="B356" s="218"/>
      <c r="C356" s="219"/>
      <c r="D356" s="214" t="s">
        <v>193</v>
      </c>
      <c r="E356" s="220" t="s">
        <v>1</v>
      </c>
      <c r="F356" s="221" t="s">
        <v>733</v>
      </c>
      <c r="G356" s="219"/>
      <c r="H356" s="222">
        <v>2326</v>
      </c>
      <c r="I356" s="223"/>
      <c r="J356" s="219"/>
      <c r="K356" s="219"/>
      <c r="L356" s="224"/>
      <c r="M356" s="225"/>
      <c r="N356" s="226"/>
      <c r="O356" s="226"/>
      <c r="P356" s="226"/>
      <c r="Q356" s="226"/>
      <c r="R356" s="226"/>
      <c r="S356" s="226"/>
      <c r="T356" s="227"/>
      <c r="AT356" s="228" t="s">
        <v>193</v>
      </c>
      <c r="AU356" s="228" t="s">
        <v>89</v>
      </c>
      <c r="AV356" s="13" t="s">
        <v>89</v>
      </c>
      <c r="AW356" s="13" t="s">
        <v>36</v>
      </c>
      <c r="AX356" s="13" t="s">
        <v>87</v>
      </c>
      <c r="AY356" s="228" t="s">
        <v>138</v>
      </c>
    </row>
    <row r="357" spans="2:63" s="12" customFormat="1" ht="22.9" customHeight="1">
      <c r="B357" s="184"/>
      <c r="C357" s="185"/>
      <c r="D357" s="186" t="s">
        <v>78</v>
      </c>
      <c r="E357" s="198" t="s">
        <v>734</v>
      </c>
      <c r="F357" s="198" t="s">
        <v>735</v>
      </c>
      <c r="G357" s="185"/>
      <c r="H357" s="185"/>
      <c r="I357" s="188"/>
      <c r="J357" s="199">
        <f>BK357</f>
        <v>0</v>
      </c>
      <c r="K357" s="185"/>
      <c r="L357" s="190"/>
      <c r="M357" s="191"/>
      <c r="N357" s="192"/>
      <c r="O357" s="192"/>
      <c r="P357" s="193">
        <f>P358</f>
        <v>0</v>
      </c>
      <c r="Q357" s="192"/>
      <c r="R357" s="193">
        <f>R358</f>
        <v>0</v>
      </c>
      <c r="S357" s="192"/>
      <c r="T357" s="194">
        <f>T358</f>
        <v>0</v>
      </c>
      <c r="AR357" s="195" t="s">
        <v>87</v>
      </c>
      <c r="AT357" s="196" t="s">
        <v>78</v>
      </c>
      <c r="AU357" s="196" t="s">
        <v>87</v>
      </c>
      <c r="AY357" s="195" t="s">
        <v>138</v>
      </c>
      <c r="BK357" s="197">
        <f>BK358</f>
        <v>0</v>
      </c>
    </row>
    <row r="358" spans="1:65" s="2" customFormat="1" ht="33" customHeight="1">
      <c r="A358" s="34"/>
      <c r="B358" s="35"/>
      <c r="C358" s="200" t="s">
        <v>736</v>
      </c>
      <c r="D358" s="200" t="s">
        <v>140</v>
      </c>
      <c r="E358" s="201" t="s">
        <v>737</v>
      </c>
      <c r="F358" s="202" t="s">
        <v>738</v>
      </c>
      <c r="G358" s="203" t="s">
        <v>331</v>
      </c>
      <c r="H358" s="204">
        <v>6086.131</v>
      </c>
      <c r="I358" s="205"/>
      <c r="J358" s="206">
        <f>ROUND(I358*H358,2)</f>
        <v>0</v>
      </c>
      <c r="K358" s="207"/>
      <c r="L358" s="39"/>
      <c r="M358" s="208" t="s">
        <v>1</v>
      </c>
      <c r="N358" s="209" t="s">
        <v>44</v>
      </c>
      <c r="O358" s="71"/>
      <c r="P358" s="210">
        <f>O358*H358</f>
        <v>0</v>
      </c>
      <c r="Q358" s="210">
        <v>0</v>
      </c>
      <c r="R358" s="210">
        <f>Q358*H358</f>
        <v>0</v>
      </c>
      <c r="S358" s="210">
        <v>0</v>
      </c>
      <c r="T358" s="211">
        <f>S358*H358</f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12" t="s">
        <v>144</v>
      </c>
      <c r="AT358" s="212" t="s">
        <v>140</v>
      </c>
      <c r="AU358" s="212" t="s">
        <v>89</v>
      </c>
      <c r="AY358" s="17" t="s">
        <v>138</v>
      </c>
      <c r="BE358" s="213">
        <f>IF(N358="základní",J358,0)</f>
        <v>0</v>
      </c>
      <c r="BF358" s="213">
        <f>IF(N358="snížená",J358,0)</f>
        <v>0</v>
      </c>
      <c r="BG358" s="213">
        <f>IF(N358="zákl. přenesená",J358,0)</f>
        <v>0</v>
      </c>
      <c r="BH358" s="213">
        <f>IF(N358="sníž. přenesená",J358,0)</f>
        <v>0</v>
      </c>
      <c r="BI358" s="213">
        <f>IF(N358="nulová",J358,0)</f>
        <v>0</v>
      </c>
      <c r="BJ358" s="17" t="s">
        <v>87</v>
      </c>
      <c r="BK358" s="213">
        <f>ROUND(I358*H358,2)</f>
        <v>0</v>
      </c>
      <c r="BL358" s="17" t="s">
        <v>144</v>
      </c>
      <c r="BM358" s="212" t="s">
        <v>739</v>
      </c>
    </row>
    <row r="359" spans="2:63" s="12" customFormat="1" ht="25.9" customHeight="1">
      <c r="B359" s="184"/>
      <c r="C359" s="185"/>
      <c r="D359" s="186" t="s">
        <v>78</v>
      </c>
      <c r="E359" s="187" t="s">
        <v>740</v>
      </c>
      <c r="F359" s="187" t="s">
        <v>741</v>
      </c>
      <c r="G359" s="185"/>
      <c r="H359" s="185"/>
      <c r="I359" s="188"/>
      <c r="J359" s="189">
        <f>BK359</f>
        <v>0</v>
      </c>
      <c r="K359" s="185"/>
      <c r="L359" s="190"/>
      <c r="M359" s="191"/>
      <c r="N359" s="192"/>
      <c r="O359" s="192"/>
      <c r="P359" s="193">
        <f>P360</f>
        <v>0</v>
      </c>
      <c r="Q359" s="192"/>
      <c r="R359" s="193">
        <f>R360</f>
        <v>0</v>
      </c>
      <c r="S359" s="192"/>
      <c r="T359" s="194">
        <f>T360</f>
        <v>0</v>
      </c>
      <c r="AR359" s="195" t="s">
        <v>89</v>
      </c>
      <c r="AT359" s="196" t="s">
        <v>78</v>
      </c>
      <c r="AU359" s="196" t="s">
        <v>79</v>
      </c>
      <c r="AY359" s="195" t="s">
        <v>138</v>
      </c>
      <c r="BK359" s="197">
        <f>BK360</f>
        <v>0</v>
      </c>
    </row>
    <row r="360" spans="2:63" s="12" customFormat="1" ht="22.9" customHeight="1">
      <c r="B360" s="184"/>
      <c r="C360" s="185"/>
      <c r="D360" s="186" t="s">
        <v>78</v>
      </c>
      <c r="E360" s="198" t="s">
        <v>742</v>
      </c>
      <c r="F360" s="198" t="s">
        <v>743</v>
      </c>
      <c r="G360" s="185"/>
      <c r="H360" s="185"/>
      <c r="I360" s="188"/>
      <c r="J360" s="199">
        <f>BK360</f>
        <v>0</v>
      </c>
      <c r="K360" s="185"/>
      <c r="L360" s="190"/>
      <c r="M360" s="191"/>
      <c r="N360" s="192"/>
      <c r="O360" s="192"/>
      <c r="P360" s="193">
        <f>SUM(P361:P362)</f>
        <v>0</v>
      </c>
      <c r="Q360" s="192"/>
      <c r="R360" s="193">
        <f>SUM(R361:R362)</f>
        <v>0</v>
      </c>
      <c r="S360" s="192"/>
      <c r="T360" s="194">
        <f>SUM(T361:T362)</f>
        <v>0</v>
      </c>
      <c r="AR360" s="195" t="s">
        <v>89</v>
      </c>
      <c r="AT360" s="196" t="s">
        <v>78</v>
      </c>
      <c r="AU360" s="196" t="s">
        <v>87</v>
      </c>
      <c r="AY360" s="195" t="s">
        <v>138</v>
      </c>
      <c r="BK360" s="197">
        <f>SUM(BK361:BK362)</f>
        <v>0</v>
      </c>
    </row>
    <row r="361" spans="1:65" s="2" customFormat="1" ht="24.2" customHeight="1">
      <c r="A361" s="34"/>
      <c r="B361" s="35"/>
      <c r="C361" s="200" t="s">
        <v>744</v>
      </c>
      <c r="D361" s="200" t="s">
        <v>140</v>
      </c>
      <c r="E361" s="201" t="s">
        <v>745</v>
      </c>
      <c r="F361" s="202" t="s">
        <v>746</v>
      </c>
      <c r="G361" s="203" t="s">
        <v>171</v>
      </c>
      <c r="H361" s="204">
        <v>360</v>
      </c>
      <c r="I361" s="205"/>
      <c r="J361" s="206">
        <f>ROUND(I361*H361,2)</f>
        <v>0</v>
      </c>
      <c r="K361" s="207"/>
      <c r="L361" s="39"/>
      <c r="M361" s="208" t="s">
        <v>1</v>
      </c>
      <c r="N361" s="209" t="s">
        <v>44</v>
      </c>
      <c r="O361" s="71"/>
      <c r="P361" s="210">
        <f>O361*H361</f>
        <v>0</v>
      </c>
      <c r="Q361" s="210">
        <v>0</v>
      </c>
      <c r="R361" s="210">
        <f>Q361*H361</f>
        <v>0</v>
      </c>
      <c r="S361" s="210">
        <v>0</v>
      </c>
      <c r="T361" s="21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12" t="s">
        <v>207</v>
      </c>
      <c r="AT361" s="212" t="s">
        <v>140</v>
      </c>
      <c r="AU361" s="212" t="s">
        <v>89</v>
      </c>
      <c r="AY361" s="17" t="s">
        <v>138</v>
      </c>
      <c r="BE361" s="213">
        <f>IF(N361="základní",J361,0)</f>
        <v>0</v>
      </c>
      <c r="BF361" s="213">
        <f>IF(N361="snížená",J361,0)</f>
        <v>0</v>
      </c>
      <c r="BG361" s="213">
        <f>IF(N361="zákl. přenesená",J361,0)</f>
        <v>0</v>
      </c>
      <c r="BH361" s="213">
        <f>IF(N361="sníž. přenesená",J361,0)</f>
        <v>0</v>
      </c>
      <c r="BI361" s="213">
        <f>IF(N361="nulová",J361,0)</f>
        <v>0</v>
      </c>
      <c r="BJ361" s="17" t="s">
        <v>87</v>
      </c>
      <c r="BK361" s="213">
        <f>ROUND(I361*H361,2)</f>
        <v>0</v>
      </c>
      <c r="BL361" s="17" t="s">
        <v>207</v>
      </c>
      <c r="BM361" s="212" t="s">
        <v>747</v>
      </c>
    </row>
    <row r="362" spans="1:47" s="2" customFormat="1" ht="19.5">
      <c r="A362" s="34"/>
      <c r="B362" s="35"/>
      <c r="C362" s="36"/>
      <c r="D362" s="214" t="s">
        <v>161</v>
      </c>
      <c r="E362" s="36"/>
      <c r="F362" s="215" t="s">
        <v>748</v>
      </c>
      <c r="G362" s="36"/>
      <c r="H362" s="36"/>
      <c r="I362" s="167"/>
      <c r="J362" s="36"/>
      <c r="K362" s="36"/>
      <c r="L362" s="39"/>
      <c r="M362" s="240"/>
      <c r="N362" s="241"/>
      <c r="O362" s="242"/>
      <c r="P362" s="242"/>
      <c r="Q362" s="242"/>
      <c r="R362" s="242"/>
      <c r="S362" s="242"/>
      <c r="T362" s="243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161</v>
      </c>
      <c r="AU362" s="17" t="s">
        <v>89</v>
      </c>
    </row>
    <row r="363" spans="1:31" s="2" customFormat="1" ht="6.95" customHeight="1">
      <c r="A363" s="34"/>
      <c r="B363" s="54"/>
      <c r="C363" s="55"/>
      <c r="D363" s="55"/>
      <c r="E363" s="55"/>
      <c r="F363" s="55"/>
      <c r="G363" s="55"/>
      <c r="H363" s="55"/>
      <c r="I363" s="55"/>
      <c r="J363" s="55"/>
      <c r="K363" s="55"/>
      <c r="L363" s="39"/>
      <c r="M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</row>
    <row r="364" ht="11.25"/>
  </sheetData>
  <sheetProtection algorithmName="SHA-512" hashValue="W56pHMHYiPCEWu6xvOl2F5tT5YKGIWPJ4b7CpKHnjAoto1MclMvbgrMoafJQNNq8FtYH2gUsEYMScur/wZJ4+w==" saltValue="xiqjMu/MreL96AsEbsH/1w==" spinCount="100000" sheet="1" objects="1" scenarios="1" formatColumns="0" formatRows="0" autoFilter="0"/>
  <autoFilter ref="C135:K362"/>
  <mergeCells count="14">
    <mergeCell ref="D115:F115"/>
    <mergeCell ref="E126:H126"/>
    <mergeCell ref="E128:H128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96"/>
  <sheetViews>
    <sheetView showGridLines="0" workbookViewId="0" topLeftCell="A76">
      <selection activeCell="J112" sqref="J1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89</v>
      </c>
    </row>
    <row r="4" spans="2:46" s="1" customFormat="1" ht="24.95" customHeight="1">
      <c r="B4" s="20"/>
      <c r="D4" s="110" t="s">
        <v>93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10" t="str">
        <f>'Rekapitulace stavby'!K6</f>
        <v>Opěrné a zárubní zdi, Bezručova ulice Karlovy Vary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2" t="s">
        <v>94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749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31. 3. 2022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30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32</v>
      </c>
      <c r="E20" s="34"/>
      <c r="F20" s="34"/>
      <c r="G20" s="34"/>
      <c r="H20" s="34"/>
      <c r="I20" s="112" t="s">
        <v>25</v>
      </c>
      <c r="J20" s="113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34</v>
      </c>
      <c r="F21" s="34"/>
      <c r="G21" s="34"/>
      <c r="H21" s="34"/>
      <c r="I21" s="112" t="s">
        <v>28</v>
      </c>
      <c r="J21" s="113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37</v>
      </c>
      <c r="E23" s="34"/>
      <c r="F23" s="34"/>
      <c r="G23" s="34"/>
      <c r="H23" s="34"/>
      <c r="I23" s="112" t="s">
        <v>25</v>
      </c>
      <c r="J23" s="113" t="s">
        <v>33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34</v>
      </c>
      <c r="F24" s="34"/>
      <c r="G24" s="34"/>
      <c r="H24" s="34"/>
      <c r="I24" s="112" t="s">
        <v>28</v>
      </c>
      <c r="J24" s="113" t="s">
        <v>35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38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16" t="s">
        <v>1</v>
      </c>
      <c r="F27" s="316"/>
      <c r="G27" s="316"/>
      <c r="H27" s="316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113" t="s">
        <v>97</v>
      </c>
      <c r="E30" s="34"/>
      <c r="F30" s="34"/>
      <c r="G30" s="34"/>
      <c r="H30" s="34"/>
      <c r="I30" s="34"/>
      <c r="J30" s="119">
        <f>J96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0" t="s">
        <v>98</v>
      </c>
      <c r="E31" s="34"/>
      <c r="F31" s="34"/>
      <c r="G31" s="34"/>
      <c r="H31" s="34"/>
      <c r="I31" s="34"/>
      <c r="J31" s="119">
        <f>J111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1" t="s">
        <v>39</v>
      </c>
      <c r="E32" s="34"/>
      <c r="F32" s="34"/>
      <c r="G32" s="34"/>
      <c r="H32" s="34"/>
      <c r="I32" s="34"/>
      <c r="J32" s="122">
        <f>ROUND(J30+J31,2)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18"/>
      <c r="E33" s="118"/>
      <c r="F33" s="118"/>
      <c r="G33" s="118"/>
      <c r="H33" s="118"/>
      <c r="I33" s="118"/>
      <c r="J33" s="118"/>
      <c r="K33" s="118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3" t="s">
        <v>41</v>
      </c>
      <c r="G34" s="34"/>
      <c r="H34" s="34"/>
      <c r="I34" s="123" t="s">
        <v>40</v>
      </c>
      <c r="J34" s="123" t="s">
        <v>42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4" t="s">
        <v>43</v>
      </c>
      <c r="E35" s="112" t="s">
        <v>44</v>
      </c>
      <c r="F35" s="125">
        <f>ROUND((SUM(BE111:BE112)+SUM(BE132:BE295)),2)</f>
        <v>0</v>
      </c>
      <c r="G35" s="34"/>
      <c r="H35" s="34"/>
      <c r="I35" s="126">
        <v>0.21</v>
      </c>
      <c r="J35" s="125">
        <f>ROUND(((SUM(BE111:BE112)+SUM(BE132:BE295))*I35),2)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2" t="s">
        <v>45</v>
      </c>
      <c r="F36" s="125">
        <f>ROUND((SUM(BF111:BF112)+SUM(BF132:BF295)),2)</f>
        <v>0</v>
      </c>
      <c r="G36" s="34"/>
      <c r="H36" s="34"/>
      <c r="I36" s="126">
        <v>0.15</v>
      </c>
      <c r="J36" s="125">
        <f>ROUND(((SUM(BF111:BF112)+SUM(BF132:BF295))*I36),2)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5">
        <f>ROUND((SUM(BG111:BG112)+SUM(BG132:BG295)),2)</f>
        <v>0</v>
      </c>
      <c r="G37" s="34"/>
      <c r="H37" s="34"/>
      <c r="I37" s="126">
        <v>0.21</v>
      </c>
      <c r="J37" s="125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2" t="s">
        <v>47</v>
      </c>
      <c r="F38" s="125">
        <f>ROUND((SUM(BH111:BH112)+SUM(BH132:BH295)),2)</f>
        <v>0</v>
      </c>
      <c r="G38" s="34"/>
      <c r="H38" s="34"/>
      <c r="I38" s="126">
        <v>0.15</v>
      </c>
      <c r="J38" s="125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2" t="s">
        <v>48</v>
      </c>
      <c r="F39" s="125">
        <f>ROUND((SUM(BI111:BI112)+SUM(BI132:BI295)),2)</f>
        <v>0</v>
      </c>
      <c r="G39" s="34"/>
      <c r="H39" s="34"/>
      <c r="I39" s="126">
        <v>0</v>
      </c>
      <c r="J39" s="125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27"/>
      <c r="D41" s="128" t="s">
        <v>49</v>
      </c>
      <c r="E41" s="129"/>
      <c r="F41" s="129"/>
      <c r="G41" s="130" t="s">
        <v>50</v>
      </c>
      <c r="H41" s="131" t="s">
        <v>51</v>
      </c>
      <c r="I41" s="129"/>
      <c r="J41" s="132">
        <f>SUM(J32:J39)</f>
        <v>0</v>
      </c>
      <c r="K41" s="133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4" t="s">
        <v>52</v>
      </c>
      <c r="E50" s="135"/>
      <c r="F50" s="135"/>
      <c r="G50" s="134" t="s">
        <v>53</v>
      </c>
      <c r="H50" s="135"/>
      <c r="I50" s="135"/>
      <c r="J50" s="135"/>
      <c r="K50" s="135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36" t="s">
        <v>54</v>
      </c>
      <c r="E61" s="137"/>
      <c r="F61" s="138" t="s">
        <v>55</v>
      </c>
      <c r="G61" s="136" t="s">
        <v>54</v>
      </c>
      <c r="H61" s="137"/>
      <c r="I61" s="137"/>
      <c r="J61" s="139" t="s">
        <v>55</v>
      </c>
      <c r="K61" s="1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4" t="s">
        <v>56</v>
      </c>
      <c r="E65" s="140"/>
      <c r="F65" s="140"/>
      <c r="G65" s="134" t="s">
        <v>57</v>
      </c>
      <c r="H65" s="140"/>
      <c r="I65" s="140"/>
      <c r="J65" s="140"/>
      <c r="K65" s="140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36" t="s">
        <v>54</v>
      </c>
      <c r="E76" s="137"/>
      <c r="F76" s="138" t="s">
        <v>55</v>
      </c>
      <c r="G76" s="136" t="s">
        <v>54</v>
      </c>
      <c r="H76" s="137"/>
      <c r="I76" s="137"/>
      <c r="J76" s="139" t="s">
        <v>55</v>
      </c>
      <c r="K76" s="1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7" t="str">
        <f>E7</f>
        <v>Opěrné a zárubní zdi, Bezručova ulice Karlovy Vary</v>
      </c>
      <c r="F85" s="318"/>
      <c r="G85" s="318"/>
      <c r="H85" s="318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8" t="str">
        <f>E9</f>
        <v>SO 201 - Statické zajištění komunikace</v>
      </c>
      <c r="F87" s="319"/>
      <c r="G87" s="319"/>
      <c r="H87" s="319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31. 3. 2022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Statutární město Karlovy Vary</v>
      </c>
      <c r="G91" s="36"/>
      <c r="H91" s="36"/>
      <c r="I91" s="29" t="s">
        <v>32</v>
      </c>
      <c r="J91" s="32" t="str">
        <f>E21</f>
        <v>GEOprojectKV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GEOprojectKV s.r.o.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5" t="s">
        <v>100</v>
      </c>
      <c r="D94" s="146"/>
      <c r="E94" s="146"/>
      <c r="F94" s="146"/>
      <c r="G94" s="146"/>
      <c r="H94" s="146"/>
      <c r="I94" s="146"/>
      <c r="J94" s="147" t="s">
        <v>101</v>
      </c>
      <c r="K94" s="14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8" t="s">
        <v>102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103</v>
      </c>
    </row>
    <row r="97" spans="2:12" s="9" customFormat="1" ht="24.95" customHeight="1">
      <c r="B97" s="149"/>
      <c r="C97" s="150"/>
      <c r="D97" s="151" t="s">
        <v>104</v>
      </c>
      <c r="E97" s="152"/>
      <c r="F97" s="152"/>
      <c r="G97" s="152"/>
      <c r="H97" s="152"/>
      <c r="I97" s="152"/>
      <c r="J97" s="153">
        <f>J133</f>
        <v>0</v>
      </c>
      <c r="K97" s="150"/>
      <c r="L97" s="154"/>
    </row>
    <row r="98" spans="2:12" s="10" customFormat="1" ht="19.9" customHeight="1">
      <c r="B98" s="155"/>
      <c r="C98" s="156"/>
      <c r="D98" s="157" t="s">
        <v>105</v>
      </c>
      <c r="E98" s="158"/>
      <c r="F98" s="158"/>
      <c r="G98" s="158"/>
      <c r="H98" s="158"/>
      <c r="I98" s="158"/>
      <c r="J98" s="159">
        <f>J134</f>
        <v>0</v>
      </c>
      <c r="K98" s="156"/>
      <c r="L98" s="160"/>
    </row>
    <row r="99" spans="2:12" s="10" customFormat="1" ht="19.9" customHeight="1">
      <c r="B99" s="155"/>
      <c r="C99" s="156"/>
      <c r="D99" s="157" t="s">
        <v>106</v>
      </c>
      <c r="E99" s="158"/>
      <c r="F99" s="158"/>
      <c r="G99" s="158"/>
      <c r="H99" s="158"/>
      <c r="I99" s="158"/>
      <c r="J99" s="159">
        <f>J143</f>
        <v>0</v>
      </c>
      <c r="K99" s="156"/>
      <c r="L99" s="160"/>
    </row>
    <row r="100" spans="2:12" s="10" customFormat="1" ht="14.85" customHeight="1">
      <c r="B100" s="155"/>
      <c r="C100" s="156"/>
      <c r="D100" s="157" t="s">
        <v>750</v>
      </c>
      <c r="E100" s="158"/>
      <c r="F100" s="158"/>
      <c r="G100" s="158"/>
      <c r="H100" s="158"/>
      <c r="I100" s="158"/>
      <c r="J100" s="159">
        <f>J144</f>
        <v>0</v>
      </c>
      <c r="K100" s="156"/>
      <c r="L100" s="160"/>
    </row>
    <row r="101" spans="2:12" s="10" customFormat="1" ht="19.9" customHeight="1">
      <c r="B101" s="155"/>
      <c r="C101" s="156"/>
      <c r="D101" s="157" t="s">
        <v>107</v>
      </c>
      <c r="E101" s="158"/>
      <c r="F101" s="158"/>
      <c r="G101" s="158"/>
      <c r="H101" s="158"/>
      <c r="I101" s="158"/>
      <c r="J101" s="159">
        <f>J191</f>
        <v>0</v>
      </c>
      <c r="K101" s="156"/>
      <c r="L101" s="160"/>
    </row>
    <row r="102" spans="2:12" s="10" customFormat="1" ht="19.9" customHeight="1">
      <c r="B102" s="155"/>
      <c r="C102" s="156"/>
      <c r="D102" s="157" t="s">
        <v>751</v>
      </c>
      <c r="E102" s="158"/>
      <c r="F102" s="158"/>
      <c r="G102" s="158"/>
      <c r="H102" s="158"/>
      <c r="I102" s="158"/>
      <c r="J102" s="159">
        <f>J249</f>
        <v>0</v>
      </c>
      <c r="K102" s="156"/>
      <c r="L102" s="160"/>
    </row>
    <row r="103" spans="2:12" s="10" customFormat="1" ht="19.9" customHeight="1">
      <c r="B103" s="155"/>
      <c r="C103" s="156"/>
      <c r="D103" s="157" t="s">
        <v>752</v>
      </c>
      <c r="E103" s="158"/>
      <c r="F103" s="158"/>
      <c r="G103" s="158"/>
      <c r="H103" s="158"/>
      <c r="I103" s="158"/>
      <c r="J103" s="159">
        <f>J255</f>
        <v>0</v>
      </c>
      <c r="K103" s="156"/>
      <c r="L103" s="160"/>
    </row>
    <row r="104" spans="2:12" s="10" customFormat="1" ht="19.9" customHeight="1">
      <c r="B104" s="155"/>
      <c r="C104" s="156"/>
      <c r="D104" s="157" t="s">
        <v>110</v>
      </c>
      <c r="E104" s="158"/>
      <c r="F104" s="158"/>
      <c r="G104" s="158"/>
      <c r="H104" s="158"/>
      <c r="I104" s="158"/>
      <c r="J104" s="159">
        <f>J260</f>
        <v>0</v>
      </c>
      <c r="K104" s="156"/>
      <c r="L104" s="160"/>
    </row>
    <row r="105" spans="2:12" s="10" customFormat="1" ht="19.9" customHeight="1">
      <c r="B105" s="155"/>
      <c r="C105" s="156"/>
      <c r="D105" s="157" t="s">
        <v>112</v>
      </c>
      <c r="E105" s="158"/>
      <c r="F105" s="158"/>
      <c r="G105" s="158"/>
      <c r="H105" s="158"/>
      <c r="I105" s="158"/>
      <c r="J105" s="159">
        <f>J289</f>
        <v>0</v>
      </c>
      <c r="K105" s="156"/>
      <c r="L105" s="160"/>
    </row>
    <row r="106" spans="2:12" s="9" customFormat="1" ht="24.95" customHeight="1">
      <c r="B106" s="149"/>
      <c r="C106" s="150"/>
      <c r="D106" s="151" t="s">
        <v>753</v>
      </c>
      <c r="E106" s="152"/>
      <c r="F106" s="152"/>
      <c r="G106" s="152"/>
      <c r="H106" s="152"/>
      <c r="I106" s="152"/>
      <c r="J106" s="153">
        <f>J291</f>
        <v>0</v>
      </c>
      <c r="K106" s="150"/>
      <c r="L106" s="154"/>
    </row>
    <row r="107" spans="2:12" s="10" customFormat="1" ht="19.9" customHeight="1">
      <c r="B107" s="155"/>
      <c r="C107" s="156"/>
      <c r="D107" s="157" t="s">
        <v>754</v>
      </c>
      <c r="E107" s="158"/>
      <c r="F107" s="158"/>
      <c r="G107" s="158"/>
      <c r="H107" s="158"/>
      <c r="I107" s="158"/>
      <c r="J107" s="159">
        <f>J292</f>
        <v>0</v>
      </c>
      <c r="K107" s="156"/>
      <c r="L107" s="160"/>
    </row>
    <row r="108" spans="2:12" s="10" customFormat="1" ht="19.9" customHeight="1">
      <c r="B108" s="155"/>
      <c r="C108" s="156"/>
      <c r="D108" s="157" t="s">
        <v>755</v>
      </c>
      <c r="E108" s="158"/>
      <c r="F108" s="158"/>
      <c r="G108" s="158"/>
      <c r="H108" s="158"/>
      <c r="I108" s="158"/>
      <c r="J108" s="159">
        <f>J294</f>
        <v>0</v>
      </c>
      <c r="K108" s="156"/>
      <c r="L108" s="16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9.25" customHeight="1">
      <c r="A111" s="34"/>
      <c r="B111" s="35"/>
      <c r="C111" s="148" t="s">
        <v>115</v>
      </c>
      <c r="D111" s="36"/>
      <c r="E111" s="36"/>
      <c r="F111" s="36"/>
      <c r="G111" s="36"/>
      <c r="H111" s="36"/>
      <c r="I111" s="36"/>
      <c r="J111" s="161">
        <f>ROUND(,2)</f>
        <v>0</v>
      </c>
      <c r="K111" s="36"/>
      <c r="L111" s="51"/>
      <c r="N111" s="162" t="s">
        <v>43</v>
      </c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9.25" customHeight="1">
      <c r="A113" s="34"/>
      <c r="B113" s="35"/>
      <c r="C113" s="170" t="s">
        <v>122</v>
      </c>
      <c r="D113" s="146"/>
      <c r="E113" s="146"/>
      <c r="F113" s="146"/>
      <c r="G113" s="146"/>
      <c r="H113" s="146"/>
      <c r="I113" s="146"/>
      <c r="J113" s="171">
        <f>ROUND(J96+J111,2)</f>
        <v>0</v>
      </c>
      <c r="K113" s="14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123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17" t="str">
        <f>E7</f>
        <v>Opěrné a zárubní zdi, Bezručova ulice Karlovy Vary</v>
      </c>
      <c r="F122" s="318"/>
      <c r="G122" s="318"/>
      <c r="H122" s="318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94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88" t="str">
        <f>E9</f>
        <v>SO 201 - Statické zajištění komunikace</v>
      </c>
      <c r="F124" s="319"/>
      <c r="G124" s="319"/>
      <c r="H124" s="319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6" t="str">
        <f>IF(J12="","",J12)</f>
        <v>31. 3. 2022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24</v>
      </c>
      <c r="D128" s="36"/>
      <c r="E128" s="36"/>
      <c r="F128" s="27" t="str">
        <f>E15</f>
        <v>Statutární město Karlovy Vary</v>
      </c>
      <c r="G128" s="36"/>
      <c r="H128" s="36"/>
      <c r="I128" s="29" t="s">
        <v>32</v>
      </c>
      <c r="J128" s="32" t="str">
        <f>E21</f>
        <v>GEOprojectKV s.r.o.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30</v>
      </c>
      <c r="D129" s="36"/>
      <c r="E129" s="36"/>
      <c r="F129" s="27" t="str">
        <f>IF(E18="","",E18)</f>
        <v>Vyplň údaj</v>
      </c>
      <c r="G129" s="36"/>
      <c r="H129" s="36"/>
      <c r="I129" s="29" t="s">
        <v>37</v>
      </c>
      <c r="J129" s="32" t="str">
        <f>E24</f>
        <v>GEOprojectKV s.r.o.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72"/>
      <c r="B131" s="173"/>
      <c r="C131" s="174" t="s">
        <v>124</v>
      </c>
      <c r="D131" s="175" t="s">
        <v>64</v>
      </c>
      <c r="E131" s="175" t="s">
        <v>60</v>
      </c>
      <c r="F131" s="175" t="s">
        <v>61</v>
      </c>
      <c r="G131" s="175" t="s">
        <v>125</v>
      </c>
      <c r="H131" s="175" t="s">
        <v>126</v>
      </c>
      <c r="I131" s="175" t="s">
        <v>127</v>
      </c>
      <c r="J131" s="176" t="s">
        <v>101</v>
      </c>
      <c r="K131" s="177" t="s">
        <v>128</v>
      </c>
      <c r="L131" s="178"/>
      <c r="M131" s="75" t="s">
        <v>1</v>
      </c>
      <c r="N131" s="76" t="s">
        <v>43</v>
      </c>
      <c r="O131" s="76" t="s">
        <v>129</v>
      </c>
      <c r="P131" s="76" t="s">
        <v>130</v>
      </c>
      <c r="Q131" s="76" t="s">
        <v>131</v>
      </c>
      <c r="R131" s="76" t="s">
        <v>132</v>
      </c>
      <c r="S131" s="76" t="s">
        <v>133</v>
      </c>
      <c r="T131" s="77" t="s">
        <v>134</v>
      </c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</row>
    <row r="132" spans="1:63" s="2" customFormat="1" ht="22.9" customHeight="1">
      <c r="A132" s="34"/>
      <c r="B132" s="35"/>
      <c r="C132" s="82" t="s">
        <v>135</v>
      </c>
      <c r="D132" s="36"/>
      <c r="E132" s="36"/>
      <c r="F132" s="36"/>
      <c r="G132" s="36"/>
      <c r="H132" s="36"/>
      <c r="I132" s="36"/>
      <c r="J132" s="179">
        <f>BK132</f>
        <v>0</v>
      </c>
      <c r="K132" s="36"/>
      <c r="L132" s="39"/>
      <c r="M132" s="78"/>
      <c r="N132" s="180"/>
      <c r="O132" s="79"/>
      <c r="P132" s="181">
        <f>P133+P291</f>
        <v>0</v>
      </c>
      <c r="Q132" s="79"/>
      <c r="R132" s="181">
        <f>R133+R291</f>
        <v>703.9151010270081</v>
      </c>
      <c r="S132" s="79"/>
      <c r="T132" s="182">
        <f>T133+T291</f>
        <v>2.2188399999999997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78</v>
      </c>
      <c r="AU132" s="17" t="s">
        <v>103</v>
      </c>
      <c r="BK132" s="183">
        <f>BK133+BK291</f>
        <v>0</v>
      </c>
    </row>
    <row r="133" spans="2:63" s="12" customFormat="1" ht="25.9" customHeight="1">
      <c r="B133" s="184"/>
      <c r="C133" s="185"/>
      <c r="D133" s="186" t="s">
        <v>78</v>
      </c>
      <c r="E133" s="187" t="s">
        <v>136</v>
      </c>
      <c r="F133" s="187" t="s">
        <v>137</v>
      </c>
      <c r="G133" s="185"/>
      <c r="H133" s="185"/>
      <c r="I133" s="188"/>
      <c r="J133" s="189">
        <f>BK133</f>
        <v>0</v>
      </c>
      <c r="K133" s="185"/>
      <c r="L133" s="190"/>
      <c r="M133" s="191"/>
      <c r="N133" s="192"/>
      <c r="O133" s="192"/>
      <c r="P133" s="193">
        <f>P134+P143+P191+P249+P255+P260+P289</f>
        <v>0</v>
      </c>
      <c r="Q133" s="192"/>
      <c r="R133" s="193">
        <f>R134+R143+R191+R249+R255+R260+R289</f>
        <v>703.9151010270081</v>
      </c>
      <c r="S133" s="192"/>
      <c r="T133" s="194">
        <f>T134+T143+T191+T249+T255+T260+T289</f>
        <v>2.2188399999999997</v>
      </c>
      <c r="AR133" s="195" t="s">
        <v>87</v>
      </c>
      <c r="AT133" s="196" t="s">
        <v>78</v>
      </c>
      <c r="AU133" s="196" t="s">
        <v>79</v>
      </c>
      <c r="AY133" s="195" t="s">
        <v>138</v>
      </c>
      <c r="BK133" s="197">
        <f>BK134+BK143+BK191+BK249+BK255+BK260+BK289</f>
        <v>0</v>
      </c>
    </row>
    <row r="134" spans="2:63" s="12" customFormat="1" ht="22.9" customHeight="1">
      <c r="B134" s="184"/>
      <c r="C134" s="185"/>
      <c r="D134" s="186" t="s">
        <v>78</v>
      </c>
      <c r="E134" s="198" t="s">
        <v>87</v>
      </c>
      <c r="F134" s="198" t="s">
        <v>139</v>
      </c>
      <c r="G134" s="185"/>
      <c r="H134" s="185"/>
      <c r="I134" s="188"/>
      <c r="J134" s="199">
        <f>BK134</f>
        <v>0</v>
      </c>
      <c r="K134" s="185"/>
      <c r="L134" s="190"/>
      <c r="M134" s="191"/>
      <c r="N134" s="192"/>
      <c r="O134" s="192"/>
      <c r="P134" s="193">
        <f>SUM(P135:P142)</f>
        <v>0</v>
      </c>
      <c r="Q134" s="192"/>
      <c r="R134" s="193">
        <f>SUM(R135:R142)</f>
        <v>9.421496</v>
      </c>
      <c r="S134" s="192"/>
      <c r="T134" s="194">
        <f>SUM(T135:T142)</f>
        <v>0</v>
      </c>
      <c r="AR134" s="195" t="s">
        <v>87</v>
      </c>
      <c r="AT134" s="196" t="s">
        <v>78</v>
      </c>
      <c r="AU134" s="196" t="s">
        <v>87</v>
      </c>
      <c r="AY134" s="195" t="s">
        <v>138</v>
      </c>
      <c r="BK134" s="197">
        <f>SUM(BK135:BK142)</f>
        <v>0</v>
      </c>
    </row>
    <row r="135" spans="1:65" s="2" customFormat="1" ht="49.15" customHeight="1">
      <c r="A135" s="34"/>
      <c r="B135" s="35"/>
      <c r="C135" s="200" t="s">
        <v>87</v>
      </c>
      <c r="D135" s="200" t="s">
        <v>140</v>
      </c>
      <c r="E135" s="201" t="s">
        <v>756</v>
      </c>
      <c r="F135" s="202" t="s">
        <v>757</v>
      </c>
      <c r="G135" s="203" t="s">
        <v>171</v>
      </c>
      <c r="H135" s="204">
        <v>170.4</v>
      </c>
      <c r="I135" s="205"/>
      <c r="J135" s="206">
        <f>ROUND(I135*H135,2)</f>
        <v>0</v>
      </c>
      <c r="K135" s="207"/>
      <c r="L135" s="39"/>
      <c r="M135" s="208" t="s">
        <v>1</v>
      </c>
      <c r="N135" s="209" t="s">
        <v>44</v>
      </c>
      <c r="O135" s="71"/>
      <c r="P135" s="210">
        <f>O135*H135</f>
        <v>0</v>
      </c>
      <c r="Q135" s="210">
        <v>0.00133</v>
      </c>
      <c r="R135" s="210">
        <f>Q135*H135</f>
        <v>0.226632</v>
      </c>
      <c r="S135" s="210">
        <v>0</v>
      </c>
      <c r="T135" s="21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2" t="s">
        <v>144</v>
      </c>
      <c r="AT135" s="212" t="s">
        <v>140</v>
      </c>
      <c r="AU135" s="212" t="s">
        <v>89</v>
      </c>
      <c r="AY135" s="17" t="s">
        <v>138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7" t="s">
        <v>87</v>
      </c>
      <c r="BK135" s="213">
        <f>ROUND(I135*H135,2)</f>
        <v>0</v>
      </c>
      <c r="BL135" s="17" t="s">
        <v>144</v>
      </c>
      <c r="BM135" s="212" t="s">
        <v>758</v>
      </c>
    </row>
    <row r="136" spans="1:65" s="2" customFormat="1" ht="21.75" customHeight="1">
      <c r="A136" s="34"/>
      <c r="B136" s="35"/>
      <c r="C136" s="229" t="s">
        <v>89</v>
      </c>
      <c r="D136" s="229" t="s">
        <v>328</v>
      </c>
      <c r="E136" s="230" t="s">
        <v>759</v>
      </c>
      <c r="F136" s="231" t="s">
        <v>760</v>
      </c>
      <c r="G136" s="232" t="s">
        <v>331</v>
      </c>
      <c r="H136" s="233">
        <v>6.202</v>
      </c>
      <c r="I136" s="234"/>
      <c r="J136" s="235">
        <f>ROUND(I136*H136,2)</f>
        <v>0</v>
      </c>
      <c r="K136" s="236"/>
      <c r="L136" s="237"/>
      <c r="M136" s="238" t="s">
        <v>1</v>
      </c>
      <c r="N136" s="239" t="s">
        <v>44</v>
      </c>
      <c r="O136" s="71"/>
      <c r="P136" s="210">
        <f>O136*H136</f>
        <v>0</v>
      </c>
      <c r="Q136" s="210">
        <v>1</v>
      </c>
      <c r="R136" s="210">
        <f>Q136*H136</f>
        <v>6.202</v>
      </c>
      <c r="S136" s="210">
        <v>0</v>
      </c>
      <c r="T136" s="21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2" t="s">
        <v>173</v>
      </c>
      <c r="AT136" s="212" t="s">
        <v>328</v>
      </c>
      <c r="AU136" s="212" t="s">
        <v>89</v>
      </c>
      <c r="AY136" s="17" t="s">
        <v>138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7" t="s">
        <v>87</v>
      </c>
      <c r="BK136" s="213">
        <f>ROUND(I136*H136,2)</f>
        <v>0</v>
      </c>
      <c r="BL136" s="17" t="s">
        <v>144</v>
      </c>
      <c r="BM136" s="212" t="s">
        <v>761</v>
      </c>
    </row>
    <row r="137" spans="2:51" s="13" customFormat="1" ht="12">
      <c r="B137" s="218"/>
      <c r="C137" s="219"/>
      <c r="D137" s="214" t="s">
        <v>193</v>
      </c>
      <c r="E137" s="220" t="s">
        <v>1</v>
      </c>
      <c r="F137" s="221" t="s">
        <v>762</v>
      </c>
      <c r="G137" s="219"/>
      <c r="H137" s="222">
        <v>6.202</v>
      </c>
      <c r="I137" s="223"/>
      <c r="J137" s="219"/>
      <c r="K137" s="219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193</v>
      </c>
      <c r="AU137" s="228" t="s">
        <v>89</v>
      </c>
      <c r="AV137" s="13" t="s">
        <v>89</v>
      </c>
      <c r="AW137" s="13" t="s">
        <v>36</v>
      </c>
      <c r="AX137" s="13" t="s">
        <v>87</v>
      </c>
      <c r="AY137" s="228" t="s">
        <v>138</v>
      </c>
    </row>
    <row r="138" spans="1:65" s="2" customFormat="1" ht="21.75" customHeight="1">
      <c r="A138" s="34"/>
      <c r="B138" s="35"/>
      <c r="C138" s="200" t="s">
        <v>149</v>
      </c>
      <c r="D138" s="200" t="s">
        <v>140</v>
      </c>
      <c r="E138" s="201" t="s">
        <v>763</v>
      </c>
      <c r="F138" s="202" t="s">
        <v>764</v>
      </c>
      <c r="G138" s="203" t="s">
        <v>171</v>
      </c>
      <c r="H138" s="204">
        <v>170.4</v>
      </c>
      <c r="I138" s="205"/>
      <c r="J138" s="206">
        <f>ROUND(I138*H138,2)</f>
        <v>0</v>
      </c>
      <c r="K138" s="207"/>
      <c r="L138" s="39"/>
      <c r="M138" s="208" t="s">
        <v>1</v>
      </c>
      <c r="N138" s="209" t="s">
        <v>44</v>
      </c>
      <c r="O138" s="71"/>
      <c r="P138" s="210">
        <f>O138*H138</f>
        <v>0</v>
      </c>
      <c r="Q138" s="210">
        <v>0</v>
      </c>
      <c r="R138" s="210">
        <f>Q138*H138</f>
        <v>0</v>
      </c>
      <c r="S138" s="210">
        <v>0</v>
      </c>
      <c r="T138" s="21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2" t="s">
        <v>144</v>
      </c>
      <c r="AT138" s="212" t="s">
        <v>140</v>
      </c>
      <c r="AU138" s="212" t="s">
        <v>89</v>
      </c>
      <c r="AY138" s="17" t="s">
        <v>138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7" t="s">
        <v>87</v>
      </c>
      <c r="BK138" s="213">
        <f>ROUND(I138*H138,2)</f>
        <v>0</v>
      </c>
      <c r="BL138" s="17" t="s">
        <v>144</v>
      </c>
      <c r="BM138" s="212" t="s">
        <v>765</v>
      </c>
    </row>
    <row r="139" spans="2:51" s="13" customFormat="1" ht="12">
      <c r="B139" s="218"/>
      <c r="C139" s="219"/>
      <c r="D139" s="214" t="s">
        <v>193</v>
      </c>
      <c r="E139" s="220" t="s">
        <v>1</v>
      </c>
      <c r="F139" s="221" t="s">
        <v>766</v>
      </c>
      <c r="G139" s="219"/>
      <c r="H139" s="222">
        <v>170.4</v>
      </c>
      <c r="I139" s="223"/>
      <c r="J139" s="219"/>
      <c r="K139" s="219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193</v>
      </c>
      <c r="AU139" s="228" t="s">
        <v>89</v>
      </c>
      <c r="AV139" s="13" t="s">
        <v>89</v>
      </c>
      <c r="AW139" s="13" t="s">
        <v>36</v>
      </c>
      <c r="AX139" s="13" t="s">
        <v>87</v>
      </c>
      <c r="AY139" s="228" t="s">
        <v>138</v>
      </c>
    </row>
    <row r="140" spans="1:65" s="2" customFormat="1" ht="33" customHeight="1">
      <c r="A140" s="34"/>
      <c r="B140" s="35"/>
      <c r="C140" s="200" t="s">
        <v>144</v>
      </c>
      <c r="D140" s="200" t="s">
        <v>140</v>
      </c>
      <c r="E140" s="201" t="s">
        <v>767</v>
      </c>
      <c r="F140" s="202" t="s">
        <v>768</v>
      </c>
      <c r="G140" s="203" t="s">
        <v>223</v>
      </c>
      <c r="H140" s="204">
        <v>43.1</v>
      </c>
      <c r="I140" s="205"/>
      <c r="J140" s="206">
        <f>ROUND(I140*H140,2)</f>
        <v>0</v>
      </c>
      <c r="K140" s="207"/>
      <c r="L140" s="39"/>
      <c r="M140" s="208" t="s">
        <v>1</v>
      </c>
      <c r="N140" s="209" t="s">
        <v>44</v>
      </c>
      <c r="O140" s="71"/>
      <c r="P140" s="210">
        <f>O140*H140</f>
        <v>0</v>
      </c>
      <c r="Q140" s="210">
        <v>0.02944</v>
      </c>
      <c r="R140" s="210">
        <f>Q140*H140</f>
        <v>1.268864</v>
      </c>
      <c r="S140" s="210">
        <v>0</v>
      </c>
      <c r="T140" s="21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2" t="s">
        <v>144</v>
      </c>
      <c r="AT140" s="212" t="s">
        <v>140</v>
      </c>
      <c r="AU140" s="212" t="s">
        <v>89</v>
      </c>
      <c r="AY140" s="17" t="s">
        <v>138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7" t="s">
        <v>87</v>
      </c>
      <c r="BK140" s="213">
        <f>ROUND(I140*H140,2)</f>
        <v>0</v>
      </c>
      <c r="BL140" s="17" t="s">
        <v>144</v>
      </c>
      <c r="BM140" s="212" t="s">
        <v>769</v>
      </c>
    </row>
    <row r="141" spans="1:65" s="2" customFormat="1" ht="16.5" customHeight="1">
      <c r="A141" s="34"/>
      <c r="B141" s="35"/>
      <c r="C141" s="229" t="s">
        <v>156</v>
      </c>
      <c r="D141" s="229" t="s">
        <v>328</v>
      </c>
      <c r="E141" s="230" t="s">
        <v>770</v>
      </c>
      <c r="F141" s="231" t="s">
        <v>771</v>
      </c>
      <c r="G141" s="232" t="s">
        <v>250</v>
      </c>
      <c r="H141" s="233">
        <v>3.448</v>
      </c>
      <c r="I141" s="234"/>
      <c r="J141" s="235">
        <f>ROUND(I141*H141,2)</f>
        <v>0</v>
      </c>
      <c r="K141" s="236"/>
      <c r="L141" s="237"/>
      <c r="M141" s="238" t="s">
        <v>1</v>
      </c>
      <c r="N141" s="239" t="s">
        <v>44</v>
      </c>
      <c r="O141" s="71"/>
      <c r="P141" s="210">
        <f>O141*H141</f>
        <v>0</v>
      </c>
      <c r="Q141" s="210">
        <v>0.5</v>
      </c>
      <c r="R141" s="210">
        <f>Q141*H141</f>
        <v>1.724</v>
      </c>
      <c r="S141" s="210">
        <v>0</v>
      </c>
      <c r="T141" s="21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2" t="s">
        <v>173</v>
      </c>
      <c r="AT141" s="212" t="s">
        <v>328</v>
      </c>
      <c r="AU141" s="212" t="s">
        <v>89</v>
      </c>
      <c r="AY141" s="17" t="s">
        <v>138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7" t="s">
        <v>87</v>
      </c>
      <c r="BK141" s="213">
        <f>ROUND(I141*H141,2)</f>
        <v>0</v>
      </c>
      <c r="BL141" s="17" t="s">
        <v>144</v>
      </c>
      <c r="BM141" s="212" t="s">
        <v>772</v>
      </c>
    </row>
    <row r="142" spans="2:51" s="13" customFormat="1" ht="12">
      <c r="B142" s="218"/>
      <c r="C142" s="219"/>
      <c r="D142" s="214" t="s">
        <v>193</v>
      </c>
      <c r="E142" s="220" t="s">
        <v>1</v>
      </c>
      <c r="F142" s="221" t="s">
        <v>773</v>
      </c>
      <c r="G142" s="219"/>
      <c r="H142" s="222">
        <v>3.448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193</v>
      </c>
      <c r="AU142" s="228" t="s">
        <v>89</v>
      </c>
      <c r="AV142" s="13" t="s">
        <v>89</v>
      </c>
      <c r="AW142" s="13" t="s">
        <v>36</v>
      </c>
      <c r="AX142" s="13" t="s">
        <v>87</v>
      </c>
      <c r="AY142" s="228" t="s">
        <v>138</v>
      </c>
    </row>
    <row r="143" spans="2:63" s="12" customFormat="1" ht="22.9" customHeight="1">
      <c r="B143" s="184"/>
      <c r="C143" s="185"/>
      <c r="D143" s="186" t="s">
        <v>78</v>
      </c>
      <c r="E143" s="198" t="s">
        <v>89</v>
      </c>
      <c r="F143" s="198" t="s">
        <v>412</v>
      </c>
      <c r="G143" s="185"/>
      <c r="H143" s="185"/>
      <c r="I143" s="188"/>
      <c r="J143" s="199">
        <f>BK143</f>
        <v>0</v>
      </c>
      <c r="K143" s="185"/>
      <c r="L143" s="190"/>
      <c r="M143" s="191"/>
      <c r="N143" s="192"/>
      <c r="O143" s="192"/>
      <c r="P143" s="193">
        <f>P144</f>
        <v>0</v>
      </c>
      <c r="Q143" s="192"/>
      <c r="R143" s="193">
        <f>R144</f>
        <v>0.64985856</v>
      </c>
      <c r="S143" s="192"/>
      <c r="T143" s="194">
        <f>T144</f>
        <v>0</v>
      </c>
      <c r="AR143" s="195" t="s">
        <v>87</v>
      </c>
      <c r="AT143" s="196" t="s">
        <v>78</v>
      </c>
      <c r="AU143" s="196" t="s">
        <v>87</v>
      </c>
      <c r="AY143" s="195" t="s">
        <v>138</v>
      </c>
      <c r="BK143" s="197">
        <f>BK144</f>
        <v>0</v>
      </c>
    </row>
    <row r="144" spans="2:63" s="12" customFormat="1" ht="20.85" customHeight="1">
      <c r="B144" s="184"/>
      <c r="C144" s="185"/>
      <c r="D144" s="186" t="s">
        <v>78</v>
      </c>
      <c r="E144" s="198" t="s">
        <v>774</v>
      </c>
      <c r="F144" s="198" t="s">
        <v>775</v>
      </c>
      <c r="G144" s="185"/>
      <c r="H144" s="185"/>
      <c r="I144" s="188"/>
      <c r="J144" s="199">
        <f>BK144</f>
        <v>0</v>
      </c>
      <c r="K144" s="185"/>
      <c r="L144" s="190"/>
      <c r="M144" s="191"/>
      <c r="N144" s="192"/>
      <c r="O144" s="192"/>
      <c r="P144" s="193">
        <f>SUM(P145:P190)</f>
        <v>0</v>
      </c>
      <c r="Q144" s="192"/>
      <c r="R144" s="193">
        <f>SUM(R145:R190)</f>
        <v>0.64985856</v>
      </c>
      <c r="S144" s="192"/>
      <c r="T144" s="194">
        <f>SUM(T145:T190)</f>
        <v>0</v>
      </c>
      <c r="AR144" s="195" t="s">
        <v>87</v>
      </c>
      <c r="AT144" s="196" t="s">
        <v>78</v>
      </c>
      <c r="AU144" s="196" t="s">
        <v>89</v>
      </c>
      <c r="AY144" s="195" t="s">
        <v>138</v>
      </c>
      <c r="BK144" s="197">
        <f>SUM(BK145:BK190)</f>
        <v>0</v>
      </c>
    </row>
    <row r="145" spans="1:65" s="2" customFormat="1" ht="16.5" customHeight="1">
      <c r="A145" s="34"/>
      <c r="B145" s="35"/>
      <c r="C145" s="200" t="s">
        <v>163</v>
      </c>
      <c r="D145" s="200" t="s">
        <v>140</v>
      </c>
      <c r="E145" s="201" t="s">
        <v>776</v>
      </c>
      <c r="F145" s="202" t="s">
        <v>777</v>
      </c>
      <c r="G145" s="203" t="s">
        <v>171</v>
      </c>
      <c r="H145" s="204">
        <v>547.2</v>
      </c>
      <c r="I145" s="205"/>
      <c r="J145" s="206">
        <f>ROUND(I145*H145,2)</f>
        <v>0</v>
      </c>
      <c r="K145" s="207"/>
      <c r="L145" s="39"/>
      <c r="M145" s="208" t="s">
        <v>1</v>
      </c>
      <c r="N145" s="209" t="s">
        <v>44</v>
      </c>
      <c r="O145" s="71"/>
      <c r="P145" s="210">
        <f>O145*H145</f>
        <v>0</v>
      </c>
      <c r="Q145" s="210">
        <v>0</v>
      </c>
      <c r="R145" s="210">
        <f>Q145*H145</f>
        <v>0</v>
      </c>
      <c r="S145" s="210">
        <v>0</v>
      </c>
      <c r="T145" s="21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2" t="s">
        <v>144</v>
      </c>
      <c r="AT145" s="212" t="s">
        <v>140</v>
      </c>
      <c r="AU145" s="212" t="s">
        <v>149</v>
      </c>
      <c r="AY145" s="17" t="s">
        <v>138</v>
      </c>
      <c r="BE145" s="213">
        <f>IF(N145="základní",J145,0)</f>
        <v>0</v>
      </c>
      <c r="BF145" s="213">
        <f>IF(N145="snížená",J145,0)</f>
        <v>0</v>
      </c>
      <c r="BG145" s="213">
        <f>IF(N145="zákl. přenesená",J145,0)</f>
        <v>0</v>
      </c>
      <c r="BH145" s="213">
        <f>IF(N145="sníž. přenesená",J145,0)</f>
        <v>0</v>
      </c>
      <c r="BI145" s="213">
        <f>IF(N145="nulová",J145,0)</f>
        <v>0</v>
      </c>
      <c r="BJ145" s="17" t="s">
        <v>87</v>
      </c>
      <c r="BK145" s="213">
        <f>ROUND(I145*H145,2)</f>
        <v>0</v>
      </c>
      <c r="BL145" s="17" t="s">
        <v>144</v>
      </c>
      <c r="BM145" s="212" t="s">
        <v>778</v>
      </c>
    </row>
    <row r="146" spans="2:51" s="13" customFormat="1" ht="12">
      <c r="B146" s="218"/>
      <c r="C146" s="219"/>
      <c r="D146" s="214" t="s">
        <v>193</v>
      </c>
      <c r="E146" s="220" t="s">
        <v>1</v>
      </c>
      <c r="F146" s="221" t="s">
        <v>779</v>
      </c>
      <c r="G146" s="219"/>
      <c r="H146" s="222">
        <v>547.2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193</v>
      </c>
      <c r="AU146" s="228" t="s">
        <v>149</v>
      </c>
      <c r="AV146" s="13" t="s">
        <v>89</v>
      </c>
      <c r="AW146" s="13" t="s">
        <v>36</v>
      </c>
      <c r="AX146" s="13" t="s">
        <v>79</v>
      </c>
      <c r="AY146" s="228" t="s">
        <v>138</v>
      </c>
    </row>
    <row r="147" spans="2:51" s="14" customFormat="1" ht="12">
      <c r="B147" s="244"/>
      <c r="C147" s="245"/>
      <c r="D147" s="214" t="s">
        <v>193</v>
      </c>
      <c r="E147" s="246" t="s">
        <v>1</v>
      </c>
      <c r="F147" s="247" t="s">
        <v>780</v>
      </c>
      <c r="G147" s="245"/>
      <c r="H147" s="248">
        <v>547.2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AT147" s="254" t="s">
        <v>193</v>
      </c>
      <c r="AU147" s="254" t="s">
        <v>149</v>
      </c>
      <c r="AV147" s="14" t="s">
        <v>144</v>
      </c>
      <c r="AW147" s="14" t="s">
        <v>36</v>
      </c>
      <c r="AX147" s="14" t="s">
        <v>87</v>
      </c>
      <c r="AY147" s="254" t="s">
        <v>138</v>
      </c>
    </row>
    <row r="148" spans="1:65" s="2" customFormat="1" ht="16.5" customHeight="1">
      <c r="A148" s="34"/>
      <c r="B148" s="35"/>
      <c r="C148" s="200" t="s">
        <v>168</v>
      </c>
      <c r="D148" s="200" t="s">
        <v>140</v>
      </c>
      <c r="E148" s="201" t="s">
        <v>781</v>
      </c>
      <c r="F148" s="202" t="s">
        <v>782</v>
      </c>
      <c r="G148" s="203" t="s">
        <v>171</v>
      </c>
      <c r="H148" s="204">
        <v>144</v>
      </c>
      <c r="I148" s="205"/>
      <c r="J148" s="206">
        <f>ROUND(I148*H148,2)</f>
        <v>0</v>
      </c>
      <c r="K148" s="207"/>
      <c r="L148" s="39"/>
      <c r="M148" s="208" t="s">
        <v>1</v>
      </c>
      <c r="N148" s="209" t="s">
        <v>44</v>
      </c>
      <c r="O148" s="71"/>
      <c r="P148" s="210">
        <f>O148*H148</f>
        <v>0</v>
      </c>
      <c r="Q148" s="210">
        <v>0</v>
      </c>
      <c r="R148" s="210">
        <f>Q148*H148</f>
        <v>0</v>
      </c>
      <c r="S148" s="210">
        <v>0</v>
      </c>
      <c r="T148" s="21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2" t="s">
        <v>144</v>
      </c>
      <c r="AT148" s="212" t="s">
        <v>140</v>
      </c>
      <c r="AU148" s="212" t="s">
        <v>149</v>
      </c>
      <c r="AY148" s="17" t="s">
        <v>138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7" t="s">
        <v>87</v>
      </c>
      <c r="BK148" s="213">
        <f>ROUND(I148*H148,2)</f>
        <v>0</v>
      </c>
      <c r="BL148" s="17" t="s">
        <v>144</v>
      </c>
      <c r="BM148" s="212" t="s">
        <v>783</v>
      </c>
    </row>
    <row r="149" spans="2:51" s="13" customFormat="1" ht="12">
      <c r="B149" s="218"/>
      <c r="C149" s="219"/>
      <c r="D149" s="214" t="s">
        <v>193</v>
      </c>
      <c r="E149" s="220" t="s">
        <v>1</v>
      </c>
      <c r="F149" s="221" t="s">
        <v>784</v>
      </c>
      <c r="G149" s="219"/>
      <c r="H149" s="222">
        <v>144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193</v>
      </c>
      <c r="AU149" s="228" t="s">
        <v>149</v>
      </c>
      <c r="AV149" s="13" t="s">
        <v>89</v>
      </c>
      <c r="AW149" s="13" t="s">
        <v>36</v>
      </c>
      <c r="AX149" s="13" t="s">
        <v>79</v>
      </c>
      <c r="AY149" s="228" t="s">
        <v>138</v>
      </c>
    </row>
    <row r="150" spans="2:51" s="14" customFormat="1" ht="12">
      <c r="B150" s="244"/>
      <c r="C150" s="245"/>
      <c r="D150" s="214" t="s">
        <v>193</v>
      </c>
      <c r="E150" s="246" t="s">
        <v>1</v>
      </c>
      <c r="F150" s="247" t="s">
        <v>780</v>
      </c>
      <c r="G150" s="245"/>
      <c r="H150" s="248">
        <v>144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193</v>
      </c>
      <c r="AU150" s="254" t="s">
        <v>149</v>
      </c>
      <c r="AV150" s="14" t="s">
        <v>144</v>
      </c>
      <c r="AW150" s="14" t="s">
        <v>36</v>
      </c>
      <c r="AX150" s="14" t="s">
        <v>87</v>
      </c>
      <c r="AY150" s="254" t="s">
        <v>138</v>
      </c>
    </row>
    <row r="151" spans="1:65" s="2" customFormat="1" ht="16.5" customHeight="1">
      <c r="A151" s="34"/>
      <c r="B151" s="35"/>
      <c r="C151" s="200" t="s">
        <v>173</v>
      </c>
      <c r="D151" s="200" t="s">
        <v>140</v>
      </c>
      <c r="E151" s="201" t="s">
        <v>785</v>
      </c>
      <c r="F151" s="202" t="s">
        <v>786</v>
      </c>
      <c r="G151" s="203" t="s">
        <v>171</v>
      </c>
      <c r="H151" s="204">
        <v>106</v>
      </c>
      <c r="I151" s="205"/>
      <c r="J151" s="206">
        <f>ROUND(I151*H151,2)</f>
        <v>0</v>
      </c>
      <c r="K151" s="207"/>
      <c r="L151" s="39"/>
      <c r="M151" s="208" t="s">
        <v>1</v>
      </c>
      <c r="N151" s="209" t="s">
        <v>44</v>
      </c>
      <c r="O151" s="71"/>
      <c r="P151" s="210">
        <f>O151*H151</f>
        <v>0</v>
      </c>
      <c r="Q151" s="210">
        <v>0</v>
      </c>
      <c r="R151" s="210">
        <f>Q151*H151</f>
        <v>0</v>
      </c>
      <c r="S151" s="210">
        <v>0</v>
      </c>
      <c r="T151" s="21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2" t="s">
        <v>144</v>
      </c>
      <c r="AT151" s="212" t="s">
        <v>140</v>
      </c>
      <c r="AU151" s="212" t="s">
        <v>149</v>
      </c>
      <c r="AY151" s="17" t="s">
        <v>138</v>
      </c>
      <c r="BE151" s="213">
        <f>IF(N151="základní",J151,0)</f>
        <v>0</v>
      </c>
      <c r="BF151" s="213">
        <f>IF(N151="snížená",J151,0)</f>
        <v>0</v>
      </c>
      <c r="BG151" s="213">
        <f>IF(N151="zákl. přenesená",J151,0)</f>
        <v>0</v>
      </c>
      <c r="BH151" s="213">
        <f>IF(N151="sníž. přenesená",J151,0)</f>
        <v>0</v>
      </c>
      <c r="BI151" s="213">
        <f>IF(N151="nulová",J151,0)</f>
        <v>0</v>
      </c>
      <c r="BJ151" s="17" t="s">
        <v>87</v>
      </c>
      <c r="BK151" s="213">
        <f>ROUND(I151*H151,2)</f>
        <v>0</v>
      </c>
      <c r="BL151" s="17" t="s">
        <v>144</v>
      </c>
      <c r="BM151" s="212" t="s">
        <v>787</v>
      </c>
    </row>
    <row r="152" spans="2:51" s="13" customFormat="1" ht="12">
      <c r="B152" s="218"/>
      <c r="C152" s="219"/>
      <c r="D152" s="214" t="s">
        <v>193</v>
      </c>
      <c r="E152" s="220" t="s">
        <v>1</v>
      </c>
      <c r="F152" s="221" t="s">
        <v>788</v>
      </c>
      <c r="G152" s="219"/>
      <c r="H152" s="222">
        <v>106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193</v>
      </c>
      <c r="AU152" s="228" t="s">
        <v>149</v>
      </c>
      <c r="AV152" s="13" t="s">
        <v>89</v>
      </c>
      <c r="AW152" s="13" t="s">
        <v>36</v>
      </c>
      <c r="AX152" s="13" t="s">
        <v>87</v>
      </c>
      <c r="AY152" s="228" t="s">
        <v>138</v>
      </c>
    </row>
    <row r="153" spans="1:65" s="2" customFormat="1" ht="16.5" customHeight="1">
      <c r="A153" s="34"/>
      <c r="B153" s="35"/>
      <c r="C153" s="200" t="s">
        <v>177</v>
      </c>
      <c r="D153" s="200" t="s">
        <v>140</v>
      </c>
      <c r="E153" s="201" t="s">
        <v>789</v>
      </c>
      <c r="F153" s="202" t="s">
        <v>790</v>
      </c>
      <c r="G153" s="203" t="s">
        <v>171</v>
      </c>
      <c r="H153" s="204">
        <v>1152</v>
      </c>
      <c r="I153" s="205"/>
      <c r="J153" s="206">
        <f>ROUND(I153*H153,2)</f>
        <v>0</v>
      </c>
      <c r="K153" s="207"/>
      <c r="L153" s="39"/>
      <c r="M153" s="208" t="s">
        <v>1</v>
      </c>
      <c r="N153" s="209" t="s">
        <v>44</v>
      </c>
      <c r="O153" s="71"/>
      <c r="P153" s="210">
        <f>O153*H153</f>
        <v>0</v>
      </c>
      <c r="Q153" s="210">
        <v>0</v>
      </c>
      <c r="R153" s="210">
        <f>Q153*H153</f>
        <v>0</v>
      </c>
      <c r="S153" s="210">
        <v>0</v>
      </c>
      <c r="T153" s="21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2" t="s">
        <v>144</v>
      </c>
      <c r="AT153" s="212" t="s">
        <v>140</v>
      </c>
      <c r="AU153" s="212" t="s">
        <v>149</v>
      </c>
      <c r="AY153" s="17" t="s">
        <v>138</v>
      </c>
      <c r="BE153" s="213">
        <f>IF(N153="základní",J153,0)</f>
        <v>0</v>
      </c>
      <c r="BF153" s="213">
        <f>IF(N153="snížená",J153,0)</f>
        <v>0</v>
      </c>
      <c r="BG153" s="213">
        <f>IF(N153="zákl. přenesená",J153,0)</f>
        <v>0</v>
      </c>
      <c r="BH153" s="213">
        <f>IF(N153="sníž. přenesená",J153,0)</f>
        <v>0</v>
      </c>
      <c r="BI153" s="213">
        <f>IF(N153="nulová",J153,0)</f>
        <v>0</v>
      </c>
      <c r="BJ153" s="17" t="s">
        <v>87</v>
      </c>
      <c r="BK153" s="213">
        <f>ROUND(I153*H153,2)</f>
        <v>0</v>
      </c>
      <c r="BL153" s="17" t="s">
        <v>144</v>
      </c>
      <c r="BM153" s="212" t="s">
        <v>791</v>
      </c>
    </row>
    <row r="154" spans="2:51" s="13" customFormat="1" ht="12">
      <c r="B154" s="218"/>
      <c r="C154" s="219"/>
      <c r="D154" s="214" t="s">
        <v>193</v>
      </c>
      <c r="E154" s="220" t="s">
        <v>1</v>
      </c>
      <c r="F154" s="221" t="s">
        <v>792</v>
      </c>
      <c r="G154" s="219"/>
      <c r="H154" s="222">
        <v>1152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193</v>
      </c>
      <c r="AU154" s="228" t="s">
        <v>149</v>
      </c>
      <c r="AV154" s="13" t="s">
        <v>89</v>
      </c>
      <c r="AW154" s="13" t="s">
        <v>36</v>
      </c>
      <c r="AX154" s="13" t="s">
        <v>79</v>
      </c>
      <c r="AY154" s="228" t="s">
        <v>138</v>
      </c>
    </row>
    <row r="155" spans="2:51" s="14" customFormat="1" ht="12">
      <c r="B155" s="244"/>
      <c r="C155" s="245"/>
      <c r="D155" s="214" t="s">
        <v>193</v>
      </c>
      <c r="E155" s="246" t="s">
        <v>1</v>
      </c>
      <c r="F155" s="247" t="s">
        <v>780</v>
      </c>
      <c r="G155" s="245"/>
      <c r="H155" s="248">
        <v>1152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193</v>
      </c>
      <c r="AU155" s="254" t="s">
        <v>149</v>
      </c>
      <c r="AV155" s="14" t="s">
        <v>144</v>
      </c>
      <c r="AW155" s="14" t="s">
        <v>36</v>
      </c>
      <c r="AX155" s="14" t="s">
        <v>87</v>
      </c>
      <c r="AY155" s="254" t="s">
        <v>138</v>
      </c>
    </row>
    <row r="156" spans="1:65" s="2" customFormat="1" ht="16.5" customHeight="1">
      <c r="A156" s="34"/>
      <c r="B156" s="35"/>
      <c r="C156" s="200" t="s">
        <v>181</v>
      </c>
      <c r="D156" s="200" t="s">
        <v>140</v>
      </c>
      <c r="E156" s="201" t="s">
        <v>793</v>
      </c>
      <c r="F156" s="202" t="s">
        <v>794</v>
      </c>
      <c r="G156" s="203" t="s">
        <v>795</v>
      </c>
      <c r="H156" s="204">
        <v>16128</v>
      </c>
      <c r="I156" s="205"/>
      <c r="J156" s="206">
        <f>ROUND(I156*H156,2)</f>
        <v>0</v>
      </c>
      <c r="K156" s="207"/>
      <c r="L156" s="39"/>
      <c r="M156" s="208" t="s">
        <v>1</v>
      </c>
      <c r="N156" s="209" t="s">
        <v>44</v>
      </c>
      <c r="O156" s="71"/>
      <c r="P156" s="210">
        <f>O156*H156</f>
        <v>0</v>
      </c>
      <c r="Q156" s="210">
        <v>0</v>
      </c>
      <c r="R156" s="210">
        <f>Q156*H156</f>
        <v>0</v>
      </c>
      <c r="S156" s="210">
        <v>0</v>
      </c>
      <c r="T156" s="21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2" t="s">
        <v>144</v>
      </c>
      <c r="AT156" s="212" t="s">
        <v>140</v>
      </c>
      <c r="AU156" s="212" t="s">
        <v>149</v>
      </c>
      <c r="AY156" s="17" t="s">
        <v>138</v>
      </c>
      <c r="BE156" s="213">
        <f>IF(N156="základní",J156,0)</f>
        <v>0</v>
      </c>
      <c r="BF156" s="213">
        <f>IF(N156="snížená",J156,0)</f>
        <v>0</v>
      </c>
      <c r="BG156" s="213">
        <f>IF(N156="zákl. přenesená",J156,0)</f>
        <v>0</v>
      </c>
      <c r="BH156" s="213">
        <f>IF(N156="sníž. přenesená",J156,0)</f>
        <v>0</v>
      </c>
      <c r="BI156" s="213">
        <f>IF(N156="nulová",J156,0)</f>
        <v>0</v>
      </c>
      <c r="BJ156" s="17" t="s">
        <v>87</v>
      </c>
      <c r="BK156" s="213">
        <f>ROUND(I156*H156,2)</f>
        <v>0</v>
      </c>
      <c r="BL156" s="17" t="s">
        <v>144</v>
      </c>
      <c r="BM156" s="212" t="s">
        <v>796</v>
      </c>
    </row>
    <row r="157" spans="2:51" s="13" customFormat="1" ht="12">
      <c r="B157" s="218"/>
      <c r="C157" s="219"/>
      <c r="D157" s="214" t="s">
        <v>193</v>
      </c>
      <c r="E157" s="220" t="s">
        <v>1</v>
      </c>
      <c r="F157" s="221" t="s">
        <v>797</v>
      </c>
      <c r="G157" s="219"/>
      <c r="H157" s="222">
        <v>16128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193</v>
      </c>
      <c r="AU157" s="228" t="s">
        <v>149</v>
      </c>
      <c r="AV157" s="13" t="s">
        <v>89</v>
      </c>
      <c r="AW157" s="13" t="s">
        <v>36</v>
      </c>
      <c r="AX157" s="13" t="s">
        <v>79</v>
      </c>
      <c r="AY157" s="228" t="s">
        <v>138</v>
      </c>
    </row>
    <row r="158" spans="2:51" s="14" customFormat="1" ht="12">
      <c r="B158" s="244"/>
      <c r="C158" s="245"/>
      <c r="D158" s="214" t="s">
        <v>193</v>
      </c>
      <c r="E158" s="246" t="s">
        <v>1</v>
      </c>
      <c r="F158" s="247" t="s">
        <v>780</v>
      </c>
      <c r="G158" s="245"/>
      <c r="H158" s="248">
        <v>16128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193</v>
      </c>
      <c r="AU158" s="254" t="s">
        <v>149</v>
      </c>
      <c r="AV158" s="14" t="s">
        <v>144</v>
      </c>
      <c r="AW158" s="14" t="s">
        <v>36</v>
      </c>
      <c r="AX158" s="14" t="s">
        <v>87</v>
      </c>
      <c r="AY158" s="254" t="s">
        <v>138</v>
      </c>
    </row>
    <row r="159" spans="1:65" s="2" customFormat="1" ht="16.5" customHeight="1">
      <c r="A159" s="34"/>
      <c r="B159" s="35"/>
      <c r="C159" s="200" t="s">
        <v>185</v>
      </c>
      <c r="D159" s="200" t="s">
        <v>140</v>
      </c>
      <c r="E159" s="201" t="s">
        <v>798</v>
      </c>
      <c r="F159" s="202" t="s">
        <v>799</v>
      </c>
      <c r="G159" s="203" t="s">
        <v>795</v>
      </c>
      <c r="H159" s="204">
        <v>2352</v>
      </c>
      <c r="I159" s="205"/>
      <c r="J159" s="206">
        <f>ROUND(I159*H159,2)</f>
        <v>0</v>
      </c>
      <c r="K159" s="207"/>
      <c r="L159" s="39"/>
      <c r="M159" s="208" t="s">
        <v>1</v>
      </c>
      <c r="N159" s="209" t="s">
        <v>44</v>
      </c>
      <c r="O159" s="71"/>
      <c r="P159" s="210">
        <f>O159*H159</f>
        <v>0</v>
      </c>
      <c r="Q159" s="210">
        <v>0</v>
      </c>
      <c r="R159" s="210">
        <f>Q159*H159</f>
        <v>0</v>
      </c>
      <c r="S159" s="210">
        <v>0</v>
      </c>
      <c r="T159" s="21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2" t="s">
        <v>144</v>
      </c>
      <c r="AT159" s="212" t="s">
        <v>140</v>
      </c>
      <c r="AU159" s="212" t="s">
        <v>149</v>
      </c>
      <c r="AY159" s="17" t="s">
        <v>138</v>
      </c>
      <c r="BE159" s="213">
        <f>IF(N159="základní",J159,0)</f>
        <v>0</v>
      </c>
      <c r="BF159" s="213">
        <f>IF(N159="snížená",J159,0)</f>
        <v>0</v>
      </c>
      <c r="BG159" s="213">
        <f>IF(N159="zákl. přenesená",J159,0)</f>
        <v>0</v>
      </c>
      <c r="BH159" s="213">
        <f>IF(N159="sníž. přenesená",J159,0)</f>
        <v>0</v>
      </c>
      <c r="BI159" s="213">
        <f>IF(N159="nulová",J159,0)</f>
        <v>0</v>
      </c>
      <c r="BJ159" s="17" t="s">
        <v>87</v>
      </c>
      <c r="BK159" s="213">
        <f>ROUND(I159*H159,2)</f>
        <v>0</v>
      </c>
      <c r="BL159" s="17" t="s">
        <v>144</v>
      </c>
      <c r="BM159" s="212" t="s">
        <v>800</v>
      </c>
    </row>
    <row r="160" spans="2:51" s="13" customFormat="1" ht="12">
      <c r="B160" s="218"/>
      <c r="C160" s="219"/>
      <c r="D160" s="214" t="s">
        <v>193</v>
      </c>
      <c r="E160" s="220" t="s">
        <v>1</v>
      </c>
      <c r="F160" s="221" t="s">
        <v>801</v>
      </c>
      <c r="G160" s="219"/>
      <c r="H160" s="222">
        <v>2352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193</v>
      </c>
      <c r="AU160" s="228" t="s">
        <v>149</v>
      </c>
      <c r="AV160" s="13" t="s">
        <v>89</v>
      </c>
      <c r="AW160" s="13" t="s">
        <v>36</v>
      </c>
      <c r="AX160" s="13" t="s">
        <v>79</v>
      </c>
      <c r="AY160" s="228" t="s">
        <v>138</v>
      </c>
    </row>
    <row r="161" spans="2:51" s="14" customFormat="1" ht="12">
      <c r="B161" s="244"/>
      <c r="C161" s="245"/>
      <c r="D161" s="214" t="s">
        <v>193</v>
      </c>
      <c r="E161" s="246" t="s">
        <v>1</v>
      </c>
      <c r="F161" s="247" t="s">
        <v>780</v>
      </c>
      <c r="G161" s="245"/>
      <c r="H161" s="248">
        <v>2352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193</v>
      </c>
      <c r="AU161" s="254" t="s">
        <v>149</v>
      </c>
      <c r="AV161" s="14" t="s">
        <v>144</v>
      </c>
      <c r="AW161" s="14" t="s">
        <v>36</v>
      </c>
      <c r="AX161" s="14" t="s">
        <v>87</v>
      </c>
      <c r="AY161" s="254" t="s">
        <v>138</v>
      </c>
    </row>
    <row r="162" spans="1:65" s="2" customFormat="1" ht="16.5" customHeight="1">
      <c r="A162" s="34"/>
      <c r="B162" s="35"/>
      <c r="C162" s="200" t="s">
        <v>189</v>
      </c>
      <c r="D162" s="200" t="s">
        <v>140</v>
      </c>
      <c r="E162" s="201" t="s">
        <v>802</v>
      </c>
      <c r="F162" s="202" t="s">
        <v>803</v>
      </c>
      <c r="G162" s="203" t="s">
        <v>795</v>
      </c>
      <c r="H162" s="204">
        <v>20.803</v>
      </c>
      <c r="I162" s="205"/>
      <c r="J162" s="206">
        <f>ROUND(I162*H162,2)</f>
        <v>0</v>
      </c>
      <c r="K162" s="207"/>
      <c r="L162" s="39"/>
      <c r="M162" s="208" t="s">
        <v>1</v>
      </c>
      <c r="N162" s="209" t="s">
        <v>44</v>
      </c>
      <c r="O162" s="71"/>
      <c r="P162" s="210">
        <f>O162*H162</f>
        <v>0</v>
      </c>
      <c r="Q162" s="210">
        <v>0</v>
      </c>
      <c r="R162" s="210">
        <f>Q162*H162</f>
        <v>0</v>
      </c>
      <c r="S162" s="210">
        <v>0</v>
      </c>
      <c r="T162" s="21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2" t="s">
        <v>144</v>
      </c>
      <c r="AT162" s="212" t="s">
        <v>140</v>
      </c>
      <c r="AU162" s="212" t="s">
        <v>149</v>
      </c>
      <c r="AY162" s="17" t="s">
        <v>138</v>
      </c>
      <c r="BE162" s="213">
        <f>IF(N162="základní",J162,0)</f>
        <v>0</v>
      </c>
      <c r="BF162" s="213">
        <f>IF(N162="snížená",J162,0)</f>
        <v>0</v>
      </c>
      <c r="BG162" s="213">
        <f>IF(N162="zákl. přenesená",J162,0)</f>
        <v>0</v>
      </c>
      <c r="BH162" s="213">
        <f>IF(N162="sníž. přenesená",J162,0)</f>
        <v>0</v>
      </c>
      <c r="BI162" s="213">
        <f>IF(N162="nulová",J162,0)</f>
        <v>0</v>
      </c>
      <c r="BJ162" s="17" t="s">
        <v>87</v>
      </c>
      <c r="BK162" s="213">
        <f>ROUND(I162*H162,2)</f>
        <v>0</v>
      </c>
      <c r="BL162" s="17" t="s">
        <v>144</v>
      </c>
      <c r="BM162" s="212" t="s">
        <v>804</v>
      </c>
    </row>
    <row r="163" spans="2:51" s="13" customFormat="1" ht="12">
      <c r="B163" s="218"/>
      <c r="C163" s="219"/>
      <c r="D163" s="214" t="s">
        <v>193</v>
      </c>
      <c r="E163" s="220" t="s">
        <v>1</v>
      </c>
      <c r="F163" s="221" t="s">
        <v>805</v>
      </c>
      <c r="G163" s="219"/>
      <c r="H163" s="222">
        <v>20.803</v>
      </c>
      <c r="I163" s="223"/>
      <c r="J163" s="219"/>
      <c r="K163" s="219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193</v>
      </c>
      <c r="AU163" s="228" t="s">
        <v>149</v>
      </c>
      <c r="AV163" s="13" t="s">
        <v>89</v>
      </c>
      <c r="AW163" s="13" t="s">
        <v>36</v>
      </c>
      <c r="AX163" s="13" t="s">
        <v>87</v>
      </c>
      <c r="AY163" s="228" t="s">
        <v>138</v>
      </c>
    </row>
    <row r="164" spans="1:65" s="2" customFormat="1" ht="16.5" customHeight="1">
      <c r="A164" s="34"/>
      <c r="B164" s="35"/>
      <c r="C164" s="200" t="s">
        <v>195</v>
      </c>
      <c r="D164" s="200" t="s">
        <v>140</v>
      </c>
      <c r="E164" s="201" t="s">
        <v>806</v>
      </c>
      <c r="F164" s="202" t="s">
        <v>807</v>
      </c>
      <c r="G164" s="203" t="s">
        <v>795</v>
      </c>
      <c r="H164" s="204">
        <v>8064</v>
      </c>
      <c r="I164" s="205"/>
      <c r="J164" s="206">
        <f>ROUND(I164*H164,2)</f>
        <v>0</v>
      </c>
      <c r="K164" s="207"/>
      <c r="L164" s="39"/>
      <c r="M164" s="208" t="s">
        <v>1</v>
      </c>
      <c r="N164" s="209" t="s">
        <v>44</v>
      </c>
      <c r="O164" s="71"/>
      <c r="P164" s="210">
        <f>O164*H164</f>
        <v>0</v>
      </c>
      <c r="Q164" s="210">
        <v>0</v>
      </c>
      <c r="R164" s="210">
        <f>Q164*H164</f>
        <v>0</v>
      </c>
      <c r="S164" s="210">
        <v>0</v>
      </c>
      <c r="T164" s="21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2" t="s">
        <v>144</v>
      </c>
      <c r="AT164" s="212" t="s">
        <v>140</v>
      </c>
      <c r="AU164" s="212" t="s">
        <v>149</v>
      </c>
      <c r="AY164" s="17" t="s">
        <v>138</v>
      </c>
      <c r="BE164" s="213">
        <f>IF(N164="základní",J164,0)</f>
        <v>0</v>
      </c>
      <c r="BF164" s="213">
        <f>IF(N164="snížená",J164,0)</f>
        <v>0</v>
      </c>
      <c r="BG164" s="213">
        <f>IF(N164="zákl. přenesená",J164,0)</f>
        <v>0</v>
      </c>
      <c r="BH164" s="213">
        <f>IF(N164="sníž. přenesená",J164,0)</f>
        <v>0</v>
      </c>
      <c r="BI164" s="213">
        <f>IF(N164="nulová",J164,0)</f>
        <v>0</v>
      </c>
      <c r="BJ164" s="17" t="s">
        <v>87</v>
      </c>
      <c r="BK164" s="213">
        <f>ROUND(I164*H164,2)</f>
        <v>0</v>
      </c>
      <c r="BL164" s="17" t="s">
        <v>144</v>
      </c>
      <c r="BM164" s="212" t="s">
        <v>808</v>
      </c>
    </row>
    <row r="165" spans="2:51" s="13" customFormat="1" ht="12">
      <c r="B165" s="218"/>
      <c r="C165" s="219"/>
      <c r="D165" s="214" t="s">
        <v>193</v>
      </c>
      <c r="E165" s="220" t="s">
        <v>1</v>
      </c>
      <c r="F165" s="221" t="s">
        <v>809</v>
      </c>
      <c r="G165" s="219"/>
      <c r="H165" s="222">
        <v>8064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193</v>
      </c>
      <c r="AU165" s="228" t="s">
        <v>149</v>
      </c>
      <c r="AV165" s="13" t="s">
        <v>89</v>
      </c>
      <c r="AW165" s="13" t="s">
        <v>36</v>
      </c>
      <c r="AX165" s="13" t="s">
        <v>79</v>
      </c>
      <c r="AY165" s="228" t="s">
        <v>138</v>
      </c>
    </row>
    <row r="166" spans="2:51" s="14" customFormat="1" ht="12">
      <c r="B166" s="244"/>
      <c r="C166" s="245"/>
      <c r="D166" s="214" t="s">
        <v>193</v>
      </c>
      <c r="E166" s="246" t="s">
        <v>1</v>
      </c>
      <c r="F166" s="247" t="s">
        <v>780</v>
      </c>
      <c r="G166" s="245"/>
      <c r="H166" s="248">
        <v>8064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AT166" s="254" t="s">
        <v>193</v>
      </c>
      <c r="AU166" s="254" t="s">
        <v>149</v>
      </c>
      <c r="AV166" s="14" t="s">
        <v>144</v>
      </c>
      <c r="AW166" s="14" t="s">
        <v>36</v>
      </c>
      <c r="AX166" s="14" t="s">
        <v>87</v>
      </c>
      <c r="AY166" s="254" t="s">
        <v>138</v>
      </c>
    </row>
    <row r="167" spans="1:65" s="2" customFormat="1" ht="24.2" customHeight="1">
      <c r="A167" s="34"/>
      <c r="B167" s="35"/>
      <c r="C167" s="200" t="s">
        <v>199</v>
      </c>
      <c r="D167" s="200" t="s">
        <v>140</v>
      </c>
      <c r="E167" s="201" t="s">
        <v>810</v>
      </c>
      <c r="F167" s="202" t="s">
        <v>811</v>
      </c>
      <c r="G167" s="203" t="s">
        <v>223</v>
      </c>
      <c r="H167" s="204">
        <v>189.8</v>
      </c>
      <c r="I167" s="205"/>
      <c r="J167" s="206">
        <f>ROUND(I167*H167,2)</f>
        <v>0</v>
      </c>
      <c r="K167" s="207"/>
      <c r="L167" s="39"/>
      <c r="M167" s="208" t="s">
        <v>1</v>
      </c>
      <c r="N167" s="209" t="s">
        <v>44</v>
      </c>
      <c r="O167" s="71"/>
      <c r="P167" s="210">
        <f>O167*H167</f>
        <v>0</v>
      </c>
      <c r="Q167" s="210">
        <v>0</v>
      </c>
      <c r="R167" s="210">
        <f>Q167*H167</f>
        <v>0</v>
      </c>
      <c r="S167" s="210">
        <v>0</v>
      </c>
      <c r="T167" s="21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2" t="s">
        <v>144</v>
      </c>
      <c r="AT167" s="212" t="s">
        <v>140</v>
      </c>
      <c r="AU167" s="212" t="s">
        <v>149</v>
      </c>
      <c r="AY167" s="17" t="s">
        <v>138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7" t="s">
        <v>87</v>
      </c>
      <c r="BK167" s="213">
        <f>ROUND(I167*H167,2)</f>
        <v>0</v>
      </c>
      <c r="BL167" s="17" t="s">
        <v>144</v>
      </c>
      <c r="BM167" s="212" t="s">
        <v>812</v>
      </c>
    </row>
    <row r="168" spans="1:65" s="2" customFormat="1" ht="24.2" customHeight="1">
      <c r="A168" s="34"/>
      <c r="B168" s="35"/>
      <c r="C168" s="200" t="s">
        <v>8</v>
      </c>
      <c r="D168" s="200" t="s">
        <v>140</v>
      </c>
      <c r="E168" s="201" t="s">
        <v>813</v>
      </c>
      <c r="F168" s="202" t="s">
        <v>814</v>
      </c>
      <c r="G168" s="203" t="s">
        <v>171</v>
      </c>
      <c r="H168" s="204">
        <v>73.8</v>
      </c>
      <c r="I168" s="205"/>
      <c r="J168" s="206">
        <f>ROUND(I168*H168,2)</f>
        <v>0</v>
      </c>
      <c r="K168" s="207"/>
      <c r="L168" s="39"/>
      <c r="M168" s="208" t="s">
        <v>1</v>
      </c>
      <c r="N168" s="209" t="s">
        <v>44</v>
      </c>
      <c r="O168" s="71"/>
      <c r="P168" s="210">
        <f>O168*H168</f>
        <v>0</v>
      </c>
      <c r="Q168" s="210">
        <v>0</v>
      </c>
      <c r="R168" s="210">
        <f>Q168*H168</f>
        <v>0</v>
      </c>
      <c r="S168" s="210">
        <v>0</v>
      </c>
      <c r="T168" s="21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2" t="s">
        <v>144</v>
      </c>
      <c r="AT168" s="212" t="s">
        <v>140</v>
      </c>
      <c r="AU168" s="212" t="s">
        <v>149</v>
      </c>
      <c r="AY168" s="17" t="s">
        <v>138</v>
      </c>
      <c r="BE168" s="213">
        <f>IF(N168="základní",J168,0)</f>
        <v>0</v>
      </c>
      <c r="BF168" s="213">
        <f>IF(N168="snížená",J168,0)</f>
        <v>0</v>
      </c>
      <c r="BG168" s="213">
        <f>IF(N168="zákl. přenesená",J168,0)</f>
        <v>0</v>
      </c>
      <c r="BH168" s="213">
        <f>IF(N168="sníž. přenesená",J168,0)</f>
        <v>0</v>
      </c>
      <c r="BI168" s="213">
        <f>IF(N168="nulová",J168,0)</f>
        <v>0</v>
      </c>
      <c r="BJ168" s="17" t="s">
        <v>87</v>
      </c>
      <c r="BK168" s="213">
        <f>ROUND(I168*H168,2)</f>
        <v>0</v>
      </c>
      <c r="BL168" s="17" t="s">
        <v>144</v>
      </c>
      <c r="BM168" s="212" t="s">
        <v>815</v>
      </c>
    </row>
    <row r="169" spans="2:51" s="13" customFormat="1" ht="12">
      <c r="B169" s="218"/>
      <c r="C169" s="219"/>
      <c r="D169" s="214" t="s">
        <v>193</v>
      </c>
      <c r="E169" s="220" t="s">
        <v>1</v>
      </c>
      <c r="F169" s="221" t="s">
        <v>816</v>
      </c>
      <c r="G169" s="219"/>
      <c r="H169" s="222">
        <v>73.8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193</v>
      </c>
      <c r="AU169" s="228" t="s">
        <v>149</v>
      </c>
      <c r="AV169" s="13" t="s">
        <v>89</v>
      </c>
      <c r="AW169" s="13" t="s">
        <v>36</v>
      </c>
      <c r="AX169" s="13" t="s">
        <v>87</v>
      </c>
      <c r="AY169" s="228" t="s">
        <v>138</v>
      </c>
    </row>
    <row r="170" spans="1:65" s="2" customFormat="1" ht="24.2" customHeight="1">
      <c r="A170" s="34"/>
      <c r="B170" s="35"/>
      <c r="C170" s="200" t="s">
        <v>207</v>
      </c>
      <c r="D170" s="200" t="s">
        <v>140</v>
      </c>
      <c r="E170" s="201" t="s">
        <v>817</v>
      </c>
      <c r="F170" s="202" t="s">
        <v>818</v>
      </c>
      <c r="G170" s="203" t="s">
        <v>143</v>
      </c>
      <c r="H170" s="204">
        <v>53</v>
      </c>
      <c r="I170" s="205"/>
      <c r="J170" s="206">
        <f>ROUND(I170*H170,2)</f>
        <v>0</v>
      </c>
      <c r="K170" s="207"/>
      <c r="L170" s="39"/>
      <c r="M170" s="208" t="s">
        <v>1</v>
      </c>
      <c r="N170" s="209" t="s">
        <v>44</v>
      </c>
      <c r="O170" s="71"/>
      <c r="P170" s="210">
        <f>O170*H170</f>
        <v>0</v>
      </c>
      <c r="Q170" s="210">
        <v>0</v>
      </c>
      <c r="R170" s="210">
        <f>Q170*H170</f>
        <v>0</v>
      </c>
      <c r="S170" s="210">
        <v>0</v>
      </c>
      <c r="T170" s="21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2" t="s">
        <v>144</v>
      </c>
      <c r="AT170" s="212" t="s">
        <v>140</v>
      </c>
      <c r="AU170" s="212" t="s">
        <v>149</v>
      </c>
      <c r="AY170" s="17" t="s">
        <v>138</v>
      </c>
      <c r="BE170" s="213">
        <f>IF(N170="základní",J170,0)</f>
        <v>0</v>
      </c>
      <c r="BF170" s="213">
        <f>IF(N170="snížená",J170,0)</f>
        <v>0</v>
      </c>
      <c r="BG170" s="213">
        <f>IF(N170="zákl. přenesená",J170,0)</f>
        <v>0</v>
      </c>
      <c r="BH170" s="213">
        <f>IF(N170="sníž. přenesená",J170,0)</f>
        <v>0</v>
      </c>
      <c r="BI170" s="213">
        <f>IF(N170="nulová",J170,0)</f>
        <v>0</v>
      </c>
      <c r="BJ170" s="17" t="s">
        <v>87</v>
      </c>
      <c r="BK170" s="213">
        <f>ROUND(I170*H170,2)</f>
        <v>0</v>
      </c>
      <c r="BL170" s="17" t="s">
        <v>144</v>
      </c>
      <c r="BM170" s="212" t="s">
        <v>819</v>
      </c>
    </row>
    <row r="171" spans="1:65" s="2" customFormat="1" ht="16.5" customHeight="1">
      <c r="A171" s="34"/>
      <c r="B171" s="35"/>
      <c r="C171" s="200" t="s">
        <v>212</v>
      </c>
      <c r="D171" s="200" t="s">
        <v>140</v>
      </c>
      <c r="E171" s="201" t="s">
        <v>820</v>
      </c>
      <c r="F171" s="202" t="s">
        <v>821</v>
      </c>
      <c r="G171" s="203" t="s">
        <v>143</v>
      </c>
      <c r="H171" s="204">
        <v>53</v>
      </c>
      <c r="I171" s="205"/>
      <c r="J171" s="206">
        <f>ROUND(I171*H171,2)</f>
        <v>0</v>
      </c>
      <c r="K171" s="207"/>
      <c r="L171" s="39"/>
      <c r="M171" s="208" t="s">
        <v>1</v>
      </c>
      <c r="N171" s="209" t="s">
        <v>44</v>
      </c>
      <c r="O171" s="71"/>
      <c r="P171" s="210">
        <f>O171*H171</f>
        <v>0</v>
      </c>
      <c r="Q171" s="210">
        <v>0</v>
      </c>
      <c r="R171" s="210">
        <f>Q171*H171</f>
        <v>0</v>
      </c>
      <c r="S171" s="210">
        <v>0</v>
      </c>
      <c r="T171" s="21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2" t="s">
        <v>144</v>
      </c>
      <c r="AT171" s="212" t="s">
        <v>140</v>
      </c>
      <c r="AU171" s="212" t="s">
        <v>149</v>
      </c>
      <c r="AY171" s="17" t="s">
        <v>138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7" t="s">
        <v>87</v>
      </c>
      <c r="BK171" s="213">
        <f>ROUND(I171*H171,2)</f>
        <v>0</v>
      </c>
      <c r="BL171" s="17" t="s">
        <v>144</v>
      </c>
      <c r="BM171" s="212" t="s">
        <v>822</v>
      </c>
    </row>
    <row r="172" spans="1:65" s="2" customFormat="1" ht="16.5" customHeight="1">
      <c r="A172" s="34"/>
      <c r="B172" s="35"/>
      <c r="C172" s="200" t="s">
        <v>216</v>
      </c>
      <c r="D172" s="200" t="s">
        <v>140</v>
      </c>
      <c r="E172" s="201" t="s">
        <v>823</v>
      </c>
      <c r="F172" s="202" t="s">
        <v>824</v>
      </c>
      <c r="G172" s="203" t="s">
        <v>223</v>
      </c>
      <c r="H172" s="204">
        <v>140</v>
      </c>
      <c r="I172" s="205"/>
      <c r="J172" s="206">
        <f>ROUND(I172*H172,2)</f>
        <v>0</v>
      </c>
      <c r="K172" s="207"/>
      <c r="L172" s="39"/>
      <c r="M172" s="208" t="s">
        <v>1</v>
      </c>
      <c r="N172" s="209" t="s">
        <v>44</v>
      </c>
      <c r="O172" s="71"/>
      <c r="P172" s="210">
        <f>O172*H172</f>
        <v>0</v>
      </c>
      <c r="Q172" s="210">
        <v>0</v>
      </c>
      <c r="R172" s="210">
        <f>Q172*H172</f>
        <v>0</v>
      </c>
      <c r="S172" s="210">
        <v>0</v>
      </c>
      <c r="T172" s="21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2" t="s">
        <v>144</v>
      </c>
      <c r="AT172" s="212" t="s">
        <v>140</v>
      </c>
      <c r="AU172" s="212" t="s">
        <v>149</v>
      </c>
      <c r="AY172" s="17" t="s">
        <v>138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7" t="s">
        <v>87</v>
      </c>
      <c r="BK172" s="213">
        <f>ROUND(I172*H172,2)</f>
        <v>0</v>
      </c>
      <c r="BL172" s="17" t="s">
        <v>144</v>
      </c>
      <c r="BM172" s="212" t="s">
        <v>825</v>
      </c>
    </row>
    <row r="173" spans="1:65" s="2" customFormat="1" ht="16.5" customHeight="1">
      <c r="A173" s="34"/>
      <c r="B173" s="35"/>
      <c r="C173" s="200" t="s">
        <v>220</v>
      </c>
      <c r="D173" s="200" t="s">
        <v>140</v>
      </c>
      <c r="E173" s="201" t="s">
        <v>826</v>
      </c>
      <c r="F173" s="202" t="s">
        <v>827</v>
      </c>
      <c r="G173" s="203" t="s">
        <v>223</v>
      </c>
      <c r="H173" s="204">
        <v>380</v>
      </c>
      <c r="I173" s="205"/>
      <c r="J173" s="206">
        <f>ROUND(I173*H173,2)</f>
        <v>0</v>
      </c>
      <c r="K173" s="207"/>
      <c r="L173" s="39"/>
      <c r="M173" s="208" t="s">
        <v>1</v>
      </c>
      <c r="N173" s="209" t="s">
        <v>44</v>
      </c>
      <c r="O173" s="71"/>
      <c r="P173" s="210">
        <f>O173*H173</f>
        <v>0</v>
      </c>
      <c r="Q173" s="210">
        <v>0</v>
      </c>
      <c r="R173" s="210">
        <f>Q173*H173</f>
        <v>0</v>
      </c>
      <c r="S173" s="210">
        <v>0</v>
      </c>
      <c r="T173" s="21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2" t="s">
        <v>144</v>
      </c>
      <c r="AT173" s="212" t="s">
        <v>140</v>
      </c>
      <c r="AU173" s="212" t="s">
        <v>149</v>
      </c>
      <c r="AY173" s="17" t="s">
        <v>138</v>
      </c>
      <c r="BE173" s="213">
        <f>IF(N173="základní",J173,0)</f>
        <v>0</v>
      </c>
      <c r="BF173" s="213">
        <f>IF(N173="snížená",J173,0)</f>
        <v>0</v>
      </c>
      <c r="BG173" s="213">
        <f>IF(N173="zákl. přenesená",J173,0)</f>
        <v>0</v>
      </c>
      <c r="BH173" s="213">
        <f>IF(N173="sníž. přenesená",J173,0)</f>
        <v>0</v>
      </c>
      <c r="BI173" s="213">
        <f>IF(N173="nulová",J173,0)</f>
        <v>0</v>
      </c>
      <c r="BJ173" s="17" t="s">
        <v>87</v>
      </c>
      <c r="BK173" s="213">
        <f>ROUND(I173*H173,2)</f>
        <v>0</v>
      </c>
      <c r="BL173" s="17" t="s">
        <v>144</v>
      </c>
      <c r="BM173" s="212" t="s">
        <v>828</v>
      </c>
    </row>
    <row r="174" spans="2:51" s="13" customFormat="1" ht="12">
      <c r="B174" s="218"/>
      <c r="C174" s="219"/>
      <c r="D174" s="214" t="s">
        <v>193</v>
      </c>
      <c r="E174" s="220" t="s">
        <v>1</v>
      </c>
      <c r="F174" s="221" t="s">
        <v>829</v>
      </c>
      <c r="G174" s="219"/>
      <c r="H174" s="222">
        <v>380</v>
      </c>
      <c r="I174" s="223"/>
      <c r="J174" s="219"/>
      <c r="K174" s="219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193</v>
      </c>
      <c r="AU174" s="228" t="s">
        <v>149</v>
      </c>
      <c r="AV174" s="13" t="s">
        <v>89</v>
      </c>
      <c r="AW174" s="13" t="s">
        <v>36</v>
      </c>
      <c r="AX174" s="13" t="s">
        <v>87</v>
      </c>
      <c r="AY174" s="228" t="s">
        <v>138</v>
      </c>
    </row>
    <row r="175" spans="1:65" s="2" customFormat="1" ht="24.2" customHeight="1">
      <c r="A175" s="34"/>
      <c r="B175" s="35"/>
      <c r="C175" s="200" t="s">
        <v>226</v>
      </c>
      <c r="D175" s="200" t="s">
        <v>140</v>
      </c>
      <c r="E175" s="201" t="s">
        <v>830</v>
      </c>
      <c r="F175" s="202" t="s">
        <v>831</v>
      </c>
      <c r="G175" s="203" t="s">
        <v>223</v>
      </c>
      <c r="H175" s="204">
        <v>543.36</v>
      </c>
      <c r="I175" s="205"/>
      <c r="J175" s="206">
        <f>ROUND(I175*H175,2)</f>
        <v>0</v>
      </c>
      <c r="K175" s="207"/>
      <c r="L175" s="39"/>
      <c r="M175" s="208" t="s">
        <v>1</v>
      </c>
      <c r="N175" s="209" t="s">
        <v>44</v>
      </c>
      <c r="O175" s="71"/>
      <c r="P175" s="210">
        <f>O175*H175</f>
        <v>0</v>
      </c>
      <c r="Q175" s="210">
        <v>0</v>
      </c>
      <c r="R175" s="210">
        <f>Q175*H175</f>
        <v>0</v>
      </c>
      <c r="S175" s="210">
        <v>0</v>
      </c>
      <c r="T175" s="21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2" t="s">
        <v>144</v>
      </c>
      <c r="AT175" s="212" t="s">
        <v>140</v>
      </c>
      <c r="AU175" s="212" t="s">
        <v>149</v>
      </c>
      <c r="AY175" s="17" t="s">
        <v>138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7" t="s">
        <v>87</v>
      </c>
      <c r="BK175" s="213">
        <f>ROUND(I175*H175,2)</f>
        <v>0</v>
      </c>
      <c r="BL175" s="17" t="s">
        <v>144</v>
      </c>
      <c r="BM175" s="212" t="s">
        <v>832</v>
      </c>
    </row>
    <row r="176" spans="2:51" s="13" customFormat="1" ht="12">
      <c r="B176" s="218"/>
      <c r="C176" s="219"/>
      <c r="D176" s="214" t="s">
        <v>193</v>
      </c>
      <c r="E176" s="220" t="s">
        <v>1</v>
      </c>
      <c r="F176" s="221" t="s">
        <v>833</v>
      </c>
      <c r="G176" s="219"/>
      <c r="H176" s="222">
        <v>543.36</v>
      </c>
      <c r="I176" s="223"/>
      <c r="J176" s="219"/>
      <c r="K176" s="219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193</v>
      </c>
      <c r="AU176" s="228" t="s">
        <v>149</v>
      </c>
      <c r="AV176" s="13" t="s">
        <v>89</v>
      </c>
      <c r="AW176" s="13" t="s">
        <v>36</v>
      </c>
      <c r="AX176" s="13" t="s">
        <v>79</v>
      </c>
      <c r="AY176" s="228" t="s">
        <v>138</v>
      </c>
    </row>
    <row r="177" spans="2:51" s="14" customFormat="1" ht="12">
      <c r="B177" s="244"/>
      <c r="C177" s="245"/>
      <c r="D177" s="214" t="s">
        <v>193</v>
      </c>
      <c r="E177" s="246" t="s">
        <v>1</v>
      </c>
      <c r="F177" s="247" t="s">
        <v>780</v>
      </c>
      <c r="G177" s="245"/>
      <c r="H177" s="248">
        <v>543.36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AT177" s="254" t="s">
        <v>193</v>
      </c>
      <c r="AU177" s="254" t="s">
        <v>149</v>
      </c>
      <c r="AV177" s="14" t="s">
        <v>144</v>
      </c>
      <c r="AW177" s="14" t="s">
        <v>36</v>
      </c>
      <c r="AX177" s="14" t="s">
        <v>87</v>
      </c>
      <c r="AY177" s="254" t="s">
        <v>138</v>
      </c>
    </row>
    <row r="178" spans="1:65" s="2" customFormat="1" ht="16.5" customHeight="1">
      <c r="A178" s="34"/>
      <c r="B178" s="35"/>
      <c r="C178" s="200" t="s">
        <v>7</v>
      </c>
      <c r="D178" s="200" t="s">
        <v>140</v>
      </c>
      <c r="E178" s="201" t="s">
        <v>834</v>
      </c>
      <c r="F178" s="202" t="s">
        <v>835</v>
      </c>
      <c r="G178" s="203" t="s">
        <v>250</v>
      </c>
      <c r="H178" s="204">
        <v>24.71</v>
      </c>
      <c r="I178" s="205"/>
      <c r="J178" s="206">
        <f>ROUND(I178*H178,2)</f>
        <v>0</v>
      </c>
      <c r="K178" s="207"/>
      <c r="L178" s="39"/>
      <c r="M178" s="208" t="s">
        <v>1</v>
      </c>
      <c r="N178" s="209" t="s">
        <v>44</v>
      </c>
      <c r="O178" s="71"/>
      <c r="P178" s="210">
        <f>O178*H178</f>
        <v>0</v>
      </c>
      <c r="Q178" s="210">
        <v>0</v>
      </c>
      <c r="R178" s="210">
        <f>Q178*H178</f>
        <v>0</v>
      </c>
      <c r="S178" s="210">
        <v>0</v>
      </c>
      <c r="T178" s="21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2" t="s">
        <v>144</v>
      </c>
      <c r="AT178" s="212" t="s">
        <v>140</v>
      </c>
      <c r="AU178" s="212" t="s">
        <v>149</v>
      </c>
      <c r="AY178" s="17" t="s">
        <v>138</v>
      </c>
      <c r="BE178" s="213">
        <f>IF(N178="základní",J178,0)</f>
        <v>0</v>
      </c>
      <c r="BF178" s="213">
        <f>IF(N178="snížená",J178,0)</f>
        <v>0</v>
      </c>
      <c r="BG178" s="213">
        <f>IF(N178="zákl. přenesená",J178,0)</f>
        <v>0</v>
      </c>
      <c r="BH178" s="213">
        <f>IF(N178="sníž. přenesená",J178,0)</f>
        <v>0</v>
      </c>
      <c r="BI178" s="213">
        <f>IF(N178="nulová",J178,0)</f>
        <v>0</v>
      </c>
      <c r="BJ178" s="17" t="s">
        <v>87</v>
      </c>
      <c r="BK178" s="213">
        <f>ROUND(I178*H178,2)</f>
        <v>0</v>
      </c>
      <c r="BL178" s="17" t="s">
        <v>144</v>
      </c>
      <c r="BM178" s="212" t="s">
        <v>836</v>
      </c>
    </row>
    <row r="179" spans="2:51" s="15" customFormat="1" ht="12">
      <c r="B179" s="255"/>
      <c r="C179" s="256"/>
      <c r="D179" s="214" t="s">
        <v>193</v>
      </c>
      <c r="E179" s="257" t="s">
        <v>1</v>
      </c>
      <c r="F179" s="258" t="s">
        <v>837</v>
      </c>
      <c r="G179" s="256"/>
      <c r="H179" s="257" t="s">
        <v>1</v>
      </c>
      <c r="I179" s="259"/>
      <c r="J179" s="256"/>
      <c r="K179" s="256"/>
      <c r="L179" s="260"/>
      <c r="M179" s="261"/>
      <c r="N179" s="262"/>
      <c r="O179" s="262"/>
      <c r="P179" s="262"/>
      <c r="Q179" s="262"/>
      <c r="R179" s="262"/>
      <c r="S179" s="262"/>
      <c r="T179" s="263"/>
      <c r="AT179" s="264" t="s">
        <v>193</v>
      </c>
      <c r="AU179" s="264" t="s">
        <v>149</v>
      </c>
      <c r="AV179" s="15" t="s">
        <v>87</v>
      </c>
      <c r="AW179" s="15" t="s">
        <v>36</v>
      </c>
      <c r="AX179" s="15" t="s">
        <v>79</v>
      </c>
      <c r="AY179" s="264" t="s">
        <v>138</v>
      </c>
    </row>
    <row r="180" spans="2:51" s="13" customFormat="1" ht="22.5">
      <c r="B180" s="218"/>
      <c r="C180" s="219"/>
      <c r="D180" s="214" t="s">
        <v>193</v>
      </c>
      <c r="E180" s="220" t="s">
        <v>1</v>
      </c>
      <c r="F180" s="221" t="s">
        <v>838</v>
      </c>
      <c r="G180" s="219"/>
      <c r="H180" s="222">
        <v>6.941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193</v>
      </c>
      <c r="AU180" s="228" t="s">
        <v>149</v>
      </c>
      <c r="AV180" s="13" t="s">
        <v>89</v>
      </c>
      <c r="AW180" s="13" t="s">
        <v>36</v>
      </c>
      <c r="AX180" s="13" t="s">
        <v>79</v>
      </c>
      <c r="AY180" s="228" t="s">
        <v>138</v>
      </c>
    </row>
    <row r="181" spans="2:51" s="15" customFormat="1" ht="12">
      <c r="B181" s="255"/>
      <c r="C181" s="256"/>
      <c r="D181" s="214" t="s">
        <v>193</v>
      </c>
      <c r="E181" s="257" t="s">
        <v>1</v>
      </c>
      <c r="F181" s="258" t="s">
        <v>839</v>
      </c>
      <c r="G181" s="256"/>
      <c r="H181" s="257" t="s">
        <v>1</v>
      </c>
      <c r="I181" s="259"/>
      <c r="J181" s="256"/>
      <c r="K181" s="256"/>
      <c r="L181" s="260"/>
      <c r="M181" s="261"/>
      <c r="N181" s="262"/>
      <c r="O181" s="262"/>
      <c r="P181" s="262"/>
      <c r="Q181" s="262"/>
      <c r="R181" s="262"/>
      <c r="S181" s="262"/>
      <c r="T181" s="263"/>
      <c r="AT181" s="264" t="s">
        <v>193</v>
      </c>
      <c r="AU181" s="264" t="s">
        <v>149</v>
      </c>
      <c r="AV181" s="15" t="s">
        <v>87</v>
      </c>
      <c r="AW181" s="15" t="s">
        <v>36</v>
      </c>
      <c r="AX181" s="15" t="s">
        <v>79</v>
      </c>
      <c r="AY181" s="264" t="s">
        <v>138</v>
      </c>
    </row>
    <row r="182" spans="2:51" s="13" customFormat="1" ht="12">
      <c r="B182" s="218"/>
      <c r="C182" s="219"/>
      <c r="D182" s="214" t="s">
        <v>193</v>
      </c>
      <c r="E182" s="220" t="s">
        <v>1</v>
      </c>
      <c r="F182" s="221" t="s">
        <v>840</v>
      </c>
      <c r="G182" s="219"/>
      <c r="H182" s="222">
        <v>2.546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193</v>
      </c>
      <c r="AU182" s="228" t="s">
        <v>149</v>
      </c>
      <c r="AV182" s="13" t="s">
        <v>89</v>
      </c>
      <c r="AW182" s="13" t="s">
        <v>36</v>
      </c>
      <c r="AX182" s="13" t="s">
        <v>79</v>
      </c>
      <c r="AY182" s="228" t="s">
        <v>138</v>
      </c>
    </row>
    <row r="183" spans="2:51" s="15" customFormat="1" ht="12">
      <c r="B183" s="255"/>
      <c r="C183" s="256"/>
      <c r="D183" s="214" t="s">
        <v>193</v>
      </c>
      <c r="E183" s="257" t="s">
        <v>1</v>
      </c>
      <c r="F183" s="258" t="s">
        <v>841</v>
      </c>
      <c r="G183" s="256"/>
      <c r="H183" s="257" t="s">
        <v>1</v>
      </c>
      <c r="I183" s="259"/>
      <c r="J183" s="256"/>
      <c r="K183" s="256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193</v>
      </c>
      <c r="AU183" s="264" t="s">
        <v>149</v>
      </c>
      <c r="AV183" s="15" t="s">
        <v>87</v>
      </c>
      <c r="AW183" s="15" t="s">
        <v>36</v>
      </c>
      <c r="AX183" s="15" t="s">
        <v>79</v>
      </c>
      <c r="AY183" s="264" t="s">
        <v>138</v>
      </c>
    </row>
    <row r="184" spans="2:51" s="13" customFormat="1" ht="22.5">
      <c r="B184" s="218"/>
      <c r="C184" s="219"/>
      <c r="D184" s="214" t="s">
        <v>193</v>
      </c>
      <c r="E184" s="220" t="s">
        <v>1</v>
      </c>
      <c r="F184" s="221" t="s">
        <v>842</v>
      </c>
      <c r="G184" s="219"/>
      <c r="H184" s="222">
        <v>8.842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193</v>
      </c>
      <c r="AU184" s="228" t="s">
        <v>149</v>
      </c>
      <c r="AV184" s="13" t="s">
        <v>89</v>
      </c>
      <c r="AW184" s="13" t="s">
        <v>36</v>
      </c>
      <c r="AX184" s="13" t="s">
        <v>79</v>
      </c>
      <c r="AY184" s="228" t="s">
        <v>138</v>
      </c>
    </row>
    <row r="185" spans="2:51" s="15" customFormat="1" ht="12">
      <c r="B185" s="255"/>
      <c r="C185" s="256"/>
      <c r="D185" s="214" t="s">
        <v>193</v>
      </c>
      <c r="E185" s="257" t="s">
        <v>1</v>
      </c>
      <c r="F185" s="258" t="s">
        <v>843</v>
      </c>
      <c r="G185" s="256"/>
      <c r="H185" s="257" t="s">
        <v>1</v>
      </c>
      <c r="I185" s="259"/>
      <c r="J185" s="256"/>
      <c r="K185" s="256"/>
      <c r="L185" s="260"/>
      <c r="M185" s="261"/>
      <c r="N185" s="262"/>
      <c r="O185" s="262"/>
      <c r="P185" s="262"/>
      <c r="Q185" s="262"/>
      <c r="R185" s="262"/>
      <c r="S185" s="262"/>
      <c r="T185" s="263"/>
      <c r="AT185" s="264" t="s">
        <v>193</v>
      </c>
      <c r="AU185" s="264" t="s">
        <v>149</v>
      </c>
      <c r="AV185" s="15" t="s">
        <v>87</v>
      </c>
      <c r="AW185" s="15" t="s">
        <v>36</v>
      </c>
      <c r="AX185" s="15" t="s">
        <v>79</v>
      </c>
      <c r="AY185" s="264" t="s">
        <v>138</v>
      </c>
    </row>
    <row r="186" spans="2:51" s="13" customFormat="1" ht="22.5">
      <c r="B186" s="218"/>
      <c r="C186" s="219"/>
      <c r="D186" s="214" t="s">
        <v>193</v>
      </c>
      <c r="E186" s="220" t="s">
        <v>1</v>
      </c>
      <c r="F186" s="221" t="s">
        <v>844</v>
      </c>
      <c r="G186" s="219"/>
      <c r="H186" s="222">
        <v>6.381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193</v>
      </c>
      <c r="AU186" s="228" t="s">
        <v>149</v>
      </c>
      <c r="AV186" s="13" t="s">
        <v>89</v>
      </c>
      <c r="AW186" s="13" t="s">
        <v>36</v>
      </c>
      <c r="AX186" s="13" t="s">
        <v>79</v>
      </c>
      <c r="AY186" s="228" t="s">
        <v>138</v>
      </c>
    </row>
    <row r="187" spans="2:51" s="14" customFormat="1" ht="12">
      <c r="B187" s="244"/>
      <c r="C187" s="245"/>
      <c r="D187" s="214" t="s">
        <v>193</v>
      </c>
      <c r="E187" s="246" t="s">
        <v>1</v>
      </c>
      <c r="F187" s="247" t="s">
        <v>780</v>
      </c>
      <c r="G187" s="245"/>
      <c r="H187" s="248">
        <v>24.71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193</v>
      </c>
      <c r="AU187" s="254" t="s">
        <v>149</v>
      </c>
      <c r="AV187" s="14" t="s">
        <v>144</v>
      </c>
      <c r="AW187" s="14" t="s">
        <v>36</v>
      </c>
      <c r="AX187" s="14" t="s">
        <v>87</v>
      </c>
      <c r="AY187" s="254" t="s">
        <v>138</v>
      </c>
    </row>
    <row r="188" spans="1:65" s="2" customFormat="1" ht="24.2" customHeight="1">
      <c r="A188" s="34"/>
      <c r="B188" s="35"/>
      <c r="C188" s="200" t="s">
        <v>233</v>
      </c>
      <c r="D188" s="200" t="s">
        <v>140</v>
      </c>
      <c r="E188" s="201" t="s">
        <v>845</v>
      </c>
      <c r="F188" s="202" t="s">
        <v>846</v>
      </c>
      <c r="G188" s="203" t="s">
        <v>171</v>
      </c>
      <c r="H188" s="204">
        <v>217.344</v>
      </c>
      <c r="I188" s="205"/>
      <c r="J188" s="206">
        <f>ROUND(I188*H188,2)</f>
        <v>0</v>
      </c>
      <c r="K188" s="207"/>
      <c r="L188" s="39"/>
      <c r="M188" s="208" t="s">
        <v>1</v>
      </c>
      <c r="N188" s="209" t="s">
        <v>44</v>
      </c>
      <c r="O188" s="71"/>
      <c r="P188" s="210">
        <f>O188*H188</f>
        <v>0</v>
      </c>
      <c r="Q188" s="210">
        <v>0.00299</v>
      </c>
      <c r="R188" s="210">
        <f>Q188*H188</f>
        <v>0.64985856</v>
      </c>
      <c r="S188" s="210">
        <v>0</v>
      </c>
      <c r="T188" s="21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2" t="s">
        <v>144</v>
      </c>
      <c r="AT188" s="212" t="s">
        <v>140</v>
      </c>
      <c r="AU188" s="212" t="s">
        <v>149</v>
      </c>
      <c r="AY188" s="17" t="s">
        <v>138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7" t="s">
        <v>87</v>
      </c>
      <c r="BK188" s="213">
        <f>ROUND(I188*H188,2)</f>
        <v>0</v>
      </c>
      <c r="BL188" s="17" t="s">
        <v>144</v>
      </c>
      <c r="BM188" s="212" t="s">
        <v>847</v>
      </c>
    </row>
    <row r="189" spans="2:51" s="13" customFormat="1" ht="12">
      <c r="B189" s="218"/>
      <c r="C189" s="219"/>
      <c r="D189" s="214" t="s">
        <v>193</v>
      </c>
      <c r="E189" s="220" t="s">
        <v>1</v>
      </c>
      <c r="F189" s="221" t="s">
        <v>848</v>
      </c>
      <c r="G189" s="219"/>
      <c r="H189" s="222">
        <v>217.344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AT189" s="228" t="s">
        <v>193</v>
      </c>
      <c r="AU189" s="228" t="s">
        <v>149</v>
      </c>
      <c r="AV189" s="13" t="s">
        <v>89</v>
      </c>
      <c r="AW189" s="13" t="s">
        <v>36</v>
      </c>
      <c r="AX189" s="13" t="s">
        <v>79</v>
      </c>
      <c r="AY189" s="228" t="s">
        <v>138</v>
      </c>
    </row>
    <row r="190" spans="2:51" s="14" customFormat="1" ht="12">
      <c r="B190" s="244"/>
      <c r="C190" s="245"/>
      <c r="D190" s="214" t="s">
        <v>193</v>
      </c>
      <c r="E190" s="246" t="s">
        <v>1</v>
      </c>
      <c r="F190" s="247" t="s">
        <v>780</v>
      </c>
      <c r="G190" s="245"/>
      <c r="H190" s="248">
        <v>217.344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193</v>
      </c>
      <c r="AU190" s="254" t="s">
        <v>149</v>
      </c>
      <c r="AV190" s="14" t="s">
        <v>144</v>
      </c>
      <c r="AW190" s="14" t="s">
        <v>36</v>
      </c>
      <c r="AX190" s="14" t="s">
        <v>87</v>
      </c>
      <c r="AY190" s="254" t="s">
        <v>138</v>
      </c>
    </row>
    <row r="191" spans="2:63" s="12" customFormat="1" ht="22.9" customHeight="1">
      <c r="B191" s="184"/>
      <c r="C191" s="185"/>
      <c r="D191" s="186" t="s">
        <v>78</v>
      </c>
      <c r="E191" s="198" t="s">
        <v>149</v>
      </c>
      <c r="F191" s="198" t="s">
        <v>417</v>
      </c>
      <c r="G191" s="185"/>
      <c r="H191" s="185"/>
      <c r="I191" s="188"/>
      <c r="J191" s="199">
        <f>BK191</f>
        <v>0</v>
      </c>
      <c r="K191" s="185"/>
      <c r="L191" s="190"/>
      <c r="M191" s="191"/>
      <c r="N191" s="192"/>
      <c r="O191" s="192"/>
      <c r="P191" s="193">
        <f>SUM(P192:P248)</f>
        <v>0</v>
      </c>
      <c r="Q191" s="192"/>
      <c r="R191" s="193">
        <f>SUM(R192:R248)</f>
        <v>684.4553851390081</v>
      </c>
      <c r="S191" s="192"/>
      <c r="T191" s="194">
        <f>SUM(T192:T248)</f>
        <v>0</v>
      </c>
      <c r="AR191" s="195" t="s">
        <v>87</v>
      </c>
      <c r="AT191" s="196" t="s">
        <v>78</v>
      </c>
      <c r="AU191" s="196" t="s">
        <v>87</v>
      </c>
      <c r="AY191" s="195" t="s">
        <v>138</v>
      </c>
      <c r="BK191" s="197">
        <f>SUM(BK192:BK248)</f>
        <v>0</v>
      </c>
    </row>
    <row r="192" spans="1:65" s="2" customFormat="1" ht="16.5" customHeight="1">
      <c r="A192" s="34"/>
      <c r="B192" s="35"/>
      <c r="C192" s="200" t="s">
        <v>238</v>
      </c>
      <c r="D192" s="200" t="s">
        <v>140</v>
      </c>
      <c r="E192" s="201" t="s">
        <v>849</v>
      </c>
      <c r="F192" s="202" t="s">
        <v>850</v>
      </c>
      <c r="G192" s="203" t="s">
        <v>250</v>
      </c>
      <c r="H192" s="204">
        <v>49.563</v>
      </c>
      <c r="I192" s="205"/>
      <c r="J192" s="206">
        <f>ROUND(I192*H192,2)</f>
        <v>0</v>
      </c>
      <c r="K192" s="207"/>
      <c r="L192" s="39"/>
      <c r="M192" s="208" t="s">
        <v>1</v>
      </c>
      <c r="N192" s="209" t="s">
        <v>44</v>
      </c>
      <c r="O192" s="71"/>
      <c r="P192" s="210">
        <f>O192*H192</f>
        <v>0</v>
      </c>
      <c r="Q192" s="210">
        <v>2.501872204</v>
      </c>
      <c r="R192" s="210">
        <f>Q192*H192</f>
        <v>124.00029204685201</v>
      </c>
      <c r="S192" s="210">
        <v>0</v>
      </c>
      <c r="T192" s="21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2" t="s">
        <v>144</v>
      </c>
      <c r="AT192" s="212" t="s">
        <v>140</v>
      </c>
      <c r="AU192" s="212" t="s">
        <v>89</v>
      </c>
      <c r="AY192" s="17" t="s">
        <v>138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7" t="s">
        <v>87</v>
      </c>
      <c r="BK192" s="213">
        <f>ROUND(I192*H192,2)</f>
        <v>0</v>
      </c>
      <c r="BL192" s="17" t="s">
        <v>144</v>
      </c>
      <c r="BM192" s="212" t="s">
        <v>851</v>
      </c>
    </row>
    <row r="193" spans="2:51" s="15" customFormat="1" ht="12">
      <c r="B193" s="255"/>
      <c r="C193" s="256"/>
      <c r="D193" s="214" t="s">
        <v>193</v>
      </c>
      <c r="E193" s="257" t="s">
        <v>1</v>
      </c>
      <c r="F193" s="258" t="s">
        <v>852</v>
      </c>
      <c r="G193" s="256"/>
      <c r="H193" s="257" t="s">
        <v>1</v>
      </c>
      <c r="I193" s="259"/>
      <c r="J193" s="256"/>
      <c r="K193" s="256"/>
      <c r="L193" s="260"/>
      <c r="M193" s="261"/>
      <c r="N193" s="262"/>
      <c r="O193" s="262"/>
      <c r="P193" s="262"/>
      <c r="Q193" s="262"/>
      <c r="R193" s="262"/>
      <c r="S193" s="262"/>
      <c r="T193" s="263"/>
      <c r="AT193" s="264" t="s">
        <v>193</v>
      </c>
      <c r="AU193" s="264" t="s">
        <v>89</v>
      </c>
      <c r="AV193" s="15" t="s">
        <v>87</v>
      </c>
      <c r="AW193" s="15" t="s">
        <v>36</v>
      </c>
      <c r="AX193" s="15" t="s">
        <v>79</v>
      </c>
      <c r="AY193" s="264" t="s">
        <v>138</v>
      </c>
    </row>
    <row r="194" spans="2:51" s="13" customFormat="1" ht="12">
      <c r="B194" s="218"/>
      <c r="C194" s="219"/>
      <c r="D194" s="214" t="s">
        <v>193</v>
      </c>
      <c r="E194" s="220" t="s">
        <v>1</v>
      </c>
      <c r="F194" s="221" t="s">
        <v>853</v>
      </c>
      <c r="G194" s="219"/>
      <c r="H194" s="222">
        <v>24.59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193</v>
      </c>
      <c r="AU194" s="228" t="s">
        <v>89</v>
      </c>
      <c r="AV194" s="13" t="s">
        <v>89</v>
      </c>
      <c r="AW194" s="13" t="s">
        <v>36</v>
      </c>
      <c r="AX194" s="13" t="s">
        <v>79</v>
      </c>
      <c r="AY194" s="228" t="s">
        <v>138</v>
      </c>
    </row>
    <row r="195" spans="2:51" s="13" customFormat="1" ht="12">
      <c r="B195" s="218"/>
      <c r="C195" s="219"/>
      <c r="D195" s="214" t="s">
        <v>193</v>
      </c>
      <c r="E195" s="220" t="s">
        <v>1</v>
      </c>
      <c r="F195" s="221" t="s">
        <v>854</v>
      </c>
      <c r="G195" s="219"/>
      <c r="H195" s="222">
        <v>19.811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AT195" s="228" t="s">
        <v>193</v>
      </c>
      <c r="AU195" s="228" t="s">
        <v>89</v>
      </c>
      <c r="AV195" s="13" t="s">
        <v>89</v>
      </c>
      <c r="AW195" s="13" t="s">
        <v>36</v>
      </c>
      <c r="AX195" s="13" t="s">
        <v>79</v>
      </c>
      <c r="AY195" s="228" t="s">
        <v>138</v>
      </c>
    </row>
    <row r="196" spans="2:51" s="13" customFormat="1" ht="12">
      <c r="B196" s="218"/>
      <c r="C196" s="219"/>
      <c r="D196" s="214" t="s">
        <v>193</v>
      </c>
      <c r="E196" s="220" t="s">
        <v>1</v>
      </c>
      <c r="F196" s="221" t="s">
        <v>855</v>
      </c>
      <c r="G196" s="219"/>
      <c r="H196" s="222">
        <v>5.162</v>
      </c>
      <c r="I196" s="223"/>
      <c r="J196" s="219"/>
      <c r="K196" s="219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193</v>
      </c>
      <c r="AU196" s="228" t="s">
        <v>89</v>
      </c>
      <c r="AV196" s="13" t="s">
        <v>89</v>
      </c>
      <c r="AW196" s="13" t="s">
        <v>36</v>
      </c>
      <c r="AX196" s="13" t="s">
        <v>79</v>
      </c>
      <c r="AY196" s="228" t="s">
        <v>138</v>
      </c>
    </row>
    <row r="197" spans="2:51" s="14" customFormat="1" ht="12">
      <c r="B197" s="244"/>
      <c r="C197" s="245"/>
      <c r="D197" s="214" t="s">
        <v>193</v>
      </c>
      <c r="E197" s="246" t="s">
        <v>1</v>
      </c>
      <c r="F197" s="247" t="s">
        <v>780</v>
      </c>
      <c r="G197" s="245"/>
      <c r="H197" s="248">
        <v>49.563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193</v>
      </c>
      <c r="AU197" s="254" t="s">
        <v>89</v>
      </c>
      <c r="AV197" s="14" t="s">
        <v>144</v>
      </c>
      <c r="AW197" s="14" t="s">
        <v>36</v>
      </c>
      <c r="AX197" s="14" t="s">
        <v>87</v>
      </c>
      <c r="AY197" s="254" t="s">
        <v>138</v>
      </c>
    </row>
    <row r="198" spans="1:65" s="2" customFormat="1" ht="16.5" customHeight="1">
      <c r="A198" s="34"/>
      <c r="B198" s="35"/>
      <c r="C198" s="200" t="s">
        <v>243</v>
      </c>
      <c r="D198" s="200" t="s">
        <v>140</v>
      </c>
      <c r="E198" s="201" t="s">
        <v>856</v>
      </c>
      <c r="F198" s="202" t="s">
        <v>857</v>
      </c>
      <c r="G198" s="203" t="s">
        <v>250</v>
      </c>
      <c r="H198" s="204">
        <v>213.089</v>
      </c>
      <c r="I198" s="205"/>
      <c r="J198" s="206">
        <f>ROUND(I198*H198,2)</f>
        <v>0</v>
      </c>
      <c r="K198" s="207"/>
      <c r="L198" s="39"/>
      <c r="M198" s="208" t="s">
        <v>1</v>
      </c>
      <c r="N198" s="209" t="s">
        <v>44</v>
      </c>
      <c r="O198" s="71"/>
      <c r="P198" s="210">
        <f>O198*H198</f>
        <v>0</v>
      </c>
      <c r="Q198" s="210">
        <v>2.501872204</v>
      </c>
      <c r="R198" s="210">
        <f>Q198*H198</f>
        <v>533.121446078156</v>
      </c>
      <c r="S198" s="210">
        <v>0</v>
      </c>
      <c r="T198" s="21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12" t="s">
        <v>144</v>
      </c>
      <c r="AT198" s="212" t="s">
        <v>140</v>
      </c>
      <c r="AU198" s="212" t="s">
        <v>89</v>
      </c>
      <c r="AY198" s="17" t="s">
        <v>138</v>
      </c>
      <c r="BE198" s="213">
        <f>IF(N198="základní",J198,0)</f>
        <v>0</v>
      </c>
      <c r="BF198" s="213">
        <f>IF(N198="snížená",J198,0)</f>
        <v>0</v>
      </c>
      <c r="BG198" s="213">
        <f>IF(N198="zákl. přenesená",J198,0)</f>
        <v>0</v>
      </c>
      <c r="BH198" s="213">
        <f>IF(N198="sníž. přenesená",J198,0)</f>
        <v>0</v>
      </c>
      <c r="BI198" s="213">
        <f>IF(N198="nulová",J198,0)</f>
        <v>0</v>
      </c>
      <c r="BJ198" s="17" t="s">
        <v>87</v>
      </c>
      <c r="BK198" s="213">
        <f>ROUND(I198*H198,2)</f>
        <v>0</v>
      </c>
      <c r="BL198" s="17" t="s">
        <v>144</v>
      </c>
      <c r="BM198" s="212" t="s">
        <v>858</v>
      </c>
    </row>
    <row r="199" spans="2:51" s="15" customFormat="1" ht="12">
      <c r="B199" s="255"/>
      <c r="C199" s="256"/>
      <c r="D199" s="214" t="s">
        <v>193</v>
      </c>
      <c r="E199" s="257" t="s">
        <v>1</v>
      </c>
      <c r="F199" s="258" t="s">
        <v>837</v>
      </c>
      <c r="G199" s="256"/>
      <c r="H199" s="257" t="s">
        <v>1</v>
      </c>
      <c r="I199" s="259"/>
      <c r="J199" s="256"/>
      <c r="K199" s="256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193</v>
      </c>
      <c r="AU199" s="264" t="s">
        <v>89</v>
      </c>
      <c r="AV199" s="15" t="s">
        <v>87</v>
      </c>
      <c r="AW199" s="15" t="s">
        <v>36</v>
      </c>
      <c r="AX199" s="15" t="s">
        <v>79</v>
      </c>
      <c r="AY199" s="264" t="s">
        <v>138</v>
      </c>
    </row>
    <row r="200" spans="2:51" s="13" customFormat="1" ht="12">
      <c r="B200" s="218"/>
      <c r="C200" s="219"/>
      <c r="D200" s="214" t="s">
        <v>193</v>
      </c>
      <c r="E200" s="220" t="s">
        <v>1</v>
      </c>
      <c r="F200" s="221" t="s">
        <v>859</v>
      </c>
      <c r="G200" s="219"/>
      <c r="H200" s="222">
        <v>24.294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193</v>
      </c>
      <c r="AU200" s="228" t="s">
        <v>89</v>
      </c>
      <c r="AV200" s="13" t="s">
        <v>89</v>
      </c>
      <c r="AW200" s="13" t="s">
        <v>36</v>
      </c>
      <c r="AX200" s="13" t="s">
        <v>79</v>
      </c>
      <c r="AY200" s="228" t="s">
        <v>138</v>
      </c>
    </row>
    <row r="201" spans="2:51" s="13" customFormat="1" ht="12">
      <c r="B201" s="218"/>
      <c r="C201" s="219"/>
      <c r="D201" s="214" t="s">
        <v>193</v>
      </c>
      <c r="E201" s="220" t="s">
        <v>1</v>
      </c>
      <c r="F201" s="221" t="s">
        <v>860</v>
      </c>
      <c r="G201" s="219"/>
      <c r="H201" s="222">
        <v>35.052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193</v>
      </c>
      <c r="AU201" s="228" t="s">
        <v>89</v>
      </c>
      <c r="AV201" s="13" t="s">
        <v>89</v>
      </c>
      <c r="AW201" s="13" t="s">
        <v>36</v>
      </c>
      <c r="AX201" s="13" t="s">
        <v>79</v>
      </c>
      <c r="AY201" s="228" t="s">
        <v>138</v>
      </c>
    </row>
    <row r="202" spans="2:51" s="15" customFormat="1" ht="12">
      <c r="B202" s="255"/>
      <c r="C202" s="256"/>
      <c r="D202" s="214" t="s">
        <v>193</v>
      </c>
      <c r="E202" s="257" t="s">
        <v>1</v>
      </c>
      <c r="F202" s="258" t="s">
        <v>839</v>
      </c>
      <c r="G202" s="256"/>
      <c r="H202" s="257" t="s">
        <v>1</v>
      </c>
      <c r="I202" s="259"/>
      <c r="J202" s="256"/>
      <c r="K202" s="256"/>
      <c r="L202" s="260"/>
      <c r="M202" s="261"/>
      <c r="N202" s="262"/>
      <c r="O202" s="262"/>
      <c r="P202" s="262"/>
      <c r="Q202" s="262"/>
      <c r="R202" s="262"/>
      <c r="S202" s="262"/>
      <c r="T202" s="263"/>
      <c r="AT202" s="264" t="s">
        <v>193</v>
      </c>
      <c r="AU202" s="264" t="s">
        <v>89</v>
      </c>
      <c r="AV202" s="15" t="s">
        <v>87</v>
      </c>
      <c r="AW202" s="15" t="s">
        <v>36</v>
      </c>
      <c r="AX202" s="15" t="s">
        <v>79</v>
      </c>
      <c r="AY202" s="264" t="s">
        <v>138</v>
      </c>
    </row>
    <row r="203" spans="2:51" s="13" customFormat="1" ht="12">
      <c r="B203" s="218"/>
      <c r="C203" s="219"/>
      <c r="D203" s="214" t="s">
        <v>193</v>
      </c>
      <c r="E203" s="220" t="s">
        <v>1</v>
      </c>
      <c r="F203" s="221" t="s">
        <v>861</v>
      </c>
      <c r="G203" s="219"/>
      <c r="H203" s="222">
        <v>8.911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193</v>
      </c>
      <c r="AU203" s="228" t="s">
        <v>89</v>
      </c>
      <c r="AV203" s="13" t="s">
        <v>89</v>
      </c>
      <c r="AW203" s="13" t="s">
        <v>36</v>
      </c>
      <c r="AX203" s="13" t="s">
        <v>79</v>
      </c>
      <c r="AY203" s="228" t="s">
        <v>138</v>
      </c>
    </row>
    <row r="204" spans="2:51" s="13" customFormat="1" ht="12">
      <c r="B204" s="218"/>
      <c r="C204" s="219"/>
      <c r="D204" s="214" t="s">
        <v>193</v>
      </c>
      <c r="E204" s="220" t="s">
        <v>1</v>
      </c>
      <c r="F204" s="221" t="s">
        <v>862</v>
      </c>
      <c r="G204" s="219"/>
      <c r="H204" s="222">
        <v>10.311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193</v>
      </c>
      <c r="AU204" s="228" t="s">
        <v>89</v>
      </c>
      <c r="AV204" s="13" t="s">
        <v>89</v>
      </c>
      <c r="AW204" s="13" t="s">
        <v>36</v>
      </c>
      <c r="AX204" s="13" t="s">
        <v>79</v>
      </c>
      <c r="AY204" s="228" t="s">
        <v>138</v>
      </c>
    </row>
    <row r="205" spans="2:51" s="15" customFormat="1" ht="12">
      <c r="B205" s="255"/>
      <c r="C205" s="256"/>
      <c r="D205" s="214" t="s">
        <v>193</v>
      </c>
      <c r="E205" s="257" t="s">
        <v>1</v>
      </c>
      <c r="F205" s="258" t="s">
        <v>852</v>
      </c>
      <c r="G205" s="256"/>
      <c r="H205" s="257" t="s">
        <v>1</v>
      </c>
      <c r="I205" s="259"/>
      <c r="J205" s="256"/>
      <c r="K205" s="256"/>
      <c r="L205" s="260"/>
      <c r="M205" s="261"/>
      <c r="N205" s="262"/>
      <c r="O205" s="262"/>
      <c r="P205" s="262"/>
      <c r="Q205" s="262"/>
      <c r="R205" s="262"/>
      <c r="S205" s="262"/>
      <c r="T205" s="263"/>
      <c r="AT205" s="264" t="s">
        <v>193</v>
      </c>
      <c r="AU205" s="264" t="s">
        <v>89</v>
      </c>
      <c r="AV205" s="15" t="s">
        <v>87</v>
      </c>
      <c r="AW205" s="15" t="s">
        <v>36</v>
      </c>
      <c r="AX205" s="15" t="s">
        <v>79</v>
      </c>
      <c r="AY205" s="264" t="s">
        <v>138</v>
      </c>
    </row>
    <row r="206" spans="2:51" s="13" customFormat="1" ht="12">
      <c r="B206" s="218"/>
      <c r="C206" s="219"/>
      <c r="D206" s="214" t="s">
        <v>193</v>
      </c>
      <c r="E206" s="220" t="s">
        <v>1</v>
      </c>
      <c r="F206" s="221" t="s">
        <v>853</v>
      </c>
      <c r="G206" s="219"/>
      <c r="H206" s="222">
        <v>24.59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193</v>
      </c>
      <c r="AU206" s="228" t="s">
        <v>89</v>
      </c>
      <c r="AV206" s="13" t="s">
        <v>89</v>
      </c>
      <c r="AW206" s="13" t="s">
        <v>36</v>
      </c>
      <c r="AX206" s="13" t="s">
        <v>79</v>
      </c>
      <c r="AY206" s="228" t="s">
        <v>138</v>
      </c>
    </row>
    <row r="207" spans="2:51" s="13" customFormat="1" ht="12">
      <c r="B207" s="218"/>
      <c r="C207" s="219"/>
      <c r="D207" s="214" t="s">
        <v>193</v>
      </c>
      <c r="E207" s="220" t="s">
        <v>1</v>
      </c>
      <c r="F207" s="221" t="s">
        <v>854</v>
      </c>
      <c r="G207" s="219"/>
      <c r="H207" s="222">
        <v>19.811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193</v>
      </c>
      <c r="AU207" s="228" t="s">
        <v>89</v>
      </c>
      <c r="AV207" s="13" t="s">
        <v>89</v>
      </c>
      <c r="AW207" s="13" t="s">
        <v>36</v>
      </c>
      <c r="AX207" s="13" t="s">
        <v>79</v>
      </c>
      <c r="AY207" s="228" t="s">
        <v>138</v>
      </c>
    </row>
    <row r="208" spans="2:51" s="13" customFormat="1" ht="12">
      <c r="B208" s="218"/>
      <c r="C208" s="219"/>
      <c r="D208" s="214" t="s">
        <v>193</v>
      </c>
      <c r="E208" s="220" t="s">
        <v>1</v>
      </c>
      <c r="F208" s="221" t="s">
        <v>855</v>
      </c>
      <c r="G208" s="219"/>
      <c r="H208" s="222">
        <v>5.162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193</v>
      </c>
      <c r="AU208" s="228" t="s">
        <v>89</v>
      </c>
      <c r="AV208" s="13" t="s">
        <v>89</v>
      </c>
      <c r="AW208" s="13" t="s">
        <v>36</v>
      </c>
      <c r="AX208" s="13" t="s">
        <v>79</v>
      </c>
      <c r="AY208" s="228" t="s">
        <v>138</v>
      </c>
    </row>
    <row r="209" spans="2:51" s="15" customFormat="1" ht="12">
      <c r="B209" s="255"/>
      <c r="C209" s="256"/>
      <c r="D209" s="214" t="s">
        <v>193</v>
      </c>
      <c r="E209" s="257" t="s">
        <v>1</v>
      </c>
      <c r="F209" s="258" t="s">
        <v>841</v>
      </c>
      <c r="G209" s="256"/>
      <c r="H209" s="257" t="s">
        <v>1</v>
      </c>
      <c r="I209" s="259"/>
      <c r="J209" s="256"/>
      <c r="K209" s="256"/>
      <c r="L209" s="260"/>
      <c r="M209" s="261"/>
      <c r="N209" s="262"/>
      <c r="O209" s="262"/>
      <c r="P209" s="262"/>
      <c r="Q209" s="262"/>
      <c r="R209" s="262"/>
      <c r="S209" s="262"/>
      <c r="T209" s="263"/>
      <c r="AT209" s="264" t="s">
        <v>193</v>
      </c>
      <c r="AU209" s="264" t="s">
        <v>89</v>
      </c>
      <c r="AV209" s="15" t="s">
        <v>87</v>
      </c>
      <c r="AW209" s="15" t="s">
        <v>36</v>
      </c>
      <c r="AX209" s="15" t="s">
        <v>79</v>
      </c>
      <c r="AY209" s="264" t="s">
        <v>138</v>
      </c>
    </row>
    <row r="210" spans="2:51" s="13" customFormat="1" ht="12">
      <c r="B210" s="218"/>
      <c r="C210" s="219"/>
      <c r="D210" s="214" t="s">
        <v>193</v>
      </c>
      <c r="E210" s="220" t="s">
        <v>1</v>
      </c>
      <c r="F210" s="221" t="s">
        <v>863</v>
      </c>
      <c r="G210" s="219"/>
      <c r="H210" s="222">
        <v>30.947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193</v>
      </c>
      <c r="AU210" s="228" t="s">
        <v>89</v>
      </c>
      <c r="AV210" s="13" t="s">
        <v>89</v>
      </c>
      <c r="AW210" s="13" t="s">
        <v>36</v>
      </c>
      <c r="AX210" s="13" t="s">
        <v>79</v>
      </c>
      <c r="AY210" s="228" t="s">
        <v>138</v>
      </c>
    </row>
    <row r="211" spans="2:51" s="13" customFormat="1" ht="12">
      <c r="B211" s="218"/>
      <c r="C211" s="219"/>
      <c r="D211" s="214" t="s">
        <v>193</v>
      </c>
      <c r="E211" s="220" t="s">
        <v>1</v>
      </c>
      <c r="F211" s="221" t="s">
        <v>864</v>
      </c>
      <c r="G211" s="219"/>
      <c r="H211" s="222">
        <v>22.105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193</v>
      </c>
      <c r="AU211" s="228" t="s">
        <v>89</v>
      </c>
      <c r="AV211" s="13" t="s">
        <v>89</v>
      </c>
      <c r="AW211" s="13" t="s">
        <v>36</v>
      </c>
      <c r="AX211" s="13" t="s">
        <v>79</v>
      </c>
      <c r="AY211" s="228" t="s">
        <v>138</v>
      </c>
    </row>
    <row r="212" spans="2:51" s="15" customFormat="1" ht="12">
      <c r="B212" s="255"/>
      <c r="C212" s="256"/>
      <c r="D212" s="214" t="s">
        <v>193</v>
      </c>
      <c r="E212" s="257" t="s">
        <v>1</v>
      </c>
      <c r="F212" s="258" t="s">
        <v>843</v>
      </c>
      <c r="G212" s="256"/>
      <c r="H212" s="257" t="s">
        <v>1</v>
      </c>
      <c r="I212" s="259"/>
      <c r="J212" s="256"/>
      <c r="K212" s="256"/>
      <c r="L212" s="260"/>
      <c r="M212" s="261"/>
      <c r="N212" s="262"/>
      <c r="O212" s="262"/>
      <c r="P212" s="262"/>
      <c r="Q212" s="262"/>
      <c r="R212" s="262"/>
      <c r="S212" s="262"/>
      <c r="T212" s="263"/>
      <c r="AT212" s="264" t="s">
        <v>193</v>
      </c>
      <c r="AU212" s="264" t="s">
        <v>89</v>
      </c>
      <c r="AV212" s="15" t="s">
        <v>87</v>
      </c>
      <c r="AW212" s="15" t="s">
        <v>36</v>
      </c>
      <c r="AX212" s="15" t="s">
        <v>79</v>
      </c>
      <c r="AY212" s="264" t="s">
        <v>138</v>
      </c>
    </row>
    <row r="213" spans="2:51" s="13" customFormat="1" ht="12">
      <c r="B213" s="218"/>
      <c r="C213" s="219"/>
      <c r="D213" s="214" t="s">
        <v>193</v>
      </c>
      <c r="E213" s="220" t="s">
        <v>1</v>
      </c>
      <c r="F213" s="221" t="s">
        <v>865</v>
      </c>
      <c r="G213" s="219"/>
      <c r="H213" s="222">
        <v>22.334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AT213" s="228" t="s">
        <v>193</v>
      </c>
      <c r="AU213" s="228" t="s">
        <v>89</v>
      </c>
      <c r="AV213" s="13" t="s">
        <v>89</v>
      </c>
      <c r="AW213" s="13" t="s">
        <v>36</v>
      </c>
      <c r="AX213" s="13" t="s">
        <v>79</v>
      </c>
      <c r="AY213" s="228" t="s">
        <v>138</v>
      </c>
    </row>
    <row r="214" spans="2:51" s="13" customFormat="1" ht="12">
      <c r="B214" s="218"/>
      <c r="C214" s="219"/>
      <c r="D214" s="214" t="s">
        <v>193</v>
      </c>
      <c r="E214" s="220" t="s">
        <v>1</v>
      </c>
      <c r="F214" s="221" t="s">
        <v>866</v>
      </c>
      <c r="G214" s="219"/>
      <c r="H214" s="222">
        <v>9.572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193</v>
      </c>
      <c r="AU214" s="228" t="s">
        <v>89</v>
      </c>
      <c r="AV214" s="13" t="s">
        <v>89</v>
      </c>
      <c r="AW214" s="13" t="s">
        <v>36</v>
      </c>
      <c r="AX214" s="13" t="s">
        <v>79</v>
      </c>
      <c r="AY214" s="228" t="s">
        <v>138</v>
      </c>
    </row>
    <row r="215" spans="2:51" s="14" customFormat="1" ht="12">
      <c r="B215" s="244"/>
      <c r="C215" s="245"/>
      <c r="D215" s="214" t="s">
        <v>193</v>
      </c>
      <c r="E215" s="246" t="s">
        <v>1</v>
      </c>
      <c r="F215" s="247" t="s">
        <v>780</v>
      </c>
      <c r="G215" s="245"/>
      <c r="H215" s="248">
        <v>213.089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193</v>
      </c>
      <c r="AU215" s="254" t="s">
        <v>89</v>
      </c>
      <c r="AV215" s="14" t="s">
        <v>144</v>
      </c>
      <c r="AW215" s="14" t="s">
        <v>36</v>
      </c>
      <c r="AX215" s="14" t="s">
        <v>87</v>
      </c>
      <c r="AY215" s="254" t="s">
        <v>138</v>
      </c>
    </row>
    <row r="216" spans="1:65" s="2" customFormat="1" ht="16.5" customHeight="1">
      <c r="A216" s="34"/>
      <c r="B216" s="35"/>
      <c r="C216" s="200" t="s">
        <v>247</v>
      </c>
      <c r="D216" s="200" t="s">
        <v>140</v>
      </c>
      <c r="E216" s="201" t="s">
        <v>867</v>
      </c>
      <c r="F216" s="202" t="s">
        <v>868</v>
      </c>
      <c r="G216" s="203" t="s">
        <v>223</v>
      </c>
      <c r="H216" s="204">
        <v>683.567</v>
      </c>
      <c r="I216" s="205"/>
      <c r="J216" s="206">
        <f>ROUND(I216*H216,2)</f>
        <v>0</v>
      </c>
      <c r="K216" s="207"/>
      <c r="L216" s="39"/>
      <c r="M216" s="208" t="s">
        <v>1</v>
      </c>
      <c r="N216" s="209" t="s">
        <v>44</v>
      </c>
      <c r="O216" s="71"/>
      <c r="P216" s="210">
        <f>O216*H216</f>
        <v>0</v>
      </c>
      <c r="Q216" s="210">
        <v>0.00284</v>
      </c>
      <c r="R216" s="210">
        <f>Q216*H216</f>
        <v>1.94133028</v>
      </c>
      <c r="S216" s="210">
        <v>0</v>
      </c>
      <c r="T216" s="21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2" t="s">
        <v>144</v>
      </c>
      <c r="AT216" s="212" t="s">
        <v>140</v>
      </c>
      <c r="AU216" s="212" t="s">
        <v>89</v>
      </c>
      <c r="AY216" s="17" t="s">
        <v>138</v>
      </c>
      <c r="BE216" s="213">
        <f>IF(N216="základní",J216,0)</f>
        <v>0</v>
      </c>
      <c r="BF216" s="213">
        <f>IF(N216="snížená",J216,0)</f>
        <v>0</v>
      </c>
      <c r="BG216" s="213">
        <f>IF(N216="zákl. přenesená",J216,0)</f>
        <v>0</v>
      </c>
      <c r="BH216" s="213">
        <f>IF(N216="sníž. přenesená",J216,0)</f>
        <v>0</v>
      </c>
      <c r="BI216" s="213">
        <f>IF(N216="nulová",J216,0)</f>
        <v>0</v>
      </c>
      <c r="BJ216" s="17" t="s">
        <v>87</v>
      </c>
      <c r="BK216" s="213">
        <f>ROUND(I216*H216,2)</f>
        <v>0</v>
      </c>
      <c r="BL216" s="17" t="s">
        <v>144</v>
      </c>
      <c r="BM216" s="212" t="s">
        <v>869</v>
      </c>
    </row>
    <row r="217" spans="2:51" s="15" customFormat="1" ht="12">
      <c r="B217" s="255"/>
      <c r="C217" s="256"/>
      <c r="D217" s="214" t="s">
        <v>193</v>
      </c>
      <c r="E217" s="257" t="s">
        <v>1</v>
      </c>
      <c r="F217" s="258" t="s">
        <v>837</v>
      </c>
      <c r="G217" s="256"/>
      <c r="H217" s="257" t="s">
        <v>1</v>
      </c>
      <c r="I217" s="259"/>
      <c r="J217" s="256"/>
      <c r="K217" s="256"/>
      <c r="L217" s="260"/>
      <c r="M217" s="261"/>
      <c r="N217" s="262"/>
      <c r="O217" s="262"/>
      <c r="P217" s="262"/>
      <c r="Q217" s="262"/>
      <c r="R217" s="262"/>
      <c r="S217" s="262"/>
      <c r="T217" s="263"/>
      <c r="AT217" s="264" t="s">
        <v>193</v>
      </c>
      <c r="AU217" s="264" t="s">
        <v>89</v>
      </c>
      <c r="AV217" s="15" t="s">
        <v>87</v>
      </c>
      <c r="AW217" s="15" t="s">
        <v>36</v>
      </c>
      <c r="AX217" s="15" t="s">
        <v>79</v>
      </c>
      <c r="AY217" s="264" t="s">
        <v>138</v>
      </c>
    </row>
    <row r="218" spans="2:51" s="13" customFormat="1" ht="12">
      <c r="B218" s="218"/>
      <c r="C218" s="219"/>
      <c r="D218" s="214" t="s">
        <v>193</v>
      </c>
      <c r="E218" s="220" t="s">
        <v>1</v>
      </c>
      <c r="F218" s="221" t="s">
        <v>870</v>
      </c>
      <c r="G218" s="219"/>
      <c r="H218" s="222">
        <v>209.618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193</v>
      </c>
      <c r="AU218" s="228" t="s">
        <v>89</v>
      </c>
      <c r="AV218" s="13" t="s">
        <v>89</v>
      </c>
      <c r="AW218" s="13" t="s">
        <v>36</v>
      </c>
      <c r="AX218" s="13" t="s">
        <v>79</v>
      </c>
      <c r="AY218" s="228" t="s">
        <v>138</v>
      </c>
    </row>
    <row r="219" spans="2:51" s="15" customFormat="1" ht="12">
      <c r="B219" s="255"/>
      <c r="C219" s="256"/>
      <c r="D219" s="214" t="s">
        <v>193</v>
      </c>
      <c r="E219" s="257" t="s">
        <v>1</v>
      </c>
      <c r="F219" s="258" t="s">
        <v>839</v>
      </c>
      <c r="G219" s="256"/>
      <c r="H219" s="257" t="s">
        <v>1</v>
      </c>
      <c r="I219" s="259"/>
      <c r="J219" s="256"/>
      <c r="K219" s="256"/>
      <c r="L219" s="260"/>
      <c r="M219" s="261"/>
      <c r="N219" s="262"/>
      <c r="O219" s="262"/>
      <c r="P219" s="262"/>
      <c r="Q219" s="262"/>
      <c r="R219" s="262"/>
      <c r="S219" s="262"/>
      <c r="T219" s="263"/>
      <c r="AT219" s="264" t="s">
        <v>193</v>
      </c>
      <c r="AU219" s="264" t="s">
        <v>89</v>
      </c>
      <c r="AV219" s="15" t="s">
        <v>87</v>
      </c>
      <c r="AW219" s="15" t="s">
        <v>36</v>
      </c>
      <c r="AX219" s="15" t="s">
        <v>79</v>
      </c>
      <c r="AY219" s="264" t="s">
        <v>138</v>
      </c>
    </row>
    <row r="220" spans="2:51" s="13" customFormat="1" ht="12">
      <c r="B220" s="218"/>
      <c r="C220" s="219"/>
      <c r="D220" s="214" t="s">
        <v>193</v>
      </c>
      <c r="E220" s="220" t="s">
        <v>1</v>
      </c>
      <c r="F220" s="221" t="s">
        <v>871</v>
      </c>
      <c r="G220" s="219"/>
      <c r="H220" s="222">
        <v>66.705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193</v>
      </c>
      <c r="AU220" s="228" t="s">
        <v>89</v>
      </c>
      <c r="AV220" s="13" t="s">
        <v>89</v>
      </c>
      <c r="AW220" s="13" t="s">
        <v>36</v>
      </c>
      <c r="AX220" s="13" t="s">
        <v>79</v>
      </c>
      <c r="AY220" s="228" t="s">
        <v>138</v>
      </c>
    </row>
    <row r="221" spans="2:51" s="15" customFormat="1" ht="12">
      <c r="B221" s="255"/>
      <c r="C221" s="256"/>
      <c r="D221" s="214" t="s">
        <v>193</v>
      </c>
      <c r="E221" s="257" t="s">
        <v>1</v>
      </c>
      <c r="F221" s="258" t="s">
        <v>852</v>
      </c>
      <c r="G221" s="256"/>
      <c r="H221" s="257" t="s">
        <v>1</v>
      </c>
      <c r="I221" s="259"/>
      <c r="J221" s="256"/>
      <c r="K221" s="256"/>
      <c r="L221" s="260"/>
      <c r="M221" s="261"/>
      <c r="N221" s="262"/>
      <c r="O221" s="262"/>
      <c r="P221" s="262"/>
      <c r="Q221" s="262"/>
      <c r="R221" s="262"/>
      <c r="S221" s="262"/>
      <c r="T221" s="263"/>
      <c r="AT221" s="264" t="s">
        <v>193</v>
      </c>
      <c r="AU221" s="264" t="s">
        <v>89</v>
      </c>
      <c r="AV221" s="15" t="s">
        <v>87</v>
      </c>
      <c r="AW221" s="15" t="s">
        <v>36</v>
      </c>
      <c r="AX221" s="15" t="s">
        <v>79</v>
      </c>
      <c r="AY221" s="264" t="s">
        <v>138</v>
      </c>
    </row>
    <row r="222" spans="2:51" s="13" customFormat="1" ht="12">
      <c r="B222" s="218"/>
      <c r="C222" s="219"/>
      <c r="D222" s="214" t="s">
        <v>193</v>
      </c>
      <c r="E222" s="220" t="s">
        <v>1</v>
      </c>
      <c r="F222" s="221" t="s">
        <v>872</v>
      </c>
      <c r="G222" s="219"/>
      <c r="H222" s="222">
        <v>128.308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193</v>
      </c>
      <c r="AU222" s="228" t="s">
        <v>89</v>
      </c>
      <c r="AV222" s="13" t="s">
        <v>89</v>
      </c>
      <c r="AW222" s="13" t="s">
        <v>36</v>
      </c>
      <c r="AX222" s="13" t="s">
        <v>79</v>
      </c>
      <c r="AY222" s="228" t="s">
        <v>138</v>
      </c>
    </row>
    <row r="223" spans="2:51" s="15" customFormat="1" ht="12">
      <c r="B223" s="255"/>
      <c r="C223" s="256"/>
      <c r="D223" s="214" t="s">
        <v>193</v>
      </c>
      <c r="E223" s="257" t="s">
        <v>1</v>
      </c>
      <c r="F223" s="258" t="s">
        <v>841</v>
      </c>
      <c r="G223" s="256"/>
      <c r="H223" s="257" t="s">
        <v>1</v>
      </c>
      <c r="I223" s="259"/>
      <c r="J223" s="256"/>
      <c r="K223" s="256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193</v>
      </c>
      <c r="AU223" s="264" t="s">
        <v>89</v>
      </c>
      <c r="AV223" s="15" t="s">
        <v>87</v>
      </c>
      <c r="AW223" s="15" t="s">
        <v>36</v>
      </c>
      <c r="AX223" s="15" t="s">
        <v>79</v>
      </c>
      <c r="AY223" s="264" t="s">
        <v>138</v>
      </c>
    </row>
    <row r="224" spans="2:51" s="13" customFormat="1" ht="12">
      <c r="B224" s="218"/>
      <c r="C224" s="219"/>
      <c r="D224" s="214" t="s">
        <v>193</v>
      </c>
      <c r="E224" s="220" t="s">
        <v>1</v>
      </c>
      <c r="F224" s="221" t="s">
        <v>873</v>
      </c>
      <c r="G224" s="219"/>
      <c r="H224" s="222">
        <v>176.84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193</v>
      </c>
      <c r="AU224" s="228" t="s">
        <v>89</v>
      </c>
      <c r="AV224" s="13" t="s">
        <v>89</v>
      </c>
      <c r="AW224" s="13" t="s">
        <v>36</v>
      </c>
      <c r="AX224" s="13" t="s">
        <v>79</v>
      </c>
      <c r="AY224" s="228" t="s">
        <v>138</v>
      </c>
    </row>
    <row r="225" spans="2:51" s="15" customFormat="1" ht="12">
      <c r="B225" s="255"/>
      <c r="C225" s="256"/>
      <c r="D225" s="214" t="s">
        <v>193</v>
      </c>
      <c r="E225" s="257" t="s">
        <v>1</v>
      </c>
      <c r="F225" s="258" t="s">
        <v>843</v>
      </c>
      <c r="G225" s="256"/>
      <c r="H225" s="257" t="s">
        <v>1</v>
      </c>
      <c r="I225" s="259"/>
      <c r="J225" s="256"/>
      <c r="K225" s="256"/>
      <c r="L225" s="260"/>
      <c r="M225" s="261"/>
      <c r="N225" s="262"/>
      <c r="O225" s="262"/>
      <c r="P225" s="262"/>
      <c r="Q225" s="262"/>
      <c r="R225" s="262"/>
      <c r="S225" s="262"/>
      <c r="T225" s="263"/>
      <c r="AT225" s="264" t="s">
        <v>193</v>
      </c>
      <c r="AU225" s="264" t="s">
        <v>89</v>
      </c>
      <c r="AV225" s="15" t="s">
        <v>87</v>
      </c>
      <c r="AW225" s="15" t="s">
        <v>36</v>
      </c>
      <c r="AX225" s="15" t="s">
        <v>79</v>
      </c>
      <c r="AY225" s="264" t="s">
        <v>138</v>
      </c>
    </row>
    <row r="226" spans="2:51" s="13" customFormat="1" ht="12">
      <c r="B226" s="218"/>
      <c r="C226" s="219"/>
      <c r="D226" s="214" t="s">
        <v>193</v>
      </c>
      <c r="E226" s="220" t="s">
        <v>1</v>
      </c>
      <c r="F226" s="221" t="s">
        <v>874</v>
      </c>
      <c r="G226" s="219"/>
      <c r="H226" s="222">
        <v>102.096</v>
      </c>
      <c r="I226" s="223"/>
      <c r="J226" s="219"/>
      <c r="K226" s="219"/>
      <c r="L226" s="224"/>
      <c r="M226" s="225"/>
      <c r="N226" s="226"/>
      <c r="O226" s="226"/>
      <c r="P226" s="226"/>
      <c r="Q226" s="226"/>
      <c r="R226" s="226"/>
      <c r="S226" s="226"/>
      <c r="T226" s="227"/>
      <c r="AT226" s="228" t="s">
        <v>193</v>
      </c>
      <c r="AU226" s="228" t="s">
        <v>89</v>
      </c>
      <c r="AV226" s="13" t="s">
        <v>89</v>
      </c>
      <c r="AW226" s="13" t="s">
        <v>36</v>
      </c>
      <c r="AX226" s="13" t="s">
        <v>79</v>
      </c>
      <c r="AY226" s="228" t="s">
        <v>138</v>
      </c>
    </row>
    <row r="227" spans="2:51" s="14" customFormat="1" ht="12">
      <c r="B227" s="244"/>
      <c r="C227" s="245"/>
      <c r="D227" s="214" t="s">
        <v>193</v>
      </c>
      <c r="E227" s="246" t="s">
        <v>1</v>
      </c>
      <c r="F227" s="247" t="s">
        <v>780</v>
      </c>
      <c r="G227" s="245"/>
      <c r="H227" s="248">
        <v>683.567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193</v>
      </c>
      <c r="AU227" s="254" t="s">
        <v>89</v>
      </c>
      <c r="AV227" s="14" t="s">
        <v>144</v>
      </c>
      <c r="AW227" s="14" t="s">
        <v>36</v>
      </c>
      <c r="AX227" s="14" t="s">
        <v>87</v>
      </c>
      <c r="AY227" s="254" t="s">
        <v>138</v>
      </c>
    </row>
    <row r="228" spans="1:65" s="2" customFormat="1" ht="16.5" customHeight="1">
      <c r="A228" s="34"/>
      <c r="B228" s="35"/>
      <c r="C228" s="200" t="s">
        <v>253</v>
      </c>
      <c r="D228" s="200" t="s">
        <v>140</v>
      </c>
      <c r="E228" s="201" t="s">
        <v>875</v>
      </c>
      <c r="F228" s="202" t="s">
        <v>876</v>
      </c>
      <c r="G228" s="203" t="s">
        <v>223</v>
      </c>
      <c r="H228" s="204">
        <v>683.567</v>
      </c>
      <c r="I228" s="205"/>
      <c r="J228" s="206">
        <f>ROUND(I228*H228,2)</f>
        <v>0</v>
      </c>
      <c r="K228" s="207"/>
      <c r="L228" s="39"/>
      <c r="M228" s="208" t="s">
        <v>1</v>
      </c>
      <c r="N228" s="209" t="s">
        <v>44</v>
      </c>
      <c r="O228" s="71"/>
      <c r="P228" s="210">
        <f>O228*H228</f>
        <v>0</v>
      </c>
      <c r="Q228" s="210">
        <v>0</v>
      </c>
      <c r="R228" s="210">
        <f>Q228*H228</f>
        <v>0</v>
      </c>
      <c r="S228" s="210">
        <v>0</v>
      </c>
      <c r="T228" s="21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2" t="s">
        <v>144</v>
      </c>
      <c r="AT228" s="212" t="s">
        <v>140</v>
      </c>
      <c r="AU228" s="212" t="s">
        <v>89</v>
      </c>
      <c r="AY228" s="17" t="s">
        <v>138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7" t="s">
        <v>87</v>
      </c>
      <c r="BK228" s="213">
        <f>ROUND(I228*H228,2)</f>
        <v>0</v>
      </c>
      <c r="BL228" s="17" t="s">
        <v>144</v>
      </c>
      <c r="BM228" s="212" t="s">
        <v>877</v>
      </c>
    </row>
    <row r="229" spans="1:65" s="2" customFormat="1" ht="16.5" customHeight="1">
      <c r="A229" s="34"/>
      <c r="B229" s="35"/>
      <c r="C229" s="200" t="s">
        <v>258</v>
      </c>
      <c r="D229" s="200" t="s">
        <v>140</v>
      </c>
      <c r="E229" s="201" t="s">
        <v>878</v>
      </c>
      <c r="F229" s="202" t="s">
        <v>879</v>
      </c>
      <c r="G229" s="203" t="s">
        <v>331</v>
      </c>
      <c r="H229" s="204">
        <v>9.63</v>
      </c>
      <c r="I229" s="205"/>
      <c r="J229" s="206">
        <f>ROUND(I229*H229,2)</f>
        <v>0</v>
      </c>
      <c r="K229" s="207"/>
      <c r="L229" s="39"/>
      <c r="M229" s="208" t="s">
        <v>1</v>
      </c>
      <c r="N229" s="209" t="s">
        <v>44</v>
      </c>
      <c r="O229" s="71"/>
      <c r="P229" s="210">
        <f>O229*H229</f>
        <v>0</v>
      </c>
      <c r="Q229" s="210">
        <v>1.0492218</v>
      </c>
      <c r="R229" s="210">
        <f>Q229*H229</f>
        <v>10.104005934</v>
      </c>
      <c r="S229" s="210">
        <v>0</v>
      </c>
      <c r="T229" s="21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2" t="s">
        <v>144</v>
      </c>
      <c r="AT229" s="212" t="s">
        <v>140</v>
      </c>
      <c r="AU229" s="212" t="s">
        <v>89</v>
      </c>
      <c r="AY229" s="17" t="s">
        <v>138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7" t="s">
        <v>87</v>
      </c>
      <c r="BK229" s="213">
        <f>ROUND(I229*H229,2)</f>
        <v>0</v>
      </c>
      <c r="BL229" s="17" t="s">
        <v>144</v>
      </c>
      <c r="BM229" s="212" t="s">
        <v>880</v>
      </c>
    </row>
    <row r="230" spans="2:51" s="15" customFormat="1" ht="12">
      <c r="B230" s="255"/>
      <c r="C230" s="256"/>
      <c r="D230" s="214" t="s">
        <v>193</v>
      </c>
      <c r="E230" s="257" t="s">
        <v>1</v>
      </c>
      <c r="F230" s="258" t="s">
        <v>881</v>
      </c>
      <c r="G230" s="256"/>
      <c r="H230" s="257" t="s">
        <v>1</v>
      </c>
      <c r="I230" s="259"/>
      <c r="J230" s="256"/>
      <c r="K230" s="256"/>
      <c r="L230" s="260"/>
      <c r="M230" s="261"/>
      <c r="N230" s="262"/>
      <c r="O230" s="262"/>
      <c r="P230" s="262"/>
      <c r="Q230" s="262"/>
      <c r="R230" s="262"/>
      <c r="S230" s="262"/>
      <c r="T230" s="263"/>
      <c r="AT230" s="264" t="s">
        <v>193</v>
      </c>
      <c r="AU230" s="264" t="s">
        <v>89</v>
      </c>
      <c r="AV230" s="15" t="s">
        <v>87</v>
      </c>
      <c r="AW230" s="15" t="s">
        <v>36</v>
      </c>
      <c r="AX230" s="15" t="s">
        <v>79</v>
      </c>
      <c r="AY230" s="264" t="s">
        <v>138</v>
      </c>
    </row>
    <row r="231" spans="2:51" s="13" customFormat="1" ht="12">
      <c r="B231" s="218"/>
      <c r="C231" s="219"/>
      <c r="D231" s="214" t="s">
        <v>193</v>
      </c>
      <c r="E231" s="220" t="s">
        <v>1</v>
      </c>
      <c r="F231" s="221" t="s">
        <v>882</v>
      </c>
      <c r="G231" s="219"/>
      <c r="H231" s="222">
        <v>3.579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AT231" s="228" t="s">
        <v>193</v>
      </c>
      <c r="AU231" s="228" t="s">
        <v>89</v>
      </c>
      <c r="AV231" s="13" t="s">
        <v>89</v>
      </c>
      <c r="AW231" s="13" t="s">
        <v>36</v>
      </c>
      <c r="AX231" s="13" t="s">
        <v>79</v>
      </c>
      <c r="AY231" s="228" t="s">
        <v>138</v>
      </c>
    </row>
    <row r="232" spans="2:51" s="15" customFormat="1" ht="12">
      <c r="B232" s="255"/>
      <c r="C232" s="256"/>
      <c r="D232" s="214" t="s">
        <v>193</v>
      </c>
      <c r="E232" s="257" t="s">
        <v>1</v>
      </c>
      <c r="F232" s="258" t="s">
        <v>883</v>
      </c>
      <c r="G232" s="256"/>
      <c r="H232" s="257" t="s">
        <v>1</v>
      </c>
      <c r="I232" s="259"/>
      <c r="J232" s="256"/>
      <c r="K232" s="256"/>
      <c r="L232" s="260"/>
      <c r="M232" s="261"/>
      <c r="N232" s="262"/>
      <c r="O232" s="262"/>
      <c r="P232" s="262"/>
      <c r="Q232" s="262"/>
      <c r="R232" s="262"/>
      <c r="S232" s="262"/>
      <c r="T232" s="263"/>
      <c r="AT232" s="264" t="s">
        <v>193</v>
      </c>
      <c r="AU232" s="264" t="s">
        <v>89</v>
      </c>
      <c r="AV232" s="15" t="s">
        <v>87</v>
      </c>
      <c r="AW232" s="15" t="s">
        <v>36</v>
      </c>
      <c r="AX232" s="15" t="s">
        <v>79</v>
      </c>
      <c r="AY232" s="264" t="s">
        <v>138</v>
      </c>
    </row>
    <row r="233" spans="2:51" s="13" customFormat="1" ht="12">
      <c r="B233" s="218"/>
      <c r="C233" s="219"/>
      <c r="D233" s="214" t="s">
        <v>193</v>
      </c>
      <c r="E233" s="220" t="s">
        <v>1</v>
      </c>
      <c r="F233" s="221" t="s">
        <v>884</v>
      </c>
      <c r="G233" s="219"/>
      <c r="H233" s="222">
        <v>2.044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193</v>
      </c>
      <c r="AU233" s="228" t="s">
        <v>89</v>
      </c>
      <c r="AV233" s="13" t="s">
        <v>89</v>
      </c>
      <c r="AW233" s="13" t="s">
        <v>36</v>
      </c>
      <c r="AX233" s="13" t="s">
        <v>79</v>
      </c>
      <c r="AY233" s="228" t="s">
        <v>138</v>
      </c>
    </row>
    <row r="234" spans="2:51" s="15" customFormat="1" ht="12">
      <c r="B234" s="255"/>
      <c r="C234" s="256"/>
      <c r="D234" s="214" t="s">
        <v>193</v>
      </c>
      <c r="E234" s="257" t="s">
        <v>1</v>
      </c>
      <c r="F234" s="258" t="s">
        <v>839</v>
      </c>
      <c r="G234" s="256"/>
      <c r="H234" s="257" t="s">
        <v>1</v>
      </c>
      <c r="I234" s="259"/>
      <c r="J234" s="256"/>
      <c r="K234" s="256"/>
      <c r="L234" s="260"/>
      <c r="M234" s="261"/>
      <c r="N234" s="262"/>
      <c r="O234" s="262"/>
      <c r="P234" s="262"/>
      <c r="Q234" s="262"/>
      <c r="R234" s="262"/>
      <c r="S234" s="262"/>
      <c r="T234" s="263"/>
      <c r="AT234" s="264" t="s">
        <v>193</v>
      </c>
      <c r="AU234" s="264" t="s">
        <v>89</v>
      </c>
      <c r="AV234" s="15" t="s">
        <v>87</v>
      </c>
      <c r="AW234" s="15" t="s">
        <v>36</v>
      </c>
      <c r="AX234" s="15" t="s">
        <v>79</v>
      </c>
      <c r="AY234" s="264" t="s">
        <v>138</v>
      </c>
    </row>
    <row r="235" spans="2:51" s="13" customFormat="1" ht="12">
      <c r="B235" s="218"/>
      <c r="C235" s="219"/>
      <c r="D235" s="214" t="s">
        <v>193</v>
      </c>
      <c r="E235" s="220" t="s">
        <v>1</v>
      </c>
      <c r="F235" s="221" t="s">
        <v>885</v>
      </c>
      <c r="G235" s="219"/>
      <c r="H235" s="222">
        <v>1.533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193</v>
      </c>
      <c r="AU235" s="228" t="s">
        <v>89</v>
      </c>
      <c r="AV235" s="13" t="s">
        <v>89</v>
      </c>
      <c r="AW235" s="13" t="s">
        <v>36</v>
      </c>
      <c r="AX235" s="13" t="s">
        <v>79</v>
      </c>
      <c r="AY235" s="228" t="s">
        <v>138</v>
      </c>
    </row>
    <row r="236" spans="2:51" s="15" customFormat="1" ht="12">
      <c r="B236" s="255"/>
      <c r="C236" s="256"/>
      <c r="D236" s="214" t="s">
        <v>193</v>
      </c>
      <c r="E236" s="257" t="s">
        <v>1</v>
      </c>
      <c r="F236" s="258" t="s">
        <v>843</v>
      </c>
      <c r="G236" s="256"/>
      <c r="H236" s="257" t="s">
        <v>1</v>
      </c>
      <c r="I236" s="259"/>
      <c r="J236" s="256"/>
      <c r="K236" s="256"/>
      <c r="L236" s="260"/>
      <c r="M236" s="261"/>
      <c r="N236" s="262"/>
      <c r="O236" s="262"/>
      <c r="P236" s="262"/>
      <c r="Q236" s="262"/>
      <c r="R236" s="262"/>
      <c r="S236" s="262"/>
      <c r="T236" s="263"/>
      <c r="AT236" s="264" t="s">
        <v>193</v>
      </c>
      <c r="AU236" s="264" t="s">
        <v>89</v>
      </c>
      <c r="AV236" s="15" t="s">
        <v>87</v>
      </c>
      <c r="AW236" s="15" t="s">
        <v>36</v>
      </c>
      <c r="AX236" s="15" t="s">
        <v>79</v>
      </c>
      <c r="AY236" s="264" t="s">
        <v>138</v>
      </c>
    </row>
    <row r="237" spans="2:51" s="13" customFormat="1" ht="12">
      <c r="B237" s="218"/>
      <c r="C237" s="219"/>
      <c r="D237" s="214" t="s">
        <v>193</v>
      </c>
      <c r="E237" s="220" t="s">
        <v>1</v>
      </c>
      <c r="F237" s="221" t="s">
        <v>886</v>
      </c>
      <c r="G237" s="219"/>
      <c r="H237" s="222">
        <v>1.287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193</v>
      </c>
      <c r="AU237" s="228" t="s">
        <v>89</v>
      </c>
      <c r="AV237" s="13" t="s">
        <v>89</v>
      </c>
      <c r="AW237" s="13" t="s">
        <v>36</v>
      </c>
      <c r="AX237" s="13" t="s">
        <v>79</v>
      </c>
      <c r="AY237" s="228" t="s">
        <v>138</v>
      </c>
    </row>
    <row r="238" spans="2:51" s="15" customFormat="1" ht="12">
      <c r="B238" s="255"/>
      <c r="C238" s="256"/>
      <c r="D238" s="214" t="s">
        <v>193</v>
      </c>
      <c r="E238" s="257" t="s">
        <v>1</v>
      </c>
      <c r="F238" s="258" t="s">
        <v>887</v>
      </c>
      <c r="G238" s="256"/>
      <c r="H238" s="257" t="s">
        <v>1</v>
      </c>
      <c r="I238" s="259"/>
      <c r="J238" s="256"/>
      <c r="K238" s="256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193</v>
      </c>
      <c r="AU238" s="264" t="s">
        <v>89</v>
      </c>
      <c r="AV238" s="15" t="s">
        <v>87</v>
      </c>
      <c r="AW238" s="15" t="s">
        <v>36</v>
      </c>
      <c r="AX238" s="15" t="s">
        <v>79</v>
      </c>
      <c r="AY238" s="264" t="s">
        <v>138</v>
      </c>
    </row>
    <row r="239" spans="2:51" s="13" customFormat="1" ht="12">
      <c r="B239" s="218"/>
      <c r="C239" s="219"/>
      <c r="D239" s="214" t="s">
        <v>193</v>
      </c>
      <c r="E239" s="220" t="s">
        <v>1</v>
      </c>
      <c r="F239" s="221" t="s">
        <v>888</v>
      </c>
      <c r="G239" s="219"/>
      <c r="H239" s="222">
        <v>0.147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193</v>
      </c>
      <c r="AU239" s="228" t="s">
        <v>89</v>
      </c>
      <c r="AV239" s="13" t="s">
        <v>89</v>
      </c>
      <c r="AW239" s="13" t="s">
        <v>36</v>
      </c>
      <c r="AX239" s="13" t="s">
        <v>79</v>
      </c>
      <c r="AY239" s="228" t="s">
        <v>138</v>
      </c>
    </row>
    <row r="240" spans="2:51" s="15" customFormat="1" ht="12">
      <c r="B240" s="255"/>
      <c r="C240" s="256"/>
      <c r="D240" s="214" t="s">
        <v>193</v>
      </c>
      <c r="E240" s="257" t="s">
        <v>1</v>
      </c>
      <c r="F240" s="258" t="s">
        <v>889</v>
      </c>
      <c r="G240" s="256"/>
      <c r="H240" s="257" t="s">
        <v>1</v>
      </c>
      <c r="I240" s="259"/>
      <c r="J240" s="256"/>
      <c r="K240" s="256"/>
      <c r="L240" s="260"/>
      <c r="M240" s="261"/>
      <c r="N240" s="262"/>
      <c r="O240" s="262"/>
      <c r="P240" s="262"/>
      <c r="Q240" s="262"/>
      <c r="R240" s="262"/>
      <c r="S240" s="262"/>
      <c r="T240" s="263"/>
      <c r="AT240" s="264" t="s">
        <v>193</v>
      </c>
      <c r="AU240" s="264" t="s">
        <v>89</v>
      </c>
      <c r="AV240" s="15" t="s">
        <v>87</v>
      </c>
      <c r="AW240" s="15" t="s">
        <v>36</v>
      </c>
      <c r="AX240" s="15" t="s">
        <v>79</v>
      </c>
      <c r="AY240" s="264" t="s">
        <v>138</v>
      </c>
    </row>
    <row r="241" spans="2:51" s="13" customFormat="1" ht="12">
      <c r="B241" s="218"/>
      <c r="C241" s="219"/>
      <c r="D241" s="214" t="s">
        <v>193</v>
      </c>
      <c r="E241" s="220" t="s">
        <v>1</v>
      </c>
      <c r="F241" s="221" t="s">
        <v>890</v>
      </c>
      <c r="G241" s="219"/>
      <c r="H241" s="222">
        <v>0.621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193</v>
      </c>
      <c r="AU241" s="228" t="s">
        <v>89</v>
      </c>
      <c r="AV241" s="13" t="s">
        <v>89</v>
      </c>
      <c r="AW241" s="13" t="s">
        <v>36</v>
      </c>
      <c r="AX241" s="13" t="s">
        <v>79</v>
      </c>
      <c r="AY241" s="228" t="s">
        <v>138</v>
      </c>
    </row>
    <row r="242" spans="2:51" s="15" customFormat="1" ht="12">
      <c r="B242" s="255"/>
      <c r="C242" s="256"/>
      <c r="D242" s="214" t="s">
        <v>193</v>
      </c>
      <c r="E242" s="257" t="s">
        <v>1</v>
      </c>
      <c r="F242" s="258" t="s">
        <v>891</v>
      </c>
      <c r="G242" s="256"/>
      <c r="H242" s="257" t="s">
        <v>1</v>
      </c>
      <c r="I242" s="259"/>
      <c r="J242" s="256"/>
      <c r="K242" s="256"/>
      <c r="L242" s="260"/>
      <c r="M242" s="261"/>
      <c r="N242" s="262"/>
      <c r="O242" s="262"/>
      <c r="P242" s="262"/>
      <c r="Q242" s="262"/>
      <c r="R242" s="262"/>
      <c r="S242" s="262"/>
      <c r="T242" s="263"/>
      <c r="AT242" s="264" t="s">
        <v>193</v>
      </c>
      <c r="AU242" s="264" t="s">
        <v>89</v>
      </c>
      <c r="AV242" s="15" t="s">
        <v>87</v>
      </c>
      <c r="AW242" s="15" t="s">
        <v>36</v>
      </c>
      <c r="AX242" s="15" t="s">
        <v>79</v>
      </c>
      <c r="AY242" s="264" t="s">
        <v>138</v>
      </c>
    </row>
    <row r="243" spans="2:51" s="13" customFormat="1" ht="12">
      <c r="B243" s="218"/>
      <c r="C243" s="219"/>
      <c r="D243" s="214" t="s">
        <v>193</v>
      </c>
      <c r="E243" s="220" t="s">
        <v>1</v>
      </c>
      <c r="F243" s="221" t="s">
        <v>892</v>
      </c>
      <c r="G243" s="219"/>
      <c r="H243" s="222">
        <v>0.419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193</v>
      </c>
      <c r="AU243" s="228" t="s">
        <v>89</v>
      </c>
      <c r="AV243" s="13" t="s">
        <v>89</v>
      </c>
      <c r="AW243" s="13" t="s">
        <v>36</v>
      </c>
      <c r="AX243" s="13" t="s">
        <v>79</v>
      </c>
      <c r="AY243" s="228" t="s">
        <v>138</v>
      </c>
    </row>
    <row r="244" spans="2:51" s="14" customFormat="1" ht="12">
      <c r="B244" s="244"/>
      <c r="C244" s="245"/>
      <c r="D244" s="214" t="s">
        <v>193</v>
      </c>
      <c r="E244" s="246" t="s">
        <v>1</v>
      </c>
      <c r="F244" s="247" t="s">
        <v>780</v>
      </c>
      <c r="G244" s="245"/>
      <c r="H244" s="248">
        <v>9.63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193</v>
      </c>
      <c r="AU244" s="254" t="s">
        <v>89</v>
      </c>
      <c r="AV244" s="14" t="s">
        <v>144</v>
      </c>
      <c r="AW244" s="14" t="s">
        <v>36</v>
      </c>
      <c r="AX244" s="14" t="s">
        <v>87</v>
      </c>
      <c r="AY244" s="254" t="s">
        <v>138</v>
      </c>
    </row>
    <row r="245" spans="1:65" s="2" customFormat="1" ht="37.9" customHeight="1">
      <c r="A245" s="34"/>
      <c r="B245" s="35"/>
      <c r="C245" s="200" t="s">
        <v>262</v>
      </c>
      <c r="D245" s="200" t="s">
        <v>140</v>
      </c>
      <c r="E245" s="201" t="s">
        <v>893</v>
      </c>
      <c r="F245" s="202" t="s">
        <v>894</v>
      </c>
      <c r="G245" s="203" t="s">
        <v>250</v>
      </c>
      <c r="H245" s="204">
        <v>7.62</v>
      </c>
      <c r="I245" s="205"/>
      <c r="J245" s="206">
        <f>ROUND(I245*H245,2)</f>
        <v>0</v>
      </c>
      <c r="K245" s="207"/>
      <c r="L245" s="39"/>
      <c r="M245" s="208" t="s">
        <v>1</v>
      </c>
      <c r="N245" s="209" t="s">
        <v>44</v>
      </c>
      <c r="O245" s="71"/>
      <c r="P245" s="210">
        <f>O245*H245</f>
        <v>0</v>
      </c>
      <c r="Q245" s="210">
        <v>2.00634</v>
      </c>
      <c r="R245" s="210">
        <f>Q245*H245</f>
        <v>15.288310799999998</v>
      </c>
      <c r="S245" s="210">
        <v>0</v>
      </c>
      <c r="T245" s="21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12" t="s">
        <v>144</v>
      </c>
      <c r="AT245" s="212" t="s">
        <v>140</v>
      </c>
      <c r="AU245" s="212" t="s">
        <v>89</v>
      </c>
      <c r="AY245" s="17" t="s">
        <v>138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7" t="s">
        <v>87</v>
      </c>
      <c r="BK245" s="213">
        <f>ROUND(I245*H245,2)</f>
        <v>0</v>
      </c>
      <c r="BL245" s="17" t="s">
        <v>144</v>
      </c>
      <c r="BM245" s="212" t="s">
        <v>895</v>
      </c>
    </row>
    <row r="246" spans="2:51" s="15" customFormat="1" ht="12">
      <c r="B246" s="255"/>
      <c r="C246" s="256"/>
      <c r="D246" s="214" t="s">
        <v>193</v>
      </c>
      <c r="E246" s="257" t="s">
        <v>1</v>
      </c>
      <c r="F246" s="258" t="s">
        <v>852</v>
      </c>
      <c r="G246" s="256"/>
      <c r="H246" s="257" t="s">
        <v>1</v>
      </c>
      <c r="I246" s="259"/>
      <c r="J246" s="256"/>
      <c r="K246" s="256"/>
      <c r="L246" s="260"/>
      <c r="M246" s="261"/>
      <c r="N246" s="262"/>
      <c r="O246" s="262"/>
      <c r="P246" s="262"/>
      <c r="Q246" s="262"/>
      <c r="R246" s="262"/>
      <c r="S246" s="262"/>
      <c r="T246" s="263"/>
      <c r="AT246" s="264" t="s">
        <v>193</v>
      </c>
      <c r="AU246" s="264" t="s">
        <v>89</v>
      </c>
      <c r="AV246" s="15" t="s">
        <v>87</v>
      </c>
      <c r="AW246" s="15" t="s">
        <v>36</v>
      </c>
      <c r="AX246" s="15" t="s">
        <v>79</v>
      </c>
      <c r="AY246" s="264" t="s">
        <v>138</v>
      </c>
    </row>
    <row r="247" spans="2:51" s="13" customFormat="1" ht="12">
      <c r="B247" s="218"/>
      <c r="C247" s="219"/>
      <c r="D247" s="214" t="s">
        <v>193</v>
      </c>
      <c r="E247" s="220" t="s">
        <v>1</v>
      </c>
      <c r="F247" s="221" t="s">
        <v>896</v>
      </c>
      <c r="G247" s="219"/>
      <c r="H247" s="222">
        <v>7.62</v>
      </c>
      <c r="I247" s="223"/>
      <c r="J247" s="219"/>
      <c r="K247" s="219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193</v>
      </c>
      <c r="AU247" s="228" t="s">
        <v>89</v>
      </c>
      <c r="AV247" s="13" t="s">
        <v>89</v>
      </c>
      <c r="AW247" s="13" t="s">
        <v>36</v>
      </c>
      <c r="AX247" s="13" t="s">
        <v>79</v>
      </c>
      <c r="AY247" s="228" t="s">
        <v>138</v>
      </c>
    </row>
    <row r="248" spans="2:51" s="14" customFormat="1" ht="12">
      <c r="B248" s="244"/>
      <c r="C248" s="245"/>
      <c r="D248" s="214" t="s">
        <v>193</v>
      </c>
      <c r="E248" s="246" t="s">
        <v>1</v>
      </c>
      <c r="F248" s="247" t="s">
        <v>780</v>
      </c>
      <c r="G248" s="245"/>
      <c r="H248" s="248">
        <v>7.62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193</v>
      </c>
      <c r="AU248" s="254" t="s">
        <v>89</v>
      </c>
      <c r="AV248" s="14" t="s">
        <v>144</v>
      </c>
      <c r="AW248" s="14" t="s">
        <v>36</v>
      </c>
      <c r="AX248" s="14" t="s">
        <v>87</v>
      </c>
      <c r="AY248" s="254" t="s">
        <v>138</v>
      </c>
    </row>
    <row r="249" spans="2:63" s="12" customFormat="1" ht="22.9" customHeight="1">
      <c r="B249" s="184"/>
      <c r="C249" s="185"/>
      <c r="D249" s="186" t="s">
        <v>78</v>
      </c>
      <c r="E249" s="198" t="s">
        <v>144</v>
      </c>
      <c r="F249" s="198" t="s">
        <v>897</v>
      </c>
      <c r="G249" s="185"/>
      <c r="H249" s="185"/>
      <c r="I249" s="188"/>
      <c r="J249" s="199">
        <f>BK249</f>
        <v>0</v>
      </c>
      <c r="K249" s="185"/>
      <c r="L249" s="190"/>
      <c r="M249" s="191"/>
      <c r="N249" s="192"/>
      <c r="O249" s="192"/>
      <c r="P249" s="193">
        <f>SUM(P250:P254)</f>
        <v>0</v>
      </c>
      <c r="Q249" s="192"/>
      <c r="R249" s="193">
        <f>SUM(R250:R254)</f>
        <v>3.281070728</v>
      </c>
      <c r="S249" s="192"/>
      <c r="T249" s="194">
        <f>SUM(T250:T254)</f>
        <v>0</v>
      </c>
      <c r="AR249" s="195" t="s">
        <v>87</v>
      </c>
      <c r="AT249" s="196" t="s">
        <v>78</v>
      </c>
      <c r="AU249" s="196" t="s">
        <v>87</v>
      </c>
      <c r="AY249" s="195" t="s">
        <v>138</v>
      </c>
      <c r="BK249" s="197">
        <f>SUM(BK250:BK254)</f>
        <v>0</v>
      </c>
    </row>
    <row r="250" spans="1:65" s="2" customFormat="1" ht="16.5" customHeight="1">
      <c r="A250" s="34"/>
      <c r="B250" s="35"/>
      <c r="C250" s="200" t="s">
        <v>266</v>
      </c>
      <c r="D250" s="200" t="s">
        <v>140</v>
      </c>
      <c r="E250" s="201" t="s">
        <v>898</v>
      </c>
      <c r="F250" s="202" t="s">
        <v>899</v>
      </c>
      <c r="G250" s="203" t="s">
        <v>250</v>
      </c>
      <c r="H250" s="204">
        <v>1.3</v>
      </c>
      <c r="I250" s="205"/>
      <c r="J250" s="206">
        <f>ROUND(I250*H250,2)</f>
        <v>0</v>
      </c>
      <c r="K250" s="207"/>
      <c r="L250" s="39"/>
      <c r="M250" s="208" t="s">
        <v>1</v>
      </c>
      <c r="N250" s="209" t="s">
        <v>44</v>
      </c>
      <c r="O250" s="71"/>
      <c r="P250" s="210">
        <f>O250*H250</f>
        <v>0</v>
      </c>
      <c r="Q250" s="210">
        <v>2.50194</v>
      </c>
      <c r="R250" s="210">
        <f>Q250*H250</f>
        <v>3.252522</v>
      </c>
      <c r="S250" s="210">
        <v>0</v>
      </c>
      <c r="T250" s="21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2" t="s">
        <v>144</v>
      </c>
      <c r="AT250" s="212" t="s">
        <v>140</v>
      </c>
      <c r="AU250" s="212" t="s">
        <v>89</v>
      </c>
      <c r="AY250" s="17" t="s">
        <v>138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7" t="s">
        <v>87</v>
      </c>
      <c r="BK250" s="213">
        <f>ROUND(I250*H250,2)</f>
        <v>0</v>
      </c>
      <c r="BL250" s="17" t="s">
        <v>144</v>
      </c>
      <c r="BM250" s="212" t="s">
        <v>900</v>
      </c>
    </row>
    <row r="251" spans="2:51" s="13" customFormat="1" ht="12">
      <c r="B251" s="218"/>
      <c r="C251" s="219"/>
      <c r="D251" s="214" t="s">
        <v>193</v>
      </c>
      <c r="E251" s="220" t="s">
        <v>1</v>
      </c>
      <c r="F251" s="221" t="s">
        <v>901</v>
      </c>
      <c r="G251" s="219"/>
      <c r="H251" s="222">
        <v>1.3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193</v>
      </c>
      <c r="AU251" s="228" t="s">
        <v>89</v>
      </c>
      <c r="AV251" s="13" t="s">
        <v>89</v>
      </c>
      <c r="AW251" s="13" t="s">
        <v>36</v>
      </c>
      <c r="AX251" s="13" t="s">
        <v>87</v>
      </c>
      <c r="AY251" s="228" t="s">
        <v>138</v>
      </c>
    </row>
    <row r="252" spans="1:65" s="2" customFormat="1" ht="16.5" customHeight="1">
      <c r="A252" s="34"/>
      <c r="B252" s="35"/>
      <c r="C252" s="200" t="s">
        <v>272</v>
      </c>
      <c r="D252" s="200" t="s">
        <v>140</v>
      </c>
      <c r="E252" s="201" t="s">
        <v>902</v>
      </c>
      <c r="F252" s="202" t="s">
        <v>903</v>
      </c>
      <c r="G252" s="203" t="s">
        <v>223</v>
      </c>
      <c r="H252" s="204">
        <v>5.2</v>
      </c>
      <c r="I252" s="205"/>
      <c r="J252" s="206">
        <f>ROUND(I252*H252,2)</f>
        <v>0</v>
      </c>
      <c r="K252" s="207"/>
      <c r="L252" s="39"/>
      <c r="M252" s="208" t="s">
        <v>1</v>
      </c>
      <c r="N252" s="209" t="s">
        <v>44</v>
      </c>
      <c r="O252" s="71"/>
      <c r="P252" s="210">
        <f>O252*H252</f>
        <v>0</v>
      </c>
      <c r="Q252" s="210">
        <v>0.00549014</v>
      </c>
      <c r="R252" s="210">
        <f>Q252*H252</f>
        <v>0.028548728000000002</v>
      </c>
      <c r="S252" s="210">
        <v>0</v>
      </c>
      <c r="T252" s="21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2" t="s">
        <v>144</v>
      </c>
      <c r="AT252" s="212" t="s">
        <v>140</v>
      </c>
      <c r="AU252" s="212" t="s">
        <v>89</v>
      </c>
      <c r="AY252" s="17" t="s">
        <v>138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7" t="s">
        <v>87</v>
      </c>
      <c r="BK252" s="213">
        <f>ROUND(I252*H252,2)</f>
        <v>0</v>
      </c>
      <c r="BL252" s="17" t="s">
        <v>144</v>
      </c>
      <c r="BM252" s="212" t="s">
        <v>904</v>
      </c>
    </row>
    <row r="253" spans="2:51" s="13" customFormat="1" ht="12">
      <c r="B253" s="218"/>
      <c r="C253" s="219"/>
      <c r="D253" s="214" t="s">
        <v>193</v>
      </c>
      <c r="E253" s="220" t="s">
        <v>1</v>
      </c>
      <c r="F253" s="221" t="s">
        <v>905</v>
      </c>
      <c r="G253" s="219"/>
      <c r="H253" s="222">
        <v>5.2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193</v>
      </c>
      <c r="AU253" s="228" t="s">
        <v>89</v>
      </c>
      <c r="AV253" s="13" t="s">
        <v>89</v>
      </c>
      <c r="AW253" s="13" t="s">
        <v>36</v>
      </c>
      <c r="AX253" s="13" t="s">
        <v>87</v>
      </c>
      <c r="AY253" s="228" t="s">
        <v>138</v>
      </c>
    </row>
    <row r="254" spans="1:65" s="2" customFormat="1" ht="21.75" customHeight="1">
      <c r="A254" s="34"/>
      <c r="B254" s="35"/>
      <c r="C254" s="200" t="s">
        <v>276</v>
      </c>
      <c r="D254" s="200" t="s">
        <v>140</v>
      </c>
      <c r="E254" s="201" t="s">
        <v>906</v>
      </c>
      <c r="F254" s="202" t="s">
        <v>907</v>
      </c>
      <c r="G254" s="203" t="s">
        <v>223</v>
      </c>
      <c r="H254" s="204">
        <v>5.2</v>
      </c>
      <c r="I254" s="205"/>
      <c r="J254" s="206">
        <f>ROUND(I254*H254,2)</f>
        <v>0</v>
      </c>
      <c r="K254" s="207"/>
      <c r="L254" s="39"/>
      <c r="M254" s="208" t="s">
        <v>1</v>
      </c>
      <c r="N254" s="209" t="s">
        <v>44</v>
      </c>
      <c r="O254" s="71"/>
      <c r="P254" s="210">
        <f>O254*H254</f>
        <v>0</v>
      </c>
      <c r="Q254" s="210">
        <v>0</v>
      </c>
      <c r="R254" s="210">
        <f>Q254*H254</f>
        <v>0</v>
      </c>
      <c r="S254" s="210">
        <v>0</v>
      </c>
      <c r="T254" s="21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2" t="s">
        <v>144</v>
      </c>
      <c r="AT254" s="212" t="s">
        <v>140</v>
      </c>
      <c r="AU254" s="212" t="s">
        <v>89</v>
      </c>
      <c r="AY254" s="17" t="s">
        <v>138</v>
      </c>
      <c r="BE254" s="213">
        <f>IF(N254="základní",J254,0)</f>
        <v>0</v>
      </c>
      <c r="BF254" s="213">
        <f>IF(N254="snížená",J254,0)</f>
        <v>0</v>
      </c>
      <c r="BG254" s="213">
        <f>IF(N254="zákl. přenesená",J254,0)</f>
        <v>0</v>
      </c>
      <c r="BH254" s="213">
        <f>IF(N254="sníž. přenesená",J254,0)</f>
        <v>0</v>
      </c>
      <c r="BI254" s="213">
        <f>IF(N254="nulová",J254,0)</f>
        <v>0</v>
      </c>
      <c r="BJ254" s="17" t="s">
        <v>87</v>
      </c>
      <c r="BK254" s="213">
        <f>ROUND(I254*H254,2)</f>
        <v>0</v>
      </c>
      <c r="BL254" s="17" t="s">
        <v>144</v>
      </c>
      <c r="BM254" s="212" t="s">
        <v>908</v>
      </c>
    </row>
    <row r="255" spans="2:63" s="12" customFormat="1" ht="22.9" customHeight="1">
      <c r="B255" s="184"/>
      <c r="C255" s="185"/>
      <c r="D255" s="186" t="s">
        <v>78</v>
      </c>
      <c r="E255" s="198" t="s">
        <v>163</v>
      </c>
      <c r="F255" s="198" t="s">
        <v>909</v>
      </c>
      <c r="G255" s="185"/>
      <c r="H255" s="185"/>
      <c r="I255" s="188"/>
      <c r="J255" s="199">
        <f>BK255</f>
        <v>0</v>
      </c>
      <c r="K255" s="185"/>
      <c r="L255" s="190"/>
      <c r="M255" s="191"/>
      <c r="N255" s="192"/>
      <c r="O255" s="192"/>
      <c r="P255" s="193">
        <f>SUM(P256:P259)</f>
        <v>0</v>
      </c>
      <c r="Q255" s="192"/>
      <c r="R255" s="193">
        <f>SUM(R256:R259)</f>
        <v>0.05333859999999999</v>
      </c>
      <c r="S255" s="192"/>
      <c r="T255" s="194">
        <f>SUM(T256:T259)</f>
        <v>0</v>
      </c>
      <c r="AR255" s="195" t="s">
        <v>87</v>
      </c>
      <c r="AT255" s="196" t="s">
        <v>78</v>
      </c>
      <c r="AU255" s="196" t="s">
        <v>87</v>
      </c>
      <c r="AY255" s="195" t="s">
        <v>138</v>
      </c>
      <c r="BK255" s="197">
        <f>SUM(BK256:BK259)</f>
        <v>0</v>
      </c>
    </row>
    <row r="256" spans="1:65" s="2" customFormat="1" ht="24.2" customHeight="1">
      <c r="A256" s="34"/>
      <c r="B256" s="35"/>
      <c r="C256" s="200" t="s">
        <v>281</v>
      </c>
      <c r="D256" s="200" t="s">
        <v>140</v>
      </c>
      <c r="E256" s="201" t="s">
        <v>910</v>
      </c>
      <c r="F256" s="202" t="s">
        <v>911</v>
      </c>
      <c r="G256" s="203" t="s">
        <v>223</v>
      </c>
      <c r="H256" s="204">
        <v>38.099</v>
      </c>
      <c r="I256" s="205"/>
      <c r="J256" s="206">
        <f>ROUND(I256*H256,2)</f>
        <v>0</v>
      </c>
      <c r="K256" s="207"/>
      <c r="L256" s="39"/>
      <c r="M256" s="208" t="s">
        <v>1</v>
      </c>
      <c r="N256" s="209" t="s">
        <v>44</v>
      </c>
      <c r="O256" s="71"/>
      <c r="P256" s="210">
        <f>O256*H256</f>
        <v>0</v>
      </c>
      <c r="Q256" s="210">
        <v>0.0014</v>
      </c>
      <c r="R256" s="210">
        <f>Q256*H256</f>
        <v>0.05333859999999999</v>
      </c>
      <c r="S256" s="210">
        <v>0</v>
      </c>
      <c r="T256" s="21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2" t="s">
        <v>144</v>
      </c>
      <c r="AT256" s="212" t="s">
        <v>140</v>
      </c>
      <c r="AU256" s="212" t="s">
        <v>89</v>
      </c>
      <c r="AY256" s="17" t="s">
        <v>138</v>
      </c>
      <c r="BE256" s="213">
        <f>IF(N256="základní",J256,0)</f>
        <v>0</v>
      </c>
      <c r="BF256" s="213">
        <f>IF(N256="snížená",J256,0)</f>
        <v>0</v>
      </c>
      <c r="BG256" s="213">
        <f>IF(N256="zákl. přenesená",J256,0)</f>
        <v>0</v>
      </c>
      <c r="BH256" s="213">
        <f>IF(N256="sníž. přenesená",J256,0)</f>
        <v>0</v>
      </c>
      <c r="BI256" s="213">
        <f>IF(N256="nulová",J256,0)</f>
        <v>0</v>
      </c>
      <c r="BJ256" s="17" t="s">
        <v>87</v>
      </c>
      <c r="BK256" s="213">
        <f>ROUND(I256*H256,2)</f>
        <v>0</v>
      </c>
      <c r="BL256" s="17" t="s">
        <v>144</v>
      </c>
      <c r="BM256" s="212" t="s">
        <v>912</v>
      </c>
    </row>
    <row r="257" spans="2:51" s="15" customFormat="1" ht="12">
      <c r="B257" s="255"/>
      <c r="C257" s="256"/>
      <c r="D257" s="214" t="s">
        <v>193</v>
      </c>
      <c r="E257" s="257" t="s">
        <v>1</v>
      </c>
      <c r="F257" s="258" t="s">
        <v>852</v>
      </c>
      <c r="G257" s="256"/>
      <c r="H257" s="257" t="s">
        <v>1</v>
      </c>
      <c r="I257" s="259"/>
      <c r="J257" s="256"/>
      <c r="K257" s="256"/>
      <c r="L257" s="260"/>
      <c r="M257" s="261"/>
      <c r="N257" s="262"/>
      <c r="O257" s="262"/>
      <c r="P257" s="262"/>
      <c r="Q257" s="262"/>
      <c r="R257" s="262"/>
      <c r="S257" s="262"/>
      <c r="T257" s="263"/>
      <c r="AT257" s="264" t="s">
        <v>193</v>
      </c>
      <c r="AU257" s="264" t="s">
        <v>89</v>
      </c>
      <c r="AV257" s="15" t="s">
        <v>87</v>
      </c>
      <c r="AW257" s="15" t="s">
        <v>36</v>
      </c>
      <c r="AX257" s="15" t="s">
        <v>79</v>
      </c>
      <c r="AY257" s="264" t="s">
        <v>138</v>
      </c>
    </row>
    <row r="258" spans="2:51" s="13" customFormat="1" ht="12">
      <c r="B258" s="218"/>
      <c r="C258" s="219"/>
      <c r="D258" s="214" t="s">
        <v>193</v>
      </c>
      <c r="E258" s="220" t="s">
        <v>1</v>
      </c>
      <c r="F258" s="221" t="s">
        <v>913</v>
      </c>
      <c r="G258" s="219"/>
      <c r="H258" s="222">
        <v>38.099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193</v>
      </c>
      <c r="AU258" s="228" t="s">
        <v>89</v>
      </c>
      <c r="AV258" s="13" t="s">
        <v>89</v>
      </c>
      <c r="AW258" s="13" t="s">
        <v>36</v>
      </c>
      <c r="AX258" s="13" t="s">
        <v>79</v>
      </c>
      <c r="AY258" s="228" t="s">
        <v>138</v>
      </c>
    </row>
    <row r="259" spans="2:51" s="14" customFormat="1" ht="12">
      <c r="B259" s="244"/>
      <c r="C259" s="245"/>
      <c r="D259" s="214" t="s">
        <v>193</v>
      </c>
      <c r="E259" s="246" t="s">
        <v>1</v>
      </c>
      <c r="F259" s="247" t="s">
        <v>780</v>
      </c>
      <c r="G259" s="245"/>
      <c r="H259" s="248">
        <v>38.099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AT259" s="254" t="s">
        <v>193</v>
      </c>
      <c r="AU259" s="254" t="s">
        <v>89</v>
      </c>
      <c r="AV259" s="14" t="s">
        <v>144</v>
      </c>
      <c r="AW259" s="14" t="s">
        <v>36</v>
      </c>
      <c r="AX259" s="14" t="s">
        <v>87</v>
      </c>
      <c r="AY259" s="254" t="s">
        <v>138</v>
      </c>
    </row>
    <row r="260" spans="2:63" s="12" customFormat="1" ht="22.9" customHeight="1">
      <c r="B260" s="184"/>
      <c r="C260" s="185"/>
      <c r="D260" s="186" t="s">
        <v>78</v>
      </c>
      <c r="E260" s="198" t="s">
        <v>177</v>
      </c>
      <c r="F260" s="198" t="s">
        <v>556</v>
      </c>
      <c r="G260" s="185"/>
      <c r="H260" s="185"/>
      <c r="I260" s="188"/>
      <c r="J260" s="199">
        <f>BK260</f>
        <v>0</v>
      </c>
      <c r="K260" s="185"/>
      <c r="L260" s="190"/>
      <c r="M260" s="191"/>
      <c r="N260" s="192"/>
      <c r="O260" s="192"/>
      <c r="P260" s="193">
        <f>SUM(P261:P288)</f>
        <v>0</v>
      </c>
      <c r="Q260" s="192"/>
      <c r="R260" s="193">
        <f>SUM(R261:R288)</f>
        <v>6.053951999999999</v>
      </c>
      <c r="S260" s="192"/>
      <c r="T260" s="194">
        <f>SUM(T261:T288)</f>
        <v>2.2188399999999997</v>
      </c>
      <c r="AR260" s="195" t="s">
        <v>87</v>
      </c>
      <c r="AT260" s="196" t="s">
        <v>78</v>
      </c>
      <c r="AU260" s="196" t="s">
        <v>87</v>
      </c>
      <c r="AY260" s="195" t="s">
        <v>138</v>
      </c>
      <c r="BK260" s="197">
        <f>SUM(BK261:BK288)</f>
        <v>0</v>
      </c>
    </row>
    <row r="261" spans="1:65" s="2" customFormat="1" ht="21.75" customHeight="1">
      <c r="A261" s="34"/>
      <c r="B261" s="35"/>
      <c r="C261" s="200" t="s">
        <v>287</v>
      </c>
      <c r="D261" s="200" t="s">
        <v>140</v>
      </c>
      <c r="E261" s="201" t="s">
        <v>914</v>
      </c>
      <c r="F261" s="202" t="s">
        <v>915</v>
      </c>
      <c r="G261" s="203" t="s">
        <v>171</v>
      </c>
      <c r="H261" s="204">
        <v>543.36</v>
      </c>
      <c r="I261" s="205"/>
      <c r="J261" s="206">
        <f>ROUND(I261*H261,2)</f>
        <v>0</v>
      </c>
      <c r="K261" s="207"/>
      <c r="L261" s="39"/>
      <c r="M261" s="208" t="s">
        <v>1</v>
      </c>
      <c r="N261" s="209" t="s">
        <v>44</v>
      </c>
      <c r="O261" s="71"/>
      <c r="P261" s="210">
        <f>O261*H261</f>
        <v>0</v>
      </c>
      <c r="Q261" s="210">
        <v>0.00063</v>
      </c>
      <c r="R261" s="210">
        <f>Q261*H261</f>
        <v>0.34231680000000003</v>
      </c>
      <c r="S261" s="210">
        <v>0</v>
      </c>
      <c r="T261" s="21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12" t="s">
        <v>144</v>
      </c>
      <c r="AT261" s="212" t="s">
        <v>140</v>
      </c>
      <c r="AU261" s="212" t="s">
        <v>89</v>
      </c>
      <c r="AY261" s="17" t="s">
        <v>138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7" t="s">
        <v>87</v>
      </c>
      <c r="BK261" s="213">
        <f>ROUND(I261*H261,2)</f>
        <v>0</v>
      </c>
      <c r="BL261" s="17" t="s">
        <v>144</v>
      </c>
      <c r="BM261" s="212" t="s">
        <v>916</v>
      </c>
    </row>
    <row r="262" spans="2:51" s="13" customFormat="1" ht="12">
      <c r="B262" s="218"/>
      <c r="C262" s="219"/>
      <c r="D262" s="214" t="s">
        <v>193</v>
      </c>
      <c r="E262" s="220" t="s">
        <v>1</v>
      </c>
      <c r="F262" s="221" t="s">
        <v>917</v>
      </c>
      <c r="G262" s="219"/>
      <c r="H262" s="222">
        <v>543.36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193</v>
      </c>
      <c r="AU262" s="228" t="s">
        <v>89</v>
      </c>
      <c r="AV262" s="13" t="s">
        <v>89</v>
      </c>
      <c r="AW262" s="13" t="s">
        <v>36</v>
      </c>
      <c r="AX262" s="13" t="s">
        <v>79</v>
      </c>
      <c r="AY262" s="228" t="s">
        <v>138</v>
      </c>
    </row>
    <row r="263" spans="2:51" s="14" customFormat="1" ht="12">
      <c r="B263" s="244"/>
      <c r="C263" s="245"/>
      <c r="D263" s="214" t="s">
        <v>193</v>
      </c>
      <c r="E263" s="246" t="s">
        <v>1</v>
      </c>
      <c r="F263" s="247" t="s">
        <v>780</v>
      </c>
      <c r="G263" s="245"/>
      <c r="H263" s="248">
        <v>543.36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AT263" s="254" t="s">
        <v>193</v>
      </c>
      <c r="AU263" s="254" t="s">
        <v>89</v>
      </c>
      <c r="AV263" s="14" t="s">
        <v>144</v>
      </c>
      <c r="AW263" s="14" t="s">
        <v>36</v>
      </c>
      <c r="AX263" s="14" t="s">
        <v>87</v>
      </c>
      <c r="AY263" s="254" t="s">
        <v>138</v>
      </c>
    </row>
    <row r="264" spans="1:65" s="2" customFormat="1" ht="24.2" customHeight="1">
      <c r="A264" s="34"/>
      <c r="B264" s="35"/>
      <c r="C264" s="200" t="s">
        <v>291</v>
      </c>
      <c r="D264" s="200" t="s">
        <v>140</v>
      </c>
      <c r="E264" s="201" t="s">
        <v>918</v>
      </c>
      <c r="F264" s="202" t="s">
        <v>919</v>
      </c>
      <c r="G264" s="203" t="s">
        <v>171</v>
      </c>
      <c r="H264" s="204">
        <v>543.36</v>
      </c>
      <c r="I264" s="205"/>
      <c r="J264" s="206">
        <f>ROUND(I264*H264,2)</f>
        <v>0</v>
      </c>
      <c r="K264" s="207"/>
      <c r="L264" s="39"/>
      <c r="M264" s="208" t="s">
        <v>1</v>
      </c>
      <c r="N264" s="209" t="s">
        <v>44</v>
      </c>
      <c r="O264" s="71"/>
      <c r="P264" s="210">
        <f>O264*H264</f>
        <v>0</v>
      </c>
      <c r="Q264" s="210">
        <v>0.00054</v>
      </c>
      <c r="R264" s="210">
        <f>Q264*H264</f>
        <v>0.2934144</v>
      </c>
      <c r="S264" s="210">
        <v>0</v>
      </c>
      <c r="T264" s="21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2" t="s">
        <v>144</v>
      </c>
      <c r="AT264" s="212" t="s">
        <v>140</v>
      </c>
      <c r="AU264" s="212" t="s">
        <v>89</v>
      </c>
      <c r="AY264" s="17" t="s">
        <v>138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7" t="s">
        <v>87</v>
      </c>
      <c r="BK264" s="213">
        <f>ROUND(I264*H264,2)</f>
        <v>0</v>
      </c>
      <c r="BL264" s="17" t="s">
        <v>144</v>
      </c>
      <c r="BM264" s="212" t="s">
        <v>920</v>
      </c>
    </row>
    <row r="265" spans="1:65" s="2" customFormat="1" ht="44.25" customHeight="1">
      <c r="A265" s="34"/>
      <c r="B265" s="35"/>
      <c r="C265" s="200" t="s">
        <v>295</v>
      </c>
      <c r="D265" s="200" t="s">
        <v>140</v>
      </c>
      <c r="E265" s="201" t="s">
        <v>921</v>
      </c>
      <c r="F265" s="202" t="s">
        <v>922</v>
      </c>
      <c r="G265" s="203" t="s">
        <v>223</v>
      </c>
      <c r="H265" s="204">
        <v>44.244</v>
      </c>
      <c r="I265" s="205"/>
      <c r="J265" s="206">
        <f>ROUND(I265*H265,2)</f>
        <v>0</v>
      </c>
      <c r="K265" s="207"/>
      <c r="L265" s="39"/>
      <c r="M265" s="208" t="s">
        <v>1</v>
      </c>
      <c r="N265" s="209" t="s">
        <v>44</v>
      </c>
      <c r="O265" s="71"/>
      <c r="P265" s="210">
        <f>O265*H265</f>
        <v>0</v>
      </c>
      <c r="Q265" s="210">
        <v>0</v>
      </c>
      <c r="R265" s="210">
        <f>Q265*H265</f>
        <v>0</v>
      </c>
      <c r="S265" s="210">
        <v>0</v>
      </c>
      <c r="T265" s="21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12" t="s">
        <v>144</v>
      </c>
      <c r="AT265" s="212" t="s">
        <v>140</v>
      </c>
      <c r="AU265" s="212" t="s">
        <v>89</v>
      </c>
      <c r="AY265" s="17" t="s">
        <v>138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7" t="s">
        <v>87</v>
      </c>
      <c r="BK265" s="213">
        <f>ROUND(I265*H265,2)</f>
        <v>0</v>
      </c>
      <c r="BL265" s="17" t="s">
        <v>144</v>
      </c>
      <c r="BM265" s="212" t="s">
        <v>923</v>
      </c>
    </row>
    <row r="266" spans="1:65" s="2" customFormat="1" ht="44.25" customHeight="1">
      <c r="A266" s="34"/>
      <c r="B266" s="35"/>
      <c r="C266" s="200" t="s">
        <v>299</v>
      </c>
      <c r="D266" s="200" t="s">
        <v>140</v>
      </c>
      <c r="E266" s="201" t="s">
        <v>924</v>
      </c>
      <c r="F266" s="202" t="s">
        <v>925</v>
      </c>
      <c r="G266" s="203" t="s">
        <v>223</v>
      </c>
      <c r="H266" s="204">
        <v>44.244</v>
      </c>
      <c r="I266" s="205"/>
      <c r="J266" s="206">
        <f>ROUND(I266*H266,2)</f>
        <v>0</v>
      </c>
      <c r="K266" s="207"/>
      <c r="L266" s="39"/>
      <c r="M266" s="208" t="s">
        <v>1</v>
      </c>
      <c r="N266" s="209" t="s">
        <v>44</v>
      </c>
      <c r="O266" s="71"/>
      <c r="P266" s="210">
        <f>O266*H266</f>
        <v>0</v>
      </c>
      <c r="Q266" s="210">
        <v>0</v>
      </c>
      <c r="R266" s="210">
        <f>Q266*H266</f>
        <v>0</v>
      </c>
      <c r="S266" s="210">
        <v>0</v>
      </c>
      <c r="T266" s="21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2" t="s">
        <v>144</v>
      </c>
      <c r="AT266" s="212" t="s">
        <v>140</v>
      </c>
      <c r="AU266" s="212" t="s">
        <v>89</v>
      </c>
      <c r="AY266" s="17" t="s">
        <v>138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7" t="s">
        <v>87</v>
      </c>
      <c r="BK266" s="213">
        <f>ROUND(I266*H266,2)</f>
        <v>0</v>
      </c>
      <c r="BL266" s="17" t="s">
        <v>144</v>
      </c>
      <c r="BM266" s="212" t="s">
        <v>926</v>
      </c>
    </row>
    <row r="267" spans="2:51" s="13" customFormat="1" ht="12">
      <c r="B267" s="218"/>
      <c r="C267" s="219"/>
      <c r="D267" s="214" t="s">
        <v>193</v>
      </c>
      <c r="E267" s="220" t="s">
        <v>1</v>
      </c>
      <c r="F267" s="221" t="s">
        <v>927</v>
      </c>
      <c r="G267" s="219"/>
      <c r="H267" s="222">
        <v>44.244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193</v>
      </c>
      <c r="AU267" s="228" t="s">
        <v>89</v>
      </c>
      <c r="AV267" s="13" t="s">
        <v>89</v>
      </c>
      <c r="AW267" s="13" t="s">
        <v>36</v>
      </c>
      <c r="AX267" s="13" t="s">
        <v>79</v>
      </c>
      <c r="AY267" s="228" t="s">
        <v>138</v>
      </c>
    </row>
    <row r="268" spans="2:51" s="14" customFormat="1" ht="12">
      <c r="B268" s="244"/>
      <c r="C268" s="245"/>
      <c r="D268" s="214" t="s">
        <v>193</v>
      </c>
      <c r="E268" s="246" t="s">
        <v>1</v>
      </c>
      <c r="F268" s="247" t="s">
        <v>780</v>
      </c>
      <c r="G268" s="245"/>
      <c r="H268" s="248">
        <v>44.244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AT268" s="254" t="s">
        <v>193</v>
      </c>
      <c r="AU268" s="254" t="s">
        <v>89</v>
      </c>
      <c r="AV268" s="14" t="s">
        <v>144</v>
      </c>
      <c r="AW268" s="14" t="s">
        <v>36</v>
      </c>
      <c r="AX268" s="14" t="s">
        <v>87</v>
      </c>
      <c r="AY268" s="254" t="s">
        <v>138</v>
      </c>
    </row>
    <row r="269" spans="1:65" s="2" customFormat="1" ht="55.5" customHeight="1">
      <c r="A269" s="34"/>
      <c r="B269" s="35"/>
      <c r="C269" s="200" t="s">
        <v>304</v>
      </c>
      <c r="D269" s="200" t="s">
        <v>140</v>
      </c>
      <c r="E269" s="201" t="s">
        <v>928</v>
      </c>
      <c r="F269" s="202" t="s">
        <v>929</v>
      </c>
      <c r="G269" s="203" t="s">
        <v>223</v>
      </c>
      <c r="H269" s="204">
        <v>1327.32</v>
      </c>
      <c r="I269" s="205"/>
      <c r="J269" s="206">
        <f>ROUND(I269*H269,2)</f>
        <v>0</v>
      </c>
      <c r="K269" s="207"/>
      <c r="L269" s="39"/>
      <c r="M269" s="208" t="s">
        <v>1</v>
      </c>
      <c r="N269" s="209" t="s">
        <v>44</v>
      </c>
      <c r="O269" s="71"/>
      <c r="P269" s="210">
        <f>O269*H269</f>
        <v>0</v>
      </c>
      <c r="Q269" s="210">
        <v>0</v>
      </c>
      <c r="R269" s="210">
        <f>Q269*H269</f>
        <v>0</v>
      </c>
      <c r="S269" s="210">
        <v>0</v>
      </c>
      <c r="T269" s="21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2" t="s">
        <v>144</v>
      </c>
      <c r="AT269" s="212" t="s">
        <v>140</v>
      </c>
      <c r="AU269" s="212" t="s">
        <v>89</v>
      </c>
      <c r="AY269" s="17" t="s">
        <v>138</v>
      </c>
      <c r="BE269" s="213">
        <f>IF(N269="základní",J269,0)</f>
        <v>0</v>
      </c>
      <c r="BF269" s="213">
        <f>IF(N269="snížená",J269,0)</f>
        <v>0</v>
      </c>
      <c r="BG269" s="213">
        <f>IF(N269="zákl. přenesená",J269,0)</f>
        <v>0</v>
      </c>
      <c r="BH269" s="213">
        <f>IF(N269="sníž. přenesená",J269,0)</f>
        <v>0</v>
      </c>
      <c r="BI269" s="213">
        <f>IF(N269="nulová",J269,0)</f>
        <v>0</v>
      </c>
      <c r="BJ269" s="17" t="s">
        <v>87</v>
      </c>
      <c r="BK269" s="213">
        <f>ROUND(I269*H269,2)</f>
        <v>0</v>
      </c>
      <c r="BL269" s="17" t="s">
        <v>144</v>
      </c>
      <c r="BM269" s="212" t="s">
        <v>930</v>
      </c>
    </row>
    <row r="270" spans="2:51" s="13" customFormat="1" ht="12">
      <c r="B270" s="218"/>
      <c r="C270" s="219"/>
      <c r="D270" s="214" t="s">
        <v>193</v>
      </c>
      <c r="E270" s="220" t="s">
        <v>1</v>
      </c>
      <c r="F270" s="221" t="s">
        <v>931</v>
      </c>
      <c r="G270" s="219"/>
      <c r="H270" s="222">
        <v>1327.32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193</v>
      </c>
      <c r="AU270" s="228" t="s">
        <v>89</v>
      </c>
      <c r="AV270" s="13" t="s">
        <v>89</v>
      </c>
      <c r="AW270" s="13" t="s">
        <v>36</v>
      </c>
      <c r="AX270" s="13" t="s">
        <v>87</v>
      </c>
      <c r="AY270" s="228" t="s">
        <v>138</v>
      </c>
    </row>
    <row r="271" spans="1:65" s="2" customFormat="1" ht="44.25" customHeight="1">
      <c r="A271" s="34"/>
      <c r="B271" s="35"/>
      <c r="C271" s="200" t="s">
        <v>308</v>
      </c>
      <c r="D271" s="200" t="s">
        <v>140</v>
      </c>
      <c r="E271" s="201" t="s">
        <v>932</v>
      </c>
      <c r="F271" s="202" t="s">
        <v>933</v>
      </c>
      <c r="G271" s="203" t="s">
        <v>171</v>
      </c>
      <c r="H271" s="204">
        <v>5.2</v>
      </c>
      <c r="I271" s="205"/>
      <c r="J271" s="206">
        <f>ROUND(I271*H271,2)</f>
        <v>0</v>
      </c>
      <c r="K271" s="207"/>
      <c r="L271" s="39"/>
      <c r="M271" s="208" t="s">
        <v>1</v>
      </c>
      <c r="N271" s="209" t="s">
        <v>44</v>
      </c>
      <c r="O271" s="71"/>
      <c r="P271" s="210">
        <f>O271*H271</f>
        <v>0</v>
      </c>
      <c r="Q271" s="210">
        <v>0.00097</v>
      </c>
      <c r="R271" s="210">
        <f>Q271*H271</f>
        <v>0.005044000000000001</v>
      </c>
      <c r="S271" s="210">
        <v>0.0043</v>
      </c>
      <c r="T271" s="211">
        <f>S271*H271</f>
        <v>0.02236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2" t="s">
        <v>144</v>
      </c>
      <c r="AT271" s="212" t="s">
        <v>140</v>
      </c>
      <c r="AU271" s="212" t="s">
        <v>89</v>
      </c>
      <c r="AY271" s="17" t="s">
        <v>138</v>
      </c>
      <c r="BE271" s="213">
        <f>IF(N271="základní",J271,0)</f>
        <v>0</v>
      </c>
      <c r="BF271" s="213">
        <f>IF(N271="snížená",J271,0)</f>
        <v>0</v>
      </c>
      <c r="BG271" s="213">
        <f>IF(N271="zákl. přenesená",J271,0)</f>
        <v>0</v>
      </c>
      <c r="BH271" s="213">
        <f>IF(N271="sníž. přenesená",J271,0)</f>
        <v>0</v>
      </c>
      <c r="BI271" s="213">
        <f>IF(N271="nulová",J271,0)</f>
        <v>0</v>
      </c>
      <c r="BJ271" s="17" t="s">
        <v>87</v>
      </c>
      <c r="BK271" s="213">
        <f>ROUND(I271*H271,2)</f>
        <v>0</v>
      </c>
      <c r="BL271" s="17" t="s">
        <v>144</v>
      </c>
      <c r="BM271" s="212" t="s">
        <v>934</v>
      </c>
    </row>
    <row r="272" spans="2:51" s="13" customFormat="1" ht="12">
      <c r="B272" s="218"/>
      <c r="C272" s="219"/>
      <c r="D272" s="214" t="s">
        <v>193</v>
      </c>
      <c r="E272" s="220" t="s">
        <v>1</v>
      </c>
      <c r="F272" s="221" t="s">
        <v>935</v>
      </c>
      <c r="G272" s="219"/>
      <c r="H272" s="222">
        <v>5.2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193</v>
      </c>
      <c r="AU272" s="228" t="s">
        <v>89</v>
      </c>
      <c r="AV272" s="13" t="s">
        <v>89</v>
      </c>
      <c r="AW272" s="13" t="s">
        <v>36</v>
      </c>
      <c r="AX272" s="13" t="s">
        <v>79</v>
      </c>
      <c r="AY272" s="228" t="s">
        <v>138</v>
      </c>
    </row>
    <row r="273" spans="2:51" s="14" customFormat="1" ht="12">
      <c r="B273" s="244"/>
      <c r="C273" s="245"/>
      <c r="D273" s="214" t="s">
        <v>193</v>
      </c>
      <c r="E273" s="246" t="s">
        <v>1</v>
      </c>
      <c r="F273" s="247" t="s">
        <v>780</v>
      </c>
      <c r="G273" s="245"/>
      <c r="H273" s="248">
        <v>5.2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AT273" s="254" t="s">
        <v>193</v>
      </c>
      <c r="AU273" s="254" t="s">
        <v>89</v>
      </c>
      <c r="AV273" s="14" t="s">
        <v>144</v>
      </c>
      <c r="AW273" s="14" t="s">
        <v>36</v>
      </c>
      <c r="AX273" s="14" t="s">
        <v>87</v>
      </c>
      <c r="AY273" s="254" t="s">
        <v>138</v>
      </c>
    </row>
    <row r="274" spans="1:65" s="2" customFormat="1" ht="21.75" customHeight="1">
      <c r="A274" s="34"/>
      <c r="B274" s="35"/>
      <c r="C274" s="200" t="s">
        <v>311</v>
      </c>
      <c r="D274" s="200" t="s">
        <v>140</v>
      </c>
      <c r="E274" s="201" t="s">
        <v>936</v>
      </c>
      <c r="F274" s="202" t="s">
        <v>937</v>
      </c>
      <c r="G274" s="203" t="s">
        <v>331</v>
      </c>
      <c r="H274" s="204">
        <v>163.451</v>
      </c>
      <c r="I274" s="205"/>
      <c r="J274" s="206">
        <f>ROUND(I274*H274,2)</f>
        <v>0</v>
      </c>
      <c r="K274" s="207"/>
      <c r="L274" s="39"/>
      <c r="M274" s="208" t="s">
        <v>1</v>
      </c>
      <c r="N274" s="209" t="s">
        <v>44</v>
      </c>
      <c r="O274" s="71"/>
      <c r="P274" s="210">
        <f>O274*H274</f>
        <v>0</v>
      </c>
      <c r="Q274" s="210">
        <v>0</v>
      </c>
      <c r="R274" s="210">
        <f>Q274*H274</f>
        <v>0</v>
      </c>
      <c r="S274" s="210">
        <v>0</v>
      </c>
      <c r="T274" s="21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2" t="s">
        <v>144</v>
      </c>
      <c r="AT274" s="212" t="s">
        <v>140</v>
      </c>
      <c r="AU274" s="212" t="s">
        <v>89</v>
      </c>
      <c r="AY274" s="17" t="s">
        <v>138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7" t="s">
        <v>87</v>
      </c>
      <c r="BK274" s="213">
        <f>ROUND(I274*H274,2)</f>
        <v>0</v>
      </c>
      <c r="BL274" s="17" t="s">
        <v>144</v>
      </c>
      <c r="BM274" s="212" t="s">
        <v>938</v>
      </c>
    </row>
    <row r="275" spans="1:65" s="2" customFormat="1" ht="24.2" customHeight="1">
      <c r="A275" s="34"/>
      <c r="B275" s="35"/>
      <c r="C275" s="200" t="s">
        <v>315</v>
      </c>
      <c r="D275" s="200" t="s">
        <v>140</v>
      </c>
      <c r="E275" s="201" t="s">
        <v>939</v>
      </c>
      <c r="F275" s="202" t="s">
        <v>940</v>
      </c>
      <c r="G275" s="203" t="s">
        <v>331</v>
      </c>
      <c r="H275" s="204">
        <v>3922.824</v>
      </c>
      <c r="I275" s="205"/>
      <c r="J275" s="206">
        <f>ROUND(I275*H275,2)</f>
        <v>0</v>
      </c>
      <c r="K275" s="207"/>
      <c r="L275" s="39"/>
      <c r="M275" s="208" t="s">
        <v>1</v>
      </c>
      <c r="N275" s="209" t="s">
        <v>44</v>
      </c>
      <c r="O275" s="71"/>
      <c r="P275" s="210">
        <f>O275*H275</f>
        <v>0</v>
      </c>
      <c r="Q275" s="210">
        <v>0</v>
      </c>
      <c r="R275" s="210">
        <f>Q275*H275</f>
        <v>0</v>
      </c>
      <c r="S275" s="210">
        <v>0</v>
      </c>
      <c r="T275" s="211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2" t="s">
        <v>144</v>
      </c>
      <c r="AT275" s="212" t="s">
        <v>140</v>
      </c>
      <c r="AU275" s="212" t="s">
        <v>89</v>
      </c>
      <c r="AY275" s="17" t="s">
        <v>138</v>
      </c>
      <c r="BE275" s="213">
        <f>IF(N275="základní",J275,0)</f>
        <v>0</v>
      </c>
      <c r="BF275" s="213">
        <f>IF(N275="snížená",J275,0)</f>
        <v>0</v>
      </c>
      <c r="BG275" s="213">
        <f>IF(N275="zákl. přenesená",J275,0)</f>
        <v>0</v>
      </c>
      <c r="BH275" s="213">
        <f>IF(N275="sníž. přenesená",J275,0)</f>
        <v>0</v>
      </c>
      <c r="BI275" s="213">
        <f>IF(N275="nulová",J275,0)</f>
        <v>0</v>
      </c>
      <c r="BJ275" s="17" t="s">
        <v>87</v>
      </c>
      <c r="BK275" s="213">
        <f>ROUND(I275*H275,2)</f>
        <v>0</v>
      </c>
      <c r="BL275" s="17" t="s">
        <v>144</v>
      </c>
      <c r="BM275" s="212" t="s">
        <v>941</v>
      </c>
    </row>
    <row r="276" spans="2:51" s="13" customFormat="1" ht="12">
      <c r="B276" s="218"/>
      <c r="C276" s="219"/>
      <c r="D276" s="214" t="s">
        <v>193</v>
      </c>
      <c r="E276" s="220" t="s">
        <v>1</v>
      </c>
      <c r="F276" s="221" t="s">
        <v>942</v>
      </c>
      <c r="G276" s="219"/>
      <c r="H276" s="222">
        <v>3922.824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193</v>
      </c>
      <c r="AU276" s="228" t="s">
        <v>89</v>
      </c>
      <c r="AV276" s="13" t="s">
        <v>89</v>
      </c>
      <c r="AW276" s="13" t="s">
        <v>36</v>
      </c>
      <c r="AX276" s="13" t="s">
        <v>79</v>
      </c>
      <c r="AY276" s="228" t="s">
        <v>138</v>
      </c>
    </row>
    <row r="277" spans="2:51" s="14" customFormat="1" ht="12">
      <c r="B277" s="244"/>
      <c r="C277" s="245"/>
      <c r="D277" s="214" t="s">
        <v>193</v>
      </c>
      <c r="E277" s="246" t="s">
        <v>1</v>
      </c>
      <c r="F277" s="247" t="s">
        <v>780</v>
      </c>
      <c r="G277" s="245"/>
      <c r="H277" s="248">
        <v>3922.824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193</v>
      </c>
      <c r="AU277" s="254" t="s">
        <v>89</v>
      </c>
      <c r="AV277" s="14" t="s">
        <v>144</v>
      </c>
      <c r="AW277" s="14" t="s">
        <v>36</v>
      </c>
      <c r="AX277" s="14" t="s">
        <v>87</v>
      </c>
      <c r="AY277" s="254" t="s">
        <v>138</v>
      </c>
    </row>
    <row r="278" spans="1:65" s="2" customFormat="1" ht="24.2" customHeight="1">
      <c r="A278" s="34"/>
      <c r="B278" s="35"/>
      <c r="C278" s="200" t="s">
        <v>319</v>
      </c>
      <c r="D278" s="200" t="s">
        <v>140</v>
      </c>
      <c r="E278" s="201" t="s">
        <v>943</v>
      </c>
      <c r="F278" s="202" t="s">
        <v>944</v>
      </c>
      <c r="G278" s="203" t="s">
        <v>331</v>
      </c>
      <c r="H278" s="204">
        <v>163.451</v>
      </c>
      <c r="I278" s="205"/>
      <c r="J278" s="206">
        <f>ROUND(I278*H278,2)</f>
        <v>0</v>
      </c>
      <c r="K278" s="207"/>
      <c r="L278" s="39"/>
      <c r="M278" s="208" t="s">
        <v>1</v>
      </c>
      <c r="N278" s="209" t="s">
        <v>44</v>
      </c>
      <c r="O278" s="71"/>
      <c r="P278" s="210">
        <f>O278*H278</f>
        <v>0</v>
      </c>
      <c r="Q278" s="210">
        <v>0</v>
      </c>
      <c r="R278" s="210">
        <f>Q278*H278</f>
        <v>0</v>
      </c>
      <c r="S278" s="210">
        <v>0</v>
      </c>
      <c r="T278" s="21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2" t="s">
        <v>144</v>
      </c>
      <c r="AT278" s="212" t="s">
        <v>140</v>
      </c>
      <c r="AU278" s="212" t="s">
        <v>89</v>
      </c>
      <c r="AY278" s="17" t="s">
        <v>138</v>
      </c>
      <c r="BE278" s="213">
        <f>IF(N278="základní",J278,0)</f>
        <v>0</v>
      </c>
      <c r="BF278" s="213">
        <f>IF(N278="snížená",J278,0)</f>
        <v>0</v>
      </c>
      <c r="BG278" s="213">
        <f>IF(N278="zákl. přenesená",J278,0)</f>
        <v>0</v>
      </c>
      <c r="BH278" s="213">
        <f>IF(N278="sníž. přenesená",J278,0)</f>
        <v>0</v>
      </c>
      <c r="BI278" s="213">
        <f>IF(N278="nulová",J278,0)</f>
        <v>0</v>
      </c>
      <c r="BJ278" s="17" t="s">
        <v>87</v>
      </c>
      <c r="BK278" s="213">
        <f>ROUND(I278*H278,2)</f>
        <v>0</v>
      </c>
      <c r="BL278" s="17" t="s">
        <v>144</v>
      </c>
      <c r="BM278" s="212" t="s">
        <v>945</v>
      </c>
    </row>
    <row r="279" spans="1:65" s="2" customFormat="1" ht="16.5" customHeight="1">
      <c r="A279" s="34"/>
      <c r="B279" s="35"/>
      <c r="C279" s="200" t="s">
        <v>323</v>
      </c>
      <c r="D279" s="200" t="s">
        <v>140</v>
      </c>
      <c r="E279" s="201" t="s">
        <v>946</v>
      </c>
      <c r="F279" s="202" t="s">
        <v>947</v>
      </c>
      <c r="G279" s="203" t="s">
        <v>331</v>
      </c>
      <c r="H279" s="204">
        <v>163.451</v>
      </c>
      <c r="I279" s="205"/>
      <c r="J279" s="206">
        <f>ROUND(I279*H279,2)</f>
        <v>0</v>
      </c>
      <c r="K279" s="207"/>
      <c r="L279" s="39"/>
      <c r="M279" s="208" t="s">
        <v>1</v>
      </c>
      <c r="N279" s="209" t="s">
        <v>44</v>
      </c>
      <c r="O279" s="71"/>
      <c r="P279" s="210">
        <f>O279*H279</f>
        <v>0</v>
      </c>
      <c r="Q279" s="210">
        <v>0</v>
      </c>
      <c r="R279" s="210">
        <f>Q279*H279</f>
        <v>0</v>
      </c>
      <c r="S279" s="210">
        <v>0</v>
      </c>
      <c r="T279" s="21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12" t="s">
        <v>144</v>
      </c>
      <c r="AT279" s="212" t="s">
        <v>140</v>
      </c>
      <c r="AU279" s="212" t="s">
        <v>89</v>
      </c>
      <c r="AY279" s="17" t="s">
        <v>138</v>
      </c>
      <c r="BE279" s="213">
        <f>IF(N279="základní",J279,0)</f>
        <v>0</v>
      </c>
      <c r="BF279" s="213">
        <f>IF(N279="snížená",J279,0)</f>
        <v>0</v>
      </c>
      <c r="BG279" s="213">
        <f>IF(N279="zákl. přenesená",J279,0)</f>
        <v>0</v>
      </c>
      <c r="BH279" s="213">
        <f>IF(N279="sníž. přenesená",J279,0)</f>
        <v>0</v>
      </c>
      <c r="BI279" s="213">
        <f>IF(N279="nulová",J279,0)</f>
        <v>0</v>
      </c>
      <c r="BJ279" s="17" t="s">
        <v>87</v>
      </c>
      <c r="BK279" s="213">
        <f>ROUND(I279*H279,2)</f>
        <v>0</v>
      </c>
      <c r="BL279" s="17" t="s">
        <v>144</v>
      </c>
      <c r="BM279" s="212" t="s">
        <v>948</v>
      </c>
    </row>
    <row r="280" spans="1:65" s="2" customFormat="1" ht="24.2" customHeight="1">
      <c r="A280" s="34"/>
      <c r="B280" s="35"/>
      <c r="C280" s="200" t="s">
        <v>327</v>
      </c>
      <c r="D280" s="200" t="s">
        <v>140</v>
      </c>
      <c r="E280" s="201" t="s">
        <v>949</v>
      </c>
      <c r="F280" s="202" t="s">
        <v>950</v>
      </c>
      <c r="G280" s="203" t="s">
        <v>223</v>
      </c>
      <c r="H280" s="204">
        <v>45.76</v>
      </c>
      <c r="I280" s="205"/>
      <c r="J280" s="206">
        <f>ROUND(I280*H280,2)</f>
        <v>0</v>
      </c>
      <c r="K280" s="207"/>
      <c r="L280" s="39"/>
      <c r="M280" s="208" t="s">
        <v>1</v>
      </c>
      <c r="N280" s="209" t="s">
        <v>44</v>
      </c>
      <c r="O280" s="71"/>
      <c r="P280" s="210">
        <f>O280*H280</f>
        <v>0</v>
      </c>
      <c r="Q280" s="210">
        <v>0</v>
      </c>
      <c r="R280" s="210">
        <f>Q280*H280</f>
        <v>0</v>
      </c>
      <c r="S280" s="210">
        <v>0</v>
      </c>
      <c r="T280" s="21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2" t="s">
        <v>144</v>
      </c>
      <c r="AT280" s="212" t="s">
        <v>140</v>
      </c>
      <c r="AU280" s="212" t="s">
        <v>89</v>
      </c>
      <c r="AY280" s="17" t="s">
        <v>138</v>
      </c>
      <c r="BE280" s="213">
        <f>IF(N280="základní",J280,0)</f>
        <v>0</v>
      </c>
      <c r="BF280" s="213">
        <f>IF(N280="snížená",J280,0)</f>
        <v>0</v>
      </c>
      <c r="BG280" s="213">
        <f>IF(N280="zákl. přenesená",J280,0)</f>
        <v>0</v>
      </c>
      <c r="BH280" s="213">
        <f>IF(N280="sníž. přenesená",J280,0)</f>
        <v>0</v>
      </c>
      <c r="BI280" s="213">
        <f>IF(N280="nulová",J280,0)</f>
        <v>0</v>
      </c>
      <c r="BJ280" s="17" t="s">
        <v>87</v>
      </c>
      <c r="BK280" s="213">
        <f>ROUND(I280*H280,2)</f>
        <v>0</v>
      </c>
      <c r="BL280" s="17" t="s">
        <v>144</v>
      </c>
      <c r="BM280" s="212" t="s">
        <v>951</v>
      </c>
    </row>
    <row r="281" spans="2:51" s="13" customFormat="1" ht="12">
      <c r="B281" s="218"/>
      <c r="C281" s="219"/>
      <c r="D281" s="214" t="s">
        <v>193</v>
      </c>
      <c r="E281" s="220" t="s">
        <v>1</v>
      </c>
      <c r="F281" s="221" t="s">
        <v>952</v>
      </c>
      <c r="G281" s="219"/>
      <c r="H281" s="222">
        <v>45.76</v>
      </c>
      <c r="I281" s="223"/>
      <c r="J281" s="219"/>
      <c r="K281" s="219"/>
      <c r="L281" s="224"/>
      <c r="M281" s="225"/>
      <c r="N281" s="226"/>
      <c r="O281" s="226"/>
      <c r="P281" s="226"/>
      <c r="Q281" s="226"/>
      <c r="R281" s="226"/>
      <c r="S281" s="226"/>
      <c r="T281" s="227"/>
      <c r="AT281" s="228" t="s">
        <v>193</v>
      </c>
      <c r="AU281" s="228" t="s">
        <v>89</v>
      </c>
      <c r="AV281" s="13" t="s">
        <v>89</v>
      </c>
      <c r="AW281" s="13" t="s">
        <v>36</v>
      </c>
      <c r="AX281" s="13" t="s">
        <v>87</v>
      </c>
      <c r="AY281" s="228" t="s">
        <v>138</v>
      </c>
    </row>
    <row r="282" spans="1:65" s="2" customFormat="1" ht="24.2" customHeight="1">
      <c r="A282" s="34"/>
      <c r="B282" s="35"/>
      <c r="C282" s="200" t="s">
        <v>334</v>
      </c>
      <c r="D282" s="200" t="s">
        <v>140</v>
      </c>
      <c r="E282" s="201" t="s">
        <v>953</v>
      </c>
      <c r="F282" s="202" t="s">
        <v>954</v>
      </c>
      <c r="G282" s="203" t="s">
        <v>223</v>
      </c>
      <c r="H282" s="204">
        <v>45.76</v>
      </c>
      <c r="I282" s="205"/>
      <c r="J282" s="206">
        <f>ROUND(I282*H282,2)</f>
        <v>0</v>
      </c>
      <c r="K282" s="207"/>
      <c r="L282" s="39"/>
      <c r="M282" s="208" t="s">
        <v>1</v>
      </c>
      <c r="N282" s="209" t="s">
        <v>44</v>
      </c>
      <c r="O282" s="71"/>
      <c r="P282" s="210">
        <f>O282*H282</f>
        <v>0</v>
      </c>
      <c r="Q282" s="210">
        <v>0.048</v>
      </c>
      <c r="R282" s="210">
        <f>Q282*H282</f>
        <v>2.1964799999999998</v>
      </c>
      <c r="S282" s="210">
        <v>0.048</v>
      </c>
      <c r="T282" s="211">
        <f>S282*H282</f>
        <v>2.1964799999999998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2" t="s">
        <v>144</v>
      </c>
      <c r="AT282" s="212" t="s">
        <v>140</v>
      </c>
      <c r="AU282" s="212" t="s">
        <v>89</v>
      </c>
      <c r="AY282" s="17" t="s">
        <v>138</v>
      </c>
      <c r="BE282" s="213">
        <f>IF(N282="základní",J282,0)</f>
        <v>0</v>
      </c>
      <c r="BF282" s="213">
        <f>IF(N282="snížená",J282,0)</f>
        <v>0</v>
      </c>
      <c r="BG282" s="213">
        <f>IF(N282="zákl. přenesená",J282,0)</f>
        <v>0</v>
      </c>
      <c r="BH282" s="213">
        <f>IF(N282="sníž. přenesená",J282,0)</f>
        <v>0</v>
      </c>
      <c r="BI282" s="213">
        <f>IF(N282="nulová",J282,0)</f>
        <v>0</v>
      </c>
      <c r="BJ282" s="17" t="s">
        <v>87</v>
      </c>
      <c r="BK282" s="213">
        <f>ROUND(I282*H282,2)</f>
        <v>0</v>
      </c>
      <c r="BL282" s="17" t="s">
        <v>144</v>
      </c>
      <c r="BM282" s="212" t="s">
        <v>955</v>
      </c>
    </row>
    <row r="283" spans="1:65" s="2" customFormat="1" ht="24.2" customHeight="1">
      <c r="A283" s="34"/>
      <c r="B283" s="35"/>
      <c r="C283" s="200" t="s">
        <v>338</v>
      </c>
      <c r="D283" s="200" t="s">
        <v>140</v>
      </c>
      <c r="E283" s="201" t="s">
        <v>956</v>
      </c>
      <c r="F283" s="202" t="s">
        <v>957</v>
      </c>
      <c r="G283" s="203" t="s">
        <v>223</v>
      </c>
      <c r="H283" s="204">
        <v>45.76</v>
      </c>
      <c r="I283" s="205"/>
      <c r="J283" s="206">
        <f>ROUND(I283*H283,2)</f>
        <v>0</v>
      </c>
      <c r="K283" s="207"/>
      <c r="L283" s="39"/>
      <c r="M283" s="208" t="s">
        <v>1</v>
      </c>
      <c r="N283" s="209" t="s">
        <v>44</v>
      </c>
      <c r="O283" s="71"/>
      <c r="P283" s="210">
        <f>O283*H283</f>
        <v>0</v>
      </c>
      <c r="Q283" s="210">
        <v>0</v>
      </c>
      <c r="R283" s="210">
        <f>Q283*H283</f>
        <v>0</v>
      </c>
      <c r="S283" s="210">
        <v>0</v>
      </c>
      <c r="T283" s="21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12" t="s">
        <v>144</v>
      </c>
      <c r="AT283" s="212" t="s">
        <v>140</v>
      </c>
      <c r="AU283" s="212" t="s">
        <v>89</v>
      </c>
      <c r="AY283" s="17" t="s">
        <v>138</v>
      </c>
      <c r="BE283" s="213">
        <f>IF(N283="základní",J283,0)</f>
        <v>0</v>
      </c>
      <c r="BF283" s="213">
        <f>IF(N283="snížená",J283,0)</f>
        <v>0</v>
      </c>
      <c r="BG283" s="213">
        <f>IF(N283="zákl. přenesená",J283,0)</f>
        <v>0</v>
      </c>
      <c r="BH283" s="213">
        <f>IF(N283="sníž. přenesená",J283,0)</f>
        <v>0</v>
      </c>
      <c r="BI283" s="213">
        <f>IF(N283="nulová",J283,0)</f>
        <v>0</v>
      </c>
      <c r="BJ283" s="17" t="s">
        <v>87</v>
      </c>
      <c r="BK283" s="213">
        <f>ROUND(I283*H283,2)</f>
        <v>0</v>
      </c>
      <c r="BL283" s="17" t="s">
        <v>144</v>
      </c>
      <c r="BM283" s="212" t="s">
        <v>958</v>
      </c>
    </row>
    <row r="284" spans="1:65" s="2" customFormat="1" ht="37.9" customHeight="1">
      <c r="A284" s="34"/>
      <c r="B284" s="35"/>
      <c r="C284" s="200" t="s">
        <v>344</v>
      </c>
      <c r="D284" s="200" t="s">
        <v>140</v>
      </c>
      <c r="E284" s="201" t="s">
        <v>959</v>
      </c>
      <c r="F284" s="202" t="s">
        <v>960</v>
      </c>
      <c r="G284" s="203" t="s">
        <v>223</v>
      </c>
      <c r="H284" s="204">
        <v>45.76</v>
      </c>
      <c r="I284" s="205"/>
      <c r="J284" s="206">
        <f>ROUND(I284*H284,2)</f>
        <v>0</v>
      </c>
      <c r="K284" s="207"/>
      <c r="L284" s="39"/>
      <c r="M284" s="208" t="s">
        <v>1</v>
      </c>
      <c r="N284" s="209" t="s">
        <v>44</v>
      </c>
      <c r="O284" s="71"/>
      <c r="P284" s="210">
        <f>O284*H284</f>
        <v>0</v>
      </c>
      <c r="Q284" s="210">
        <v>0.03908</v>
      </c>
      <c r="R284" s="210">
        <f>Q284*H284</f>
        <v>1.7883007999999998</v>
      </c>
      <c r="S284" s="210">
        <v>0</v>
      </c>
      <c r="T284" s="21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2" t="s">
        <v>144</v>
      </c>
      <c r="AT284" s="212" t="s">
        <v>140</v>
      </c>
      <c r="AU284" s="212" t="s">
        <v>89</v>
      </c>
      <c r="AY284" s="17" t="s">
        <v>138</v>
      </c>
      <c r="BE284" s="213">
        <f>IF(N284="základní",J284,0)</f>
        <v>0</v>
      </c>
      <c r="BF284" s="213">
        <f>IF(N284="snížená",J284,0)</f>
        <v>0</v>
      </c>
      <c r="BG284" s="213">
        <f>IF(N284="zákl. přenesená",J284,0)</f>
        <v>0</v>
      </c>
      <c r="BH284" s="213">
        <f>IF(N284="sníž. přenesená",J284,0)</f>
        <v>0</v>
      </c>
      <c r="BI284" s="213">
        <f>IF(N284="nulová",J284,0)</f>
        <v>0</v>
      </c>
      <c r="BJ284" s="17" t="s">
        <v>87</v>
      </c>
      <c r="BK284" s="213">
        <f>ROUND(I284*H284,2)</f>
        <v>0</v>
      </c>
      <c r="BL284" s="17" t="s">
        <v>144</v>
      </c>
      <c r="BM284" s="212" t="s">
        <v>961</v>
      </c>
    </row>
    <row r="285" spans="1:65" s="2" customFormat="1" ht="37.9" customHeight="1">
      <c r="A285" s="34"/>
      <c r="B285" s="35"/>
      <c r="C285" s="200" t="s">
        <v>349</v>
      </c>
      <c r="D285" s="200" t="s">
        <v>140</v>
      </c>
      <c r="E285" s="201" t="s">
        <v>962</v>
      </c>
      <c r="F285" s="202" t="s">
        <v>963</v>
      </c>
      <c r="G285" s="203" t="s">
        <v>223</v>
      </c>
      <c r="H285" s="204">
        <v>45.76</v>
      </c>
      <c r="I285" s="205"/>
      <c r="J285" s="206">
        <f>ROUND(I285*H285,2)</f>
        <v>0</v>
      </c>
      <c r="K285" s="207"/>
      <c r="L285" s="39"/>
      <c r="M285" s="208" t="s">
        <v>1</v>
      </c>
      <c r="N285" s="209" t="s">
        <v>44</v>
      </c>
      <c r="O285" s="71"/>
      <c r="P285" s="210">
        <f>O285*H285</f>
        <v>0</v>
      </c>
      <c r="Q285" s="210">
        <v>0</v>
      </c>
      <c r="R285" s="210">
        <f>Q285*H285</f>
        <v>0</v>
      </c>
      <c r="S285" s="210">
        <v>0</v>
      </c>
      <c r="T285" s="21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12" t="s">
        <v>144</v>
      </c>
      <c r="AT285" s="212" t="s">
        <v>140</v>
      </c>
      <c r="AU285" s="212" t="s">
        <v>89</v>
      </c>
      <c r="AY285" s="17" t="s">
        <v>138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7" t="s">
        <v>87</v>
      </c>
      <c r="BK285" s="213">
        <f>ROUND(I285*H285,2)</f>
        <v>0</v>
      </c>
      <c r="BL285" s="17" t="s">
        <v>144</v>
      </c>
      <c r="BM285" s="212" t="s">
        <v>964</v>
      </c>
    </row>
    <row r="286" spans="1:65" s="2" customFormat="1" ht="55.5" customHeight="1">
      <c r="A286" s="34"/>
      <c r="B286" s="35"/>
      <c r="C286" s="200" t="s">
        <v>354</v>
      </c>
      <c r="D286" s="200" t="s">
        <v>140</v>
      </c>
      <c r="E286" s="201" t="s">
        <v>965</v>
      </c>
      <c r="F286" s="202" t="s">
        <v>966</v>
      </c>
      <c r="G286" s="203" t="s">
        <v>171</v>
      </c>
      <c r="H286" s="204">
        <v>114.4</v>
      </c>
      <c r="I286" s="205"/>
      <c r="J286" s="206">
        <f>ROUND(I286*H286,2)</f>
        <v>0</v>
      </c>
      <c r="K286" s="207"/>
      <c r="L286" s="39"/>
      <c r="M286" s="208" t="s">
        <v>1</v>
      </c>
      <c r="N286" s="209" t="s">
        <v>44</v>
      </c>
      <c r="O286" s="71"/>
      <c r="P286" s="210">
        <f>O286*H286</f>
        <v>0</v>
      </c>
      <c r="Q286" s="210">
        <v>0.01224</v>
      </c>
      <c r="R286" s="210">
        <f>Q286*H286</f>
        <v>1.400256</v>
      </c>
      <c r="S286" s="210">
        <v>0</v>
      </c>
      <c r="T286" s="21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2" t="s">
        <v>144</v>
      </c>
      <c r="AT286" s="212" t="s">
        <v>140</v>
      </c>
      <c r="AU286" s="212" t="s">
        <v>89</v>
      </c>
      <c r="AY286" s="17" t="s">
        <v>138</v>
      </c>
      <c r="BE286" s="213">
        <f>IF(N286="základní",J286,0)</f>
        <v>0</v>
      </c>
      <c r="BF286" s="213">
        <f>IF(N286="snížená",J286,0)</f>
        <v>0</v>
      </c>
      <c r="BG286" s="213">
        <f>IF(N286="zákl. přenesená",J286,0)</f>
        <v>0</v>
      </c>
      <c r="BH286" s="213">
        <f>IF(N286="sníž. přenesená",J286,0)</f>
        <v>0</v>
      </c>
      <c r="BI286" s="213">
        <f>IF(N286="nulová",J286,0)</f>
        <v>0</v>
      </c>
      <c r="BJ286" s="17" t="s">
        <v>87</v>
      </c>
      <c r="BK286" s="213">
        <f>ROUND(I286*H286,2)</f>
        <v>0</v>
      </c>
      <c r="BL286" s="17" t="s">
        <v>144</v>
      </c>
      <c r="BM286" s="212" t="s">
        <v>967</v>
      </c>
    </row>
    <row r="287" spans="2:51" s="13" customFormat="1" ht="12">
      <c r="B287" s="218"/>
      <c r="C287" s="219"/>
      <c r="D287" s="214" t="s">
        <v>193</v>
      </c>
      <c r="E287" s="220" t="s">
        <v>1</v>
      </c>
      <c r="F287" s="221" t="s">
        <v>968</v>
      </c>
      <c r="G287" s="219"/>
      <c r="H287" s="222">
        <v>114.4</v>
      </c>
      <c r="I287" s="223"/>
      <c r="J287" s="219"/>
      <c r="K287" s="219"/>
      <c r="L287" s="224"/>
      <c r="M287" s="225"/>
      <c r="N287" s="226"/>
      <c r="O287" s="226"/>
      <c r="P287" s="226"/>
      <c r="Q287" s="226"/>
      <c r="R287" s="226"/>
      <c r="S287" s="226"/>
      <c r="T287" s="227"/>
      <c r="AT287" s="228" t="s">
        <v>193</v>
      </c>
      <c r="AU287" s="228" t="s">
        <v>89</v>
      </c>
      <c r="AV287" s="13" t="s">
        <v>89</v>
      </c>
      <c r="AW287" s="13" t="s">
        <v>36</v>
      </c>
      <c r="AX287" s="13" t="s">
        <v>87</v>
      </c>
      <c r="AY287" s="228" t="s">
        <v>138</v>
      </c>
    </row>
    <row r="288" spans="1:65" s="2" customFormat="1" ht="37.9" customHeight="1">
      <c r="A288" s="34"/>
      <c r="B288" s="35"/>
      <c r="C288" s="200" t="s">
        <v>359</v>
      </c>
      <c r="D288" s="200" t="s">
        <v>140</v>
      </c>
      <c r="E288" s="201" t="s">
        <v>969</v>
      </c>
      <c r="F288" s="202" t="s">
        <v>970</v>
      </c>
      <c r="G288" s="203" t="s">
        <v>143</v>
      </c>
      <c r="H288" s="204">
        <v>6</v>
      </c>
      <c r="I288" s="205"/>
      <c r="J288" s="206">
        <f>ROUND(I288*H288,2)</f>
        <v>0</v>
      </c>
      <c r="K288" s="207"/>
      <c r="L288" s="39"/>
      <c r="M288" s="208" t="s">
        <v>1</v>
      </c>
      <c r="N288" s="209" t="s">
        <v>44</v>
      </c>
      <c r="O288" s="71"/>
      <c r="P288" s="210">
        <f>O288*H288</f>
        <v>0</v>
      </c>
      <c r="Q288" s="210">
        <v>0.00469</v>
      </c>
      <c r="R288" s="210">
        <f>Q288*H288</f>
        <v>0.02814</v>
      </c>
      <c r="S288" s="210">
        <v>0</v>
      </c>
      <c r="T288" s="21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2" t="s">
        <v>144</v>
      </c>
      <c r="AT288" s="212" t="s">
        <v>140</v>
      </c>
      <c r="AU288" s="212" t="s">
        <v>89</v>
      </c>
      <c r="AY288" s="17" t="s">
        <v>138</v>
      </c>
      <c r="BE288" s="213">
        <f>IF(N288="základní",J288,0)</f>
        <v>0</v>
      </c>
      <c r="BF288" s="213">
        <f>IF(N288="snížená",J288,0)</f>
        <v>0</v>
      </c>
      <c r="BG288" s="213">
        <f>IF(N288="zákl. přenesená",J288,0)</f>
        <v>0</v>
      </c>
      <c r="BH288" s="213">
        <f>IF(N288="sníž. přenesená",J288,0)</f>
        <v>0</v>
      </c>
      <c r="BI288" s="213">
        <f>IF(N288="nulová",J288,0)</f>
        <v>0</v>
      </c>
      <c r="BJ288" s="17" t="s">
        <v>87</v>
      </c>
      <c r="BK288" s="213">
        <f>ROUND(I288*H288,2)</f>
        <v>0</v>
      </c>
      <c r="BL288" s="17" t="s">
        <v>144</v>
      </c>
      <c r="BM288" s="212" t="s">
        <v>971</v>
      </c>
    </row>
    <row r="289" spans="2:63" s="12" customFormat="1" ht="22.9" customHeight="1">
      <c r="B289" s="184"/>
      <c r="C289" s="185"/>
      <c r="D289" s="186" t="s">
        <v>78</v>
      </c>
      <c r="E289" s="198" t="s">
        <v>734</v>
      </c>
      <c r="F289" s="198" t="s">
        <v>735</v>
      </c>
      <c r="G289" s="185"/>
      <c r="H289" s="185"/>
      <c r="I289" s="188"/>
      <c r="J289" s="199">
        <f>BK289</f>
        <v>0</v>
      </c>
      <c r="K289" s="185"/>
      <c r="L289" s="190"/>
      <c r="M289" s="191"/>
      <c r="N289" s="192"/>
      <c r="O289" s="192"/>
      <c r="P289" s="193">
        <f>P290</f>
        <v>0</v>
      </c>
      <c r="Q289" s="192"/>
      <c r="R289" s="193">
        <f>R290</f>
        <v>0</v>
      </c>
      <c r="S289" s="192"/>
      <c r="T289" s="194">
        <f>T290</f>
        <v>0</v>
      </c>
      <c r="AR289" s="195" t="s">
        <v>87</v>
      </c>
      <c r="AT289" s="196" t="s">
        <v>78</v>
      </c>
      <c r="AU289" s="196" t="s">
        <v>87</v>
      </c>
      <c r="AY289" s="195" t="s">
        <v>138</v>
      </c>
      <c r="BK289" s="197">
        <f>BK290</f>
        <v>0</v>
      </c>
    </row>
    <row r="290" spans="1:65" s="2" customFormat="1" ht="33" customHeight="1">
      <c r="A290" s="34"/>
      <c r="B290" s="35"/>
      <c r="C290" s="200" t="s">
        <v>364</v>
      </c>
      <c r="D290" s="200" t="s">
        <v>140</v>
      </c>
      <c r="E290" s="201" t="s">
        <v>972</v>
      </c>
      <c r="F290" s="202" t="s">
        <v>973</v>
      </c>
      <c r="G290" s="203" t="s">
        <v>331</v>
      </c>
      <c r="H290" s="204">
        <v>797.899</v>
      </c>
      <c r="I290" s="205"/>
      <c r="J290" s="206">
        <f>ROUND(I290*H290,2)</f>
        <v>0</v>
      </c>
      <c r="K290" s="207"/>
      <c r="L290" s="39"/>
      <c r="M290" s="208" t="s">
        <v>1</v>
      </c>
      <c r="N290" s="209" t="s">
        <v>44</v>
      </c>
      <c r="O290" s="71"/>
      <c r="P290" s="210">
        <f>O290*H290</f>
        <v>0</v>
      </c>
      <c r="Q290" s="210">
        <v>0</v>
      </c>
      <c r="R290" s="210">
        <f>Q290*H290</f>
        <v>0</v>
      </c>
      <c r="S290" s="210">
        <v>0</v>
      </c>
      <c r="T290" s="21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2" t="s">
        <v>144</v>
      </c>
      <c r="AT290" s="212" t="s">
        <v>140</v>
      </c>
      <c r="AU290" s="212" t="s">
        <v>89</v>
      </c>
      <c r="AY290" s="17" t="s">
        <v>138</v>
      </c>
      <c r="BE290" s="213">
        <f>IF(N290="základní",J290,0)</f>
        <v>0</v>
      </c>
      <c r="BF290" s="213">
        <f>IF(N290="snížená",J290,0)</f>
        <v>0</v>
      </c>
      <c r="BG290" s="213">
        <f>IF(N290="zákl. přenesená",J290,0)</f>
        <v>0</v>
      </c>
      <c r="BH290" s="213">
        <f>IF(N290="sníž. přenesená",J290,0)</f>
        <v>0</v>
      </c>
      <c r="BI290" s="213">
        <f>IF(N290="nulová",J290,0)</f>
        <v>0</v>
      </c>
      <c r="BJ290" s="17" t="s">
        <v>87</v>
      </c>
      <c r="BK290" s="213">
        <f>ROUND(I290*H290,2)</f>
        <v>0</v>
      </c>
      <c r="BL290" s="17" t="s">
        <v>144</v>
      </c>
      <c r="BM290" s="212" t="s">
        <v>974</v>
      </c>
    </row>
    <row r="291" spans="2:63" s="12" customFormat="1" ht="25.9" customHeight="1">
      <c r="B291" s="184"/>
      <c r="C291" s="185"/>
      <c r="D291" s="186" t="s">
        <v>78</v>
      </c>
      <c r="E291" s="187" t="s">
        <v>117</v>
      </c>
      <c r="F291" s="187" t="s">
        <v>975</v>
      </c>
      <c r="G291" s="185"/>
      <c r="H291" s="185"/>
      <c r="I291" s="188"/>
      <c r="J291" s="189">
        <f>BK291</f>
        <v>0</v>
      </c>
      <c r="K291" s="185"/>
      <c r="L291" s="190"/>
      <c r="M291" s="191"/>
      <c r="N291" s="192"/>
      <c r="O291" s="192"/>
      <c r="P291" s="193">
        <f>P292+P294</f>
        <v>0</v>
      </c>
      <c r="Q291" s="192"/>
      <c r="R291" s="193">
        <f>R292+R294</f>
        <v>0</v>
      </c>
      <c r="S291" s="192"/>
      <c r="T291" s="194">
        <f>T292+T294</f>
        <v>0</v>
      </c>
      <c r="AR291" s="195" t="s">
        <v>156</v>
      </c>
      <c r="AT291" s="196" t="s">
        <v>78</v>
      </c>
      <c r="AU291" s="196" t="s">
        <v>79</v>
      </c>
      <c r="AY291" s="195" t="s">
        <v>138</v>
      </c>
      <c r="BK291" s="197">
        <f>BK292+BK294</f>
        <v>0</v>
      </c>
    </row>
    <row r="292" spans="2:63" s="12" customFormat="1" ht="22.9" customHeight="1">
      <c r="B292" s="184"/>
      <c r="C292" s="185"/>
      <c r="D292" s="186" t="s">
        <v>78</v>
      </c>
      <c r="E292" s="198" t="s">
        <v>976</v>
      </c>
      <c r="F292" s="198" t="s">
        <v>120</v>
      </c>
      <c r="G292" s="185"/>
      <c r="H292" s="185"/>
      <c r="I292" s="188"/>
      <c r="J292" s="199">
        <f>BK292</f>
        <v>0</v>
      </c>
      <c r="K292" s="185"/>
      <c r="L292" s="190"/>
      <c r="M292" s="191"/>
      <c r="N292" s="192"/>
      <c r="O292" s="192"/>
      <c r="P292" s="193">
        <f>P293</f>
        <v>0</v>
      </c>
      <c r="Q292" s="192"/>
      <c r="R292" s="193">
        <f>R293</f>
        <v>0</v>
      </c>
      <c r="S292" s="192"/>
      <c r="T292" s="194">
        <f>T293</f>
        <v>0</v>
      </c>
      <c r="AR292" s="195" t="s">
        <v>156</v>
      </c>
      <c r="AT292" s="196" t="s">
        <v>78</v>
      </c>
      <c r="AU292" s="196" t="s">
        <v>87</v>
      </c>
      <c r="AY292" s="195" t="s">
        <v>138</v>
      </c>
      <c r="BK292" s="197">
        <f>BK293</f>
        <v>0</v>
      </c>
    </row>
    <row r="293" spans="1:65" s="2" customFormat="1" ht="16.5" customHeight="1">
      <c r="A293" s="34"/>
      <c r="B293" s="35"/>
      <c r="C293" s="200" t="s">
        <v>370</v>
      </c>
      <c r="D293" s="200" t="s">
        <v>140</v>
      </c>
      <c r="E293" s="201" t="s">
        <v>977</v>
      </c>
      <c r="F293" s="202" t="s">
        <v>978</v>
      </c>
      <c r="G293" s="203" t="s">
        <v>979</v>
      </c>
      <c r="H293" s="204">
        <v>1</v>
      </c>
      <c r="I293" s="205"/>
      <c r="J293" s="206">
        <f>ROUND(I293*H293,2)</f>
        <v>0</v>
      </c>
      <c r="K293" s="207"/>
      <c r="L293" s="39"/>
      <c r="M293" s="208" t="s">
        <v>1</v>
      </c>
      <c r="N293" s="209" t="s">
        <v>44</v>
      </c>
      <c r="O293" s="71"/>
      <c r="P293" s="210">
        <f>O293*H293</f>
        <v>0</v>
      </c>
      <c r="Q293" s="210">
        <v>0</v>
      </c>
      <c r="R293" s="210">
        <f>Q293*H293</f>
        <v>0</v>
      </c>
      <c r="S293" s="210">
        <v>0</v>
      </c>
      <c r="T293" s="21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12" t="s">
        <v>980</v>
      </c>
      <c r="AT293" s="212" t="s">
        <v>140</v>
      </c>
      <c r="AU293" s="212" t="s">
        <v>89</v>
      </c>
      <c r="AY293" s="17" t="s">
        <v>138</v>
      </c>
      <c r="BE293" s="213">
        <f>IF(N293="základní",J293,0)</f>
        <v>0</v>
      </c>
      <c r="BF293" s="213">
        <f>IF(N293="snížená",J293,0)</f>
        <v>0</v>
      </c>
      <c r="BG293" s="213">
        <f>IF(N293="zákl. přenesená",J293,0)</f>
        <v>0</v>
      </c>
      <c r="BH293" s="213">
        <f>IF(N293="sníž. přenesená",J293,0)</f>
        <v>0</v>
      </c>
      <c r="BI293" s="213">
        <f>IF(N293="nulová",J293,0)</f>
        <v>0</v>
      </c>
      <c r="BJ293" s="17" t="s">
        <v>87</v>
      </c>
      <c r="BK293" s="213">
        <f>ROUND(I293*H293,2)</f>
        <v>0</v>
      </c>
      <c r="BL293" s="17" t="s">
        <v>980</v>
      </c>
      <c r="BM293" s="212" t="s">
        <v>981</v>
      </c>
    </row>
    <row r="294" spans="2:63" s="12" customFormat="1" ht="22.9" customHeight="1">
      <c r="B294" s="184"/>
      <c r="C294" s="185"/>
      <c r="D294" s="186" t="s">
        <v>78</v>
      </c>
      <c r="E294" s="198" t="s">
        <v>982</v>
      </c>
      <c r="F294" s="198" t="s">
        <v>98</v>
      </c>
      <c r="G294" s="185"/>
      <c r="H294" s="185"/>
      <c r="I294" s="188"/>
      <c r="J294" s="199">
        <f>BK294</f>
        <v>0</v>
      </c>
      <c r="K294" s="185"/>
      <c r="L294" s="190"/>
      <c r="M294" s="191"/>
      <c r="N294" s="192"/>
      <c r="O294" s="192"/>
      <c r="P294" s="193">
        <f>P295</f>
        <v>0</v>
      </c>
      <c r="Q294" s="192"/>
      <c r="R294" s="193">
        <f>R295</f>
        <v>0</v>
      </c>
      <c r="S294" s="192"/>
      <c r="T294" s="194">
        <f>T295</f>
        <v>0</v>
      </c>
      <c r="AR294" s="195" t="s">
        <v>156</v>
      </c>
      <c r="AT294" s="196" t="s">
        <v>78</v>
      </c>
      <c r="AU294" s="196" t="s">
        <v>87</v>
      </c>
      <c r="AY294" s="195" t="s">
        <v>138</v>
      </c>
      <c r="BK294" s="197">
        <f>BK295</f>
        <v>0</v>
      </c>
    </row>
    <row r="295" spans="1:65" s="2" customFormat="1" ht="16.5" customHeight="1">
      <c r="A295" s="34"/>
      <c r="B295" s="35"/>
      <c r="C295" s="200" t="s">
        <v>375</v>
      </c>
      <c r="D295" s="200" t="s">
        <v>140</v>
      </c>
      <c r="E295" s="201" t="s">
        <v>983</v>
      </c>
      <c r="F295" s="202" t="s">
        <v>98</v>
      </c>
      <c r="G295" s="203" t="s">
        <v>979</v>
      </c>
      <c r="H295" s="204">
        <v>1</v>
      </c>
      <c r="I295" s="205"/>
      <c r="J295" s="206">
        <f>ROUND(I295*H295,2)</f>
        <v>0</v>
      </c>
      <c r="K295" s="207"/>
      <c r="L295" s="39"/>
      <c r="M295" s="265" t="s">
        <v>1</v>
      </c>
      <c r="N295" s="266" t="s">
        <v>44</v>
      </c>
      <c r="O295" s="242"/>
      <c r="P295" s="267">
        <f>O295*H295</f>
        <v>0</v>
      </c>
      <c r="Q295" s="267">
        <v>0</v>
      </c>
      <c r="R295" s="267">
        <f>Q295*H295</f>
        <v>0</v>
      </c>
      <c r="S295" s="267">
        <v>0</v>
      </c>
      <c r="T295" s="26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12" t="s">
        <v>980</v>
      </c>
      <c r="AT295" s="212" t="s">
        <v>140</v>
      </c>
      <c r="AU295" s="212" t="s">
        <v>89</v>
      </c>
      <c r="AY295" s="17" t="s">
        <v>138</v>
      </c>
      <c r="BE295" s="213">
        <f>IF(N295="základní",J295,0)</f>
        <v>0</v>
      </c>
      <c r="BF295" s="213">
        <f>IF(N295="snížená",J295,0)</f>
        <v>0</v>
      </c>
      <c r="BG295" s="213">
        <f>IF(N295="zákl. přenesená",J295,0)</f>
        <v>0</v>
      </c>
      <c r="BH295" s="213">
        <f>IF(N295="sníž. přenesená",J295,0)</f>
        <v>0</v>
      </c>
      <c r="BI295" s="213">
        <f>IF(N295="nulová",J295,0)</f>
        <v>0</v>
      </c>
      <c r="BJ295" s="17" t="s">
        <v>87</v>
      </c>
      <c r="BK295" s="213">
        <f>ROUND(I295*H295,2)</f>
        <v>0</v>
      </c>
      <c r="BL295" s="17" t="s">
        <v>980</v>
      </c>
      <c r="BM295" s="212" t="s">
        <v>984</v>
      </c>
    </row>
    <row r="296" spans="1:31" s="2" customFormat="1" ht="6.95" customHeight="1">
      <c r="A296" s="34"/>
      <c r="B296" s="54"/>
      <c r="C296" s="55"/>
      <c r="D296" s="55"/>
      <c r="E296" s="55"/>
      <c r="F296" s="55"/>
      <c r="G296" s="55"/>
      <c r="H296" s="55"/>
      <c r="I296" s="55"/>
      <c r="J296" s="55"/>
      <c r="K296" s="55"/>
      <c r="L296" s="39"/>
      <c r="M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</row>
    <row r="302" ht="15"/>
  </sheetData>
  <sheetProtection algorithmName="SHA-512" hashValue="6iKyxnSxda9qv0CLof7Ytx4DxLNHKORRH4E53qUqNGDfkVXoW4nxGrbutmSdmcZvSOGMLTFBw9jonuSMxt0AiQ==" saltValue="1nrCE+kf9IB+88ZEfBuyZA==" spinCount="100000" sheet="1" objects="1" scenarios="1" formatColumns="0" formatRows="0" autoFilter="0"/>
  <autoFilter ref="C131:K295"/>
  <mergeCells count="9">
    <mergeCell ref="E122:H122"/>
    <mergeCell ref="E124:H124"/>
    <mergeCell ref="L2:V2"/>
    <mergeCell ref="E87:H87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cingr</cp:lastModifiedBy>
  <cp:lastPrinted>2022-03-31T10:26:06Z</cp:lastPrinted>
  <dcterms:created xsi:type="dcterms:W3CDTF">2022-03-31T10:22:41Z</dcterms:created>
  <dcterms:modified xsi:type="dcterms:W3CDTF">2022-03-31T10:26:09Z</dcterms:modified>
  <cp:category/>
  <cp:version/>
  <cp:contentType/>
  <cp:contentStatus/>
</cp:coreProperties>
</file>