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225"/>
  <workbookPr defaultThemeVersion="166925"/>
  <mc:AlternateContent xmlns:mc="http://schemas.openxmlformats.org/markup-compatibility/2006">
    <mc:Choice Requires="x15">
      <x15ac:absPath xmlns:x15ac="http://schemas.microsoft.com/office/spreadsheetml/2010/11/ac" url="https://sivvcz-my.sharepoint.com/personal/v_vlcek_sivv_cz/Documents/Dokumenty/PRÁCE/SIVV/TDI/SOD/21-14 Ostrovský most/Projekční příprava/PD/K odevzdání/"/>
    </mc:Choice>
  </mc:AlternateContent>
  <xr:revisionPtr revIDLastSave="2" documentId="8_{C79598B6-CBD7-44CA-A3D3-136CD3A73C82}" xr6:coauthVersionLast="47" xr6:coauthVersionMax="47" xr10:uidLastSave="{68D02488-9B58-4303-8B1F-5C1397075F14}"/>
  <bookViews>
    <workbookView xWindow="-108" yWindow="-108" windowWidth="23256" windowHeight="12576" activeTab="1" xr2:uid="{51DD0431-4A3C-4CC1-B58F-D5FEAE9438C1}"/>
  </bookViews>
  <sheets>
    <sheet name="Rekapitulace" sheetId="3" r:id="rId1"/>
    <sheet name="Rozpočet" sheetId="2"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H269" i="2" l="1"/>
  <c r="J260" i="2"/>
  <c r="H221" i="2"/>
  <c r="H200" i="2"/>
  <c r="H133" i="2"/>
  <c r="J133" i="2" s="1"/>
  <c r="H66" i="2"/>
  <c r="J66" i="2" s="1"/>
  <c r="H192" i="2"/>
  <c r="J192" i="2" s="1"/>
  <c r="H196" i="2"/>
  <c r="J196" i="2" s="1"/>
  <c r="H91" i="2"/>
  <c r="J91" i="2" s="1"/>
  <c r="H87" i="2"/>
  <c r="J87" i="2" s="1"/>
  <c r="H80" i="2"/>
  <c r="H139" i="2"/>
  <c r="H73" i="2"/>
  <c r="H209" i="2"/>
  <c r="H205" i="2"/>
  <c r="H306" i="2"/>
  <c r="H217" i="2"/>
  <c r="H213" i="2"/>
  <c r="H226" i="2" l="1"/>
  <c r="H182" i="2"/>
  <c r="H187" i="2" s="1"/>
  <c r="J310" i="2"/>
  <c r="H255" i="2"/>
  <c r="J255" i="2" s="1"/>
  <c r="H251" i="2" l="1"/>
  <c r="J251" i="2" s="1"/>
  <c r="J226" i="2"/>
  <c r="J221" i="2"/>
  <c r="H106" i="2"/>
  <c r="J31" i="2"/>
  <c r="J19" i="2"/>
  <c r="J27" i="2"/>
  <c r="J23" i="2"/>
  <c r="J16" i="2"/>
  <c r="H247" i="2"/>
  <c r="J247" i="2" s="1"/>
  <c r="H239" i="2"/>
  <c r="H243" i="2" s="1"/>
  <c r="J243" i="2" s="1"/>
  <c r="H231" i="2"/>
  <c r="H235" i="2" s="1"/>
  <c r="J235" i="2" s="1"/>
  <c r="J217" i="2"/>
  <c r="H144" i="2"/>
  <c r="J144" i="2" s="1"/>
  <c r="H111" i="2"/>
  <c r="J111" i="2" s="1"/>
  <c r="J73" i="2"/>
  <c r="J80" i="2"/>
  <c r="J12" i="2"/>
  <c r="J9" i="2"/>
  <c r="G11" i="3" l="1"/>
  <c r="J231" i="2"/>
  <c r="J239" i="2"/>
  <c r="J106" i="2" l="1"/>
  <c r="H318" i="2"/>
  <c r="J318" i="2" s="1"/>
  <c r="J314" i="2"/>
  <c r="J306" i="2"/>
  <c r="J300" i="2"/>
  <c r="G15" i="3" s="1"/>
  <c r="J293" i="2"/>
  <c r="J288" i="2"/>
  <c r="J283" i="2"/>
  <c r="J269" i="2"/>
  <c r="J276" i="2"/>
  <c r="J265" i="2"/>
  <c r="J213" i="2"/>
  <c r="J205" i="2"/>
  <c r="J209" i="2"/>
  <c r="G16" i="3" l="1"/>
  <c r="G14" i="3"/>
  <c r="J200" i="2"/>
  <c r="J187" i="2"/>
  <c r="H178" i="2"/>
  <c r="J178" i="2" s="1"/>
  <c r="H174" i="2"/>
  <c r="J174" i="2" s="1"/>
  <c r="H166" i="2"/>
  <c r="H170" i="2" s="1"/>
  <c r="J62" i="2"/>
  <c r="H161" i="2"/>
  <c r="J161" i="2" s="1"/>
  <c r="H157" i="2"/>
  <c r="J157" i="2" s="1"/>
  <c r="H153" i="2"/>
  <c r="J153" i="2" s="1"/>
  <c r="H149" i="2"/>
  <c r="J149" i="2" s="1"/>
  <c r="H56" i="2"/>
  <c r="J139" i="2"/>
  <c r="H127" i="2"/>
  <c r="J127" i="2" s="1"/>
  <c r="H115" i="2"/>
  <c r="J182" i="2" l="1"/>
  <c r="J166" i="2"/>
  <c r="J115" i="2"/>
  <c r="H96" i="2"/>
  <c r="J96" i="2" s="1"/>
  <c r="H47" i="2"/>
  <c r="H51" i="2"/>
  <c r="H35" i="2"/>
  <c r="J56" i="2" l="1"/>
  <c r="J47" i="2"/>
  <c r="J51" i="2"/>
  <c r="H39" i="2" l="1"/>
  <c r="H43" i="2" s="1"/>
  <c r="J35" i="2"/>
  <c r="J39" i="2" l="1"/>
  <c r="J43" i="2"/>
  <c r="G12" i="3" l="1"/>
  <c r="J170" i="2"/>
  <c r="G13" i="3" s="1"/>
  <c r="J3" i="2" l="1"/>
  <c r="F3" i="3"/>
  <c r="P2" i="3"/>
  <c r="P2" i="2"/>
  <c r="G7" i="3" l="1"/>
  <c r="G9" i="3" s="1"/>
  <c r="G8" i="3" l="1"/>
</calcChain>
</file>

<file path=xl/sharedStrings.xml><?xml version="1.0" encoding="utf-8"?>
<sst xmlns="http://schemas.openxmlformats.org/spreadsheetml/2006/main" count="542" uniqueCount="269">
  <si>
    <t>ASPE10</t>
  </si>
  <si>
    <t>3</t>
  </si>
  <si>
    <t>Příloha k formuláři pro ocenění nabídky</t>
  </si>
  <si>
    <t>2</t>
  </si>
  <si>
    <t>S</t>
  </si>
  <si>
    <t xml:space="preserve">Stavba: </t>
  </si>
  <si>
    <t>0,00</t>
  </si>
  <si>
    <t>O</t>
  </si>
  <si>
    <t>Rozpočet:</t>
  </si>
  <si>
    <t>15,00</t>
  </si>
  <si>
    <t>Typ</t>
  </si>
  <si>
    <t>Poř. číslo</t>
  </si>
  <si>
    <t>Kód položky</t>
  </si>
  <si>
    <t>Zdroj</t>
  </si>
  <si>
    <t>Název položky</t>
  </si>
  <si>
    <t>MJ</t>
  </si>
  <si>
    <t>Množství</t>
  </si>
  <si>
    <t>Cena</t>
  </si>
  <si>
    <t>21,00</t>
  </si>
  <si>
    <t>Jednotková</t>
  </si>
  <si>
    <t>Celkem</t>
  </si>
  <si>
    <t>0</t>
  </si>
  <si>
    <t>1</t>
  </si>
  <si>
    <t>K</t>
  </si>
  <si>
    <t>M</t>
  </si>
  <si>
    <t>M2</t>
  </si>
  <si>
    <t>REKAPITULACE</t>
  </si>
  <si>
    <t>CENA CELKEM BEZ DPH</t>
  </si>
  <si>
    <t>Kč</t>
  </si>
  <si>
    <t>DPH 21%</t>
  </si>
  <si>
    <t>CELKEM CENA VČETNĚ DPH</t>
  </si>
  <si>
    <t>M3</t>
  </si>
  <si>
    <t>OTSKP21</t>
  </si>
  <si>
    <t>Dodání směsi v požadované kvalitě, očištění podkladu, uložení směsi dle předepsaného technologického předpisu, zhutnění vrstvy v předepsané tloušťce, úprava napojení, zřízení vrstvy bez rozlišení šířky, pokládání vrstvy po etapách včetně pracovních spár a spojů, ukončení podél obrubníků, dilatačních zařízení, odvodňovacích proužků, odvodňovačů, šachet apod.</t>
  </si>
  <si>
    <t>SPOJOVACÍ POSTŘIK Z ASFALTU DO 0,5 KG/M2</t>
  </si>
  <si>
    <t>Dodání všech předepsaných materiálů v předepsaném množství, provedení dle předepsaného technologického předpisu, zřízení vrstvy bez rozlišení šířky, pokládání vrstvy po etapách, úpravu napojení, ukončení</t>
  </si>
  <si>
    <t>POPLATKY ZA SKLÁDKU</t>
  </si>
  <si>
    <t>živice</t>
  </si>
  <si>
    <t>beton</t>
  </si>
  <si>
    <t>T</t>
  </si>
  <si>
    <t>Položka zahrnuje dodávku a osazení předepsaného materiálu, očištění ploch spáry před úpravou, očištění okolí spáry po úpravě</t>
  </si>
  <si>
    <t>96785C</t>
  </si>
  <si>
    <t>VYBOURÁNÍ MOSTNÍCH DILATAČNÍCH ZÁVĚRŮ EMZ PRŮŘEZU DO 0,04M2</t>
  </si>
  <si>
    <t>Položka zahrnuje vybourání hmoty EMZ a veškerých kovových součástí, zahrnuje veškerou manipulaci s vybouranou sutí a hmotami, včetně roztřídění na jednotlivé součásti a včetně uložení na skládku</t>
  </si>
  <si>
    <t xml:space="preserve">Výrobní dokumentace včetně technologického předpisu, dodání dilatač zařízení včetně všech montážních a přepravních úprav a zařízení, řezání a sváření na staveništi, bednění a dodatečné zabetonování dilatačního zařízení, dodání spojovacího, kotevního a spojovacího materiálu, úprava a příprava prostoru včeteně kotevních prvků, jejich ošetření a očištění, </t>
  </si>
  <si>
    <t>97817</t>
  </si>
  <si>
    <t>ODSTRANĚNÍ MOSTNÍ IZOLACE</t>
  </si>
  <si>
    <t>URS2021/1</t>
  </si>
  <si>
    <t>KPL</t>
  </si>
  <si>
    <t>Veškerá manipulace s vybouranou sutí a hmotami včetně uložení na skládku, veškeré další práce plynoucí z technologických předpisů a platných právních předpisů</t>
  </si>
  <si>
    <t>Dodání čerestvého betonu dle požadované kvality, jeho uložení do požadovaného tvaru při jakékoliv hustotě výztuže, konzistenci betonu, způsobu hutnění, ošetření a ochranu betonu</t>
  </si>
  <si>
    <t>AZS</t>
  </si>
  <si>
    <t>Manipulace s vybouranou sutí a hmotami včetně uložení na skládku, veškeré další práce plynoucí z technologických předpisů. Zhotovitel zahrne do ceny i nákladky na skládkovné</t>
  </si>
  <si>
    <t>113769</t>
  </si>
  <si>
    <t>FRÉZOVÁNÍ DRÁŽKY PRŮŘEZU PŘES 1200MM2 V ASFALTOVÉ VOZOVCE</t>
  </si>
  <si>
    <t>575C03</t>
  </si>
  <si>
    <t>LITÝ ASFALT MA IV, OCHRANA MOSTNÍ IZOLACE</t>
  </si>
  <si>
    <t>Dodání materiálu v požadované kvalitě, očištění podkladu, pokládka materiálu dle předepsaného technologického předpisu, zřízení jednotlivých vrstev po etapách včetně jednotlivých spar a spojů, úprava okrajů, rohů, hran, zajištění odvodnění povrchu izolace, ochrana izolace do doby provedení definitivní ochrany, provedení požadovaných zkoušek</t>
  </si>
  <si>
    <t>45734</t>
  </si>
  <si>
    <t>VYROVNÁVACÍ A SPÁD BETON ZVLÁŠTNÍ (PLASTBETON)</t>
  </si>
  <si>
    <t>ZKOUŠENÍ MATERIÁLŮ NEZÁVISLOU ZKUŠEBNOU</t>
  </si>
  <si>
    <t xml:space="preserve">Veškeré náklady s objednatelem požadovanými zkouškami </t>
  </si>
  <si>
    <t>OSTATNÍ POŽADAVKY - VYPRACOVÁNÍ MOSTNÍHO LISTU</t>
  </si>
  <si>
    <t>Veškeré náklady s objednatelem požadovaným pracemi</t>
  </si>
  <si>
    <t>Karlovy Vary, Ostrovský most</t>
  </si>
  <si>
    <t xml:space="preserve">Položka zahrnuje veškerou manipulaci s vybouranou sutí a s vybouranými hmotami vč. uložení na skládku. Nezahrnuje poplatek za skládku, který se vykazuje v položce 0141** </t>
  </si>
  <si>
    <t>FRÉZOVÁNÍ ZPEVNĚNÝCH PLOCH ASFALTOVÝCH, ODVOZ DO 16KM</t>
  </si>
  <si>
    <t>11372E</t>
  </si>
  <si>
    <t>FRÉZOVÁNÍ ZPEVNĚNÝCH PLOCH ASFALTOVÝCH, DROB OPRAV PLOŠ ROZPAD DO 500M2</t>
  </si>
  <si>
    <t>Ložná vrstva - oprava lokálních poruch, položka bude čerpána na základě rozhodnutí a pokynu TDS - předpoklad 480m2</t>
  </si>
  <si>
    <t>02620.</t>
  </si>
  <si>
    <t>029412.</t>
  </si>
  <si>
    <t>asfaltové vrstvy, izolace, sanace</t>
  </si>
  <si>
    <t>ASFALTOVÝ BETON PRO OBRUSNÉ VRSTVY ACO 16 TL. 50MM</t>
  </si>
  <si>
    <t>574A45</t>
  </si>
  <si>
    <t>5774CF</t>
  </si>
  <si>
    <t>VRSTVY PRO OBNOVU A OPRAVY Z ASF BETONU ACL 16</t>
  </si>
  <si>
    <t>Obrusná vrstva - 267,46x7,50x0,05M</t>
  </si>
  <si>
    <t>(100,298+19,2)x2,2T/M3 - frézovaná</t>
  </si>
  <si>
    <t>Obrusná vrstva - 267,46x7,50M</t>
  </si>
  <si>
    <t>Pod obrusnou vrstvu - 267,46x7,50M</t>
  </si>
  <si>
    <t>MZ 1 - 12,3</t>
  </si>
  <si>
    <t>MZ 2 - 12,2</t>
  </si>
  <si>
    <t>MZ 3 - 11,5</t>
  </si>
  <si>
    <t>MZ 4 - 20,9</t>
  </si>
  <si>
    <t>MZ 5 - 18,7</t>
  </si>
  <si>
    <t>MZ 6 - 16,4</t>
  </si>
  <si>
    <t>MZ 7 - 16,4</t>
  </si>
  <si>
    <t xml:space="preserve">MOSTNÍ ZÁVĚRY PODPOVRCHOVÉ </t>
  </si>
  <si>
    <t>MZ 0 - 12,1</t>
  </si>
  <si>
    <t>MZ 8 - 16,4</t>
  </si>
  <si>
    <t>MZ 9 - 16,3</t>
  </si>
  <si>
    <t>MOSTNÍ ZÁVĚRY POVRCHOVÉ POSUN DO 60MM</t>
  </si>
  <si>
    <t>108,4x0,3x0,15 - EMZ</t>
  </si>
  <si>
    <t>Ložná vrstva v místě MZ - ((1,45+(9x1,95))x7,5x0,04 = 3,27m3</t>
  </si>
  <si>
    <t>LA v místě MZ - 0,75 x 7,50 x 0,04m x 9ks</t>
  </si>
  <si>
    <t>Položka zahrnuje veškerou manipulaci s vybouranou sutí a hmotami včetně uložení na skládku. Zhotovitel do ceny zahrne i skládkovné</t>
  </si>
  <si>
    <t xml:space="preserve">V místě MZ - 0,75 x 108,3m (MZ 1-9)  </t>
  </si>
  <si>
    <t>V místě MZ - 0,75 x 108,3m (MZ 1-9)  + 1,0 x 12,1m (MZ 0)</t>
  </si>
  <si>
    <t>711425</t>
  </si>
  <si>
    <t>IZOLACE MOSTOVEK POD VOZOVKOU POLYMERNÍ</t>
  </si>
  <si>
    <t xml:space="preserve">V místě MZ - 0,75 x 108,3m (MZ 1-9) </t>
  </si>
  <si>
    <t>711442</t>
  </si>
  <si>
    <t>IZOLACE MOSTOVEK CELOPLOŠNÁ ASFALTOVÝMI PÁSY S PEČETÍCÍ VRSTVOU</t>
  </si>
  <si>
    <t>5774EG</t>
  </si>
  <si>
    <t>VRSTVY PRO OBNOVU A OPRAVY Z ASF BETONU ACP 16+</t>
  </si>
  <si>
    <t>Podkladní vrstva v místě MZ 0 - 1,2x7,5x0,06 = 0,54m3</t>
  </si>
  <si>
    <t>HLOUBENÍ RÝH ŠÍŘ DO 2M PAŽ I NEPAŽ TŘ.III, ODVOZ DO 16KM</t>
  </si>
  <si>
    <t>Výkop strojně nebo ručně základových prahů včetně případného pažení, nakládky a odvozu vytěženého materiálu na skládku</t>
  </si>
  <si>
    <t xml:space="preserve"> 014131R.1</t>
  </si>
  <si>
    <t>014131R.2</t>
  </si>
  <si>
    <t>zemina</t>
  </si>
  <si>
    <t>ZÁKLADY Z PROSTÉHO BETONU DO C 25/30</t>
  </si>
  <si>
    <t>ZÁSYP JAN A RÝH Z NAKUPOVANÝCH MATERIÁLŮ</t>
  </si>
  <si>
    <t>Dodání materiálu štěrkodrtě 0/32, doprava a uložení na místo určení včetěn případného zhutnění</t>
  </si>
  <si>
    <t>Drenážní obsyp u základu pod MZ u OP0 - 0,1 x1,0 x 12,1m x 2ks</t>
  </si>
  <si>
    <t>VYBOURÁNÍ ČÁSTÍ KONSTRUKCÍ ZE ŽELEZOBET S ODVOZEM DO 16KM</t>
  </si>
  <si>
    <t xml:space="preserve">Kapsy pro nový podpovrchový MZ - 0,53 x 0,17 x 108,3 (MZ 1-9)  </t>
  </si>
  <si>
    <t>014131R.3</t>
  </si>
  <si>
    <t>kapsy pro MZ 1-9 - 9,758 x 2,0</t>
  </si>
  <si>
    <t>TĚSNĚNÍ DILATAČNÍCH SPAR ASF ZÁLIVKOU MODIFK PRŮŘ DO 300MM2</t>
  </si>
  <si>
    <t>FRÉZOVÁNÍ DRÁŽKY PRŮŘEZU DO 300MM2 V BETONOVÉ VOZOVCE</t>
  </si>
  <si>
    <t>113773</t>
  </si>
  <si>
    <t>JÁDROVÉ VRTY DIAMANTOVÝMI KORUNKAMI DO D100MM DO STAVEB MATERIÁLŮ</t>
  </si>
  <si>
    <t>03590R.4</t>
  </si>
  <si>
    <t>STAVEBNÍ STROJE MOBILNÍ - OSTATNÍ</t>
  </si>
  <si>
    <t>Mostní prohlížečka MBI 140 na podvozku Scania s rozměrem koše až 14x14m a nosností až 600kg</t>
  </si>
  <si>
    <t>Sanace spodní stavby a oprava svislých svodů odvodnění na mostě M3 - předpoklad 10 dní</t>
  </si>
  <si>
    <t>OCHRANA VÝZTUŽE PŘI NEDOSTATEČNÉM KRYTÍ</t>
  </si>
  <si>
    <t xml:space="preserve">Opěra M2.2 OP2 - 10m2 </t>
  </si>
  <si>
    <t xml:space="preserve">Opěra M2.2 OP1 - 5m2 </t>
  </si>
  <si>
    <t>Opěra M2.2 OP1 - 5m2 - 20% plochy</t>
  </si>
  <si>
    <t>Opěra M2.2 OP2 - 10m2 20% plochy</t>
  </si>
  <si>
    <t>REPROFIL PODHL. SVIS PLOCH SANAČ MALTOU TŘÍVRST TL. DO 90MM</t>
  </si>
  <si>
    <t>dodávku veškerého materiálu potřebného pro předepsanou úpravu v předepsané kvalitě
položení vrstvy v předepsané tloušťce, potřebná lešení a podpěrné konstrukce nad rámec pol. Mobilní plošiny</t>
  </si>
  <si>
    <t xml:space="preserve">Dříky stojek, oblouk a podhled M3 - 40m2 </t>
  </si>
  <si>
    <t>Dříky stojek M3 - 40m2 - 50% plochy</t>
  </si>
  <si>
    <t>OČIŠTĚNÍ BETONU KONSTRUKCE OTRYSKÁNÍM TLAK VODOU DO 200 BARŮ</t>
  </si>
  <si>
    <t>položka zahrnuje očištění předepsaným způsobem včetně odklizení vzniklého odpadu</t>
  </si>
  <si>
    <t>OČIŠTĚNÍ BETONU KONSTRUKCE OTRYSKÁNÍM TLAK VODOU DO 500 BARŮ</t>
  </si>
  <si>
    <t>OTLUČENÍ OMÍTKY</t>
  </si>
  <si>
    <t>Opěra M4 OP1 - 10m2 - nesoudržná omítka</t>
  </si>
  <si>
    <t>položka zahrnuje vešekerou manipulaci s vybouranou sutí a hmotami včetně uložení na skládku. Zhotovitel zahrne do ceny i skládkovné.</t>
  </si>
  <si>
    <t>POTRUBÍ ODPADNÍ MOSTNÍCH OBJEKTŮ Z PLAST TRUB DN DO 200MM</t>
  </si>
  <si>
    <t>OPLECHOVÁNÍ A LEMOVÁNÍ KONSTRUKCE Z TITANZINK PLECHU</t>
  </si>
  <si>
    <t xml:space="preserve">Položka klempířských konstrukcí zahrnují zejména kompletní konstrukci včetně úprav plechů (i povrchové úpravy a pod.), spojovací a ochranné prostředky, podkladovou lepenku, upevňovací prvky, lemování, spárování, úpravy u okapů, prostupů, výčnělků, rohů, spojů, dilatací a pod. a není-li zahrnut v samostatných položkách (SD 78), i nátěr konstrukcí, včetně úprav povrchu před nátěrem. Položka zahrnuje veškerý materiál, výrobky a polotovary, včetně mimostaveništní a vnitrostaveništní dopravy (rovněž přesuny), včetně naložení a složení,případně s uložením. 
</t>
  </si>
  <si>
    <t>Vymytí vrubového kloubu</t>
  </si>
  <si>
    <t>PROSTOROVÉ PRACOVNÍ LEŠENÍ PŘES 3 KPA</t>
  </si>
  <si>
    <t>M3OP</t>
  </si>
  <si>
    <t>Položka zahrnuje dovoz, montáž, údržbu, opotřebení (nájemné), demontáž, konzervaci, odvoz.</t>
  </si>
  <si>
    <t>Lávka pro přístup k vrubovému kloubu OP2 - 2 x 1,2 x 20</t>
  </si>
  <si>
    <t>VYBOURÁNÍ MOSTNÍCH DILATAČNÍCH ZÁVĚRŮ PODPOVRCHOVÝCH</t>
  </si>
  <si>
    <t>Položka zahrnuje veškerou manipulaci s vybouranou sutí a hmotami, včetně roztřídění na jednotlivé součásti a včetně uložení na skládku. Zhotovitel zahrne do ceny skládkovné</t>
  </si>
  <si>
    <t>VÝŠKOVÁ ÚPRAVA OBRUBNÍKŮ KAMENNÝCH</t>
  </si>
  <si>
    <t>Chodníkové obruby u MZ - 2m x 10MZ x 2 strany</t>
  </si>
  <si>
    <t>Položka výšková úprava obrub zahrnuje jejich vytrhání, očištění, manipulaci, nové betonové lože a osazení. Vyjmutí kamenných obrub před montáží nových MZ a následné zpětné osazení</t>
  </si>
  <si>
    <t>Chodník v místě MZ - 0,75 x 20 x 2,35 x 0,3m</t>
  </si>
  <si>
    <t>chodník v místě MZ - 10,575 x 2,0</t>
  </si>
  <si>
    <t>ODSTRANĚNÍ KRYTU ZPEVNĚNÝCH PLOCH S ASFALT POJIVEM, ODVOZ 16KM</t>
  </si>
  <si>
    <t>Chodník v místě MZ - 0,75 x 20 x 2,35 x 0,05m</t>
  </si>
  <si>
    <t>Položka zahrnuje veškerou manipulaci s vybouranou sutí a s vybouranými hmotami vč. uložení na skládku</t>
  </si>
  <si>
    <t>Chodník v místě MZ - 1,763 X 2,2</t>
  </si>
  <si>
    <t>5774AB</t>
  </si>
  <si>
    <t>VRSTVY PRO OBNOVU A OPRAVY Z ASF BETONU ACO 8</t>
  </si>
  <si>
    <t>45131R.5</t>
  </si>
  <si>
    <t>PODKLADNÍ A VÝPLŇOVÉ VRSTVY Z BETONU LEHČENÉHO</t>
  </si>
  <si>
    <t>VŠEOBECNÉ POLOŽKY</t>
  </si>
  <si>
    <t>VÝMĚNA ASFALTOVÝCH VRSTEV</t>
  </si>
  <si>
    <t>VÝMĚNA NEBO NOVÉ DILATAČNÍ ZÁVĚRY</t>
  </si>
  <si>
    <t>TĚSNĚNÍ DILATAČNÍCH SPAR ASF ZÁLIVKOU MODIFK PRŮŘ DO 400MM2</t>
  </si>
  <si>
    <t>Těsnění podél obrub - 2 x 267,46</t>
  </si>
  <si>
    <t>Příčná u napojení - 2 x 7,50</t>
  </si>
  <si>
    <t>Podél odvodňovačů - 8 x 1,2</t>
  </si>
  <si>
    <t>113764</t>
  </si>
  <si>
    <t>FRÉZOVÁNÍ DRÁŽKY PRŮŘEZU DO 400MM2 V ASFALTOVÉ VOZOVCE</t>
  </si>
  <si>
    <t>93140R.6</t>
  </si>
  <si>
    <t>93151R.7</t>
  </si>
  <si>
    <t>ALTERNATIVA</t>
  </si>
  <si>
    <t xml:space="preserve">SANACE SPODNÍ STAVBY  </t>
  </si>
  <si>
    <t xml:space="preserve">živice </t>
  </si>
  <si>
    <t>((7,5x9x0,04)+(7,5x9x0,04))x2,2T/M3 - frézovaná</t>
  </si>
  <si>
    <t>81,25m2 x 0,005x2,2T/M3 - izolace</t>
  </si>
  <si>
    <t>POTRUBÍ Z TRUB PLAST ODPAD DN DO 80MM</t>
  </si>
  <si>
    <t xml:space="preserve">Vyústění drenážního potrubí skrz vyvrtaný otvor v římse - </t>
  </si>
  <si>
    <t>POTRUBÍ ODPADNÍ MOSTNÍCH OBJEKTŮ Z NEREZ OCEL TRUB DN DO 80MM</t>
  </si>
  <si>
    <t xml:space="preserve">Nerezové drenážní profily v kapsách MZ </t>
  </si>
  <si>
    <t>86911R</t>
  </si>
  <si>
    <t>PRODLOUŽENÍ SVISLÝCH SVODŮ ODVODŇOVAČŮ</t>
  </si>
  <si>
    <t>OCHRANA VRUBOVÉHO KLOUBU</t>
  </si>
  <si>
    <t>Přístup mobilní plošinou započten v položce 03590R.4 u sanace spodní stavby</t>
  </si>
  <si>
    <t>029113.</t>
  </si>
  <si>
    <t>OSTATNÍ POŽADAVKY - GEOMETRICKÉ ZAMĚŘENÍ</t>
  </si>
  <si>
    <t xml:space="preserve">Vytýčení stávajících inženýrských sítí </t>
  </si>
  <si>
    <t>02940.</t>
  </si>
  <si>
    <t>OSTATNÍ POŽADAVKY - VYPRACOVÁNÍ DOKUMENTACE</t>
  </si>
  <si>
    <t>Vypracování dokumentace skutečného provedení v - 2x v tištěné podobě, 2x v el.podobě na digitálním externím nosiči</t>
  </si>
  <si>
    <t>02944.</t>
  </si>
  <si>
    <t>OSTATNÍ POŽADAVKY - DOKUMENTACE SKUTEČNÉHO PROVEDENÍ V DIGIT FORMĚ</t>
  </si>
  <si>
    <t>02945.</t>
  </si>
  <si>
    <t>OSTATNÍ POŽADAVKY - FOTODOKUMENTACE</t>
  </si>
  <si>
    <t>položka zahrnuje  fotodokumentaci zadavatelem požadovaného děje a konstrukcí v požadovaných časových intervalech, zadavatelem specifikované výstupy (fotografie v papírovém a digitálním formátu) v požadovaném počtu</t>
  </si>
  <si>
    <t>2x na digitálním externím nosiči po jednotlivých technologiích dle soupisu prací</t>
  </si>
  <si>
    <t>Přepočet zatížitelnosti pro pokládku asfaltových vrstev v závislosti na plánované dopravě a mechanizaci pro pokládku</t>
  </si>
  <si>
    <t>03100.</t>
  </si>
  <si>
    <t>ZAŘÍZENÍ STAVENIŠTĚ - ZŘÍZENÍ, PROVOZ, DEMONTÁŽ</t>
  </si>
  <si>
    <t>zahrnuje objednatelem povolené náklady na pořízení (event. pronájem), provozování, udržování a likvidaci zhotovitelova zařízení</t>
  </si>
  <si>
    <t xml:space="preserve">	Finišer s dlouhou lištou, aby bylo možno pokládat na plnou šíři a stroj i auta se mohla pohybovat v podélné ose konstrukce – váha 18t
	Nákladní automobil – 14t  +  možná maximální váha asfaltové směsi 10t 
	Válec s oscilační vibrací – 9t
	Válec bez vibrace – 9t G53</t>
  </si>
  <si>
    <t>108,3m - podpovrchové MDZ</t>
  </si>
  <si>
    <t>Chodník v místě MZ - 0,75 x 16 x 2,35 x 0,3m</t>
  </si>
  <si>
    <t>REPROFIL PODHL, SVIS PLOCH SANAČ MALTOU TŘÍVRST TL DO 90MM</t>
  </si>
  <si>
    <t>dodávka veškerého materiálu potřebného pro předepsanou úpravu v předepsané kvalitě
nutné vyspravení podkladu, případně zatření spar zdiva</t>
  </si>
  <si>
    <t>Sanace čel říms po odbourání v místě povrchových závěrů pro osazení krycích plechů MDZ</t>
  </si>
  <si>
    <t>2,35 x 0,3 x 4</t>
  </si>
  <si>
    <t>REVIZE A OPRAVA ODVODNĚNÍ</t>
  </si>
  <si>
    <t>M3 - 8ks - 6m</t>
  </si>
  <si>
    <t xml:space="preserve">Položka zahrnuje revizi svislých svodů odvodnění. V případě drobné netěsnosti, budou spoje přetěsněny. V případě větších netěsností nebo poškození bude svod nahrazen novým ve stejném provedení, jako je stávající </t>
  </si>
  <si>
    <t>VÝPLŇ DILATAČNÍCH SPAR Z PRYŽOVÝCH PÁSŮ ŠÍŘKY DO 200MM HLADKÝCH</t>
  </si>
  <si>
    <t>dodávka a osazení předepsaného materiálu, očištění ploch spáry před úpravou, očištění okolí spáry po úpravě</t>
  </si>
  <si>
    <t>Podložka pod lemovací plech - 2 x 3,0m</t>
  </si>
  <si>
    <t>Rezerva v případě silně degradovaného stavu - 20% = 1,95</t>
  </si>
  <si>
    <t xml:space="preserve">Rezerva v případě silně degradovaného stavu - 20% </t>
  </si>
  <si>
    <t>Chodníkové obruby na mostě - lokální úprava - 100m (bude čerpáno dle skutečnosti)</t>
  </si>
  <si>
    <t>Zřízení otvorů pro odvodnění MDZ do boku konstrukce</t>
  </si>
  <si>
    <t>MZ0-2x0,3m
MZ1-2x0,3m
MZ2-2x0,3m
MZ3-2x0,3m
MZ4-1x0,3m
MZ5-1x0,3m
MZ6-6x0,4m
MZ7-6x0,4m
MZ8-2x0,4m
MZ9-1x0,4m</t>
  </si>
  <si>
    <t>MZ0 - 1,2 x 0,9 x 12,1m</t>
  </si>
  <si>
    <t>MZ0 - 13,068 x 1,6</t>
  </si>
  <si>
    <t>Základ pod MZ0 u OP0 - 0,49 x 0,9 x 12,1m x 2ks</t>
  </si>
  <si>
    <t>17ks x 1,0m</t>
  </si>
  <si>
    <t>Rezerva v případě silně degradovaného stavu - 20%</t>
  </si>
  <si>
    <t xml:space="preserve">Těsnění kapsy pod MZ 1-9 - (108,3m+32,80) x 2 </t>
  </si>
  <si>
    <t>Dobetonování kapsy pod nový podpovrchový a povrchový MZ z plastbetonu nebo vysokopevnostní sanační hmoty včetně výztuže z polymerových vláken</t>
  </si>
  <si>
    <r>
      <t xml:space="preserve">Překrytí oplechováním patního kloubu u OP2 M3
</t>
    </r>
    <r>
      <rPr>
        <sz val="11"/>
        <rFont val="Calibri"/>
        <family val="2"/>
        <charset val="238"/>
        <scheme val="minor"/>
      </rPr>
      <t>2x4tabule 1m*2m</t>
    </r>
  </si>
  <si>
    <t>Odstranění stávající ložné vrstvy pro nový MZ - 7,50m x 9</t>
  </si>
  <si>
    <r>
      <t xml:space="preserve">Odstranění stávajícího LA pro napojení izolace </t>
    </r>
    <r>
      <rPr>
        <sz val="11"/>
        <color rgb="FFFF0000"/>
        <rFont val="Calibri"/>
        <family val="2"/>
        <charset val="238"/>
        <scheme val="minor"/>
      </rPr>
      <t xml:space="preserve"> </t>
    </r>
    <r>
      <rPr>
        <sz val="11"/>
        <color theme="1"/>
        <rFont val="Calibri"/>
        <family val="2"/>
        <charset val="238"/>
        <scheme val="minor"/>
      </rPr>
      <t>7,50m x 9</t>
    </r>
  </si>
  <si>
    <t>113767</t>
  </si>
  <si>
    <t>FRÉZOVÁNÍ DRÁŽKY PRŮŘEZU DO 1000MM2 V ASFALTOVÉ VOZOVCE</t>
  </si>
  <si>
    <t>Příčná nad osou podpovrchového MZ v LA - 8 x 7,50</t>
  </si>
  <si>
    <t>Příčná nad osou podpovrchového MZ v obrusné vrstvě - 8 x 7,50</t>
  </si>
  <si>
    <t>TĚSNĚNÍ DILATAČNÍCH SPAR ASF ZÁLIVKOU MODIFK PRŮŘ DO 1000MM2</t>
  </si>
  <si>
    <t>Včeteně úpravy povrchu přebroušením, provedení penetračního nátěru se vsypem 3/8mm, vyplnění drážky PPD směsí modifikovaného asfaltu a kameniva 8/11 mm do úrovně AIP.</t>
  </si>
  <si>
    <t>DODATEČNÉ KOTVENÍ VLEPENÍM BETONÁŘSKÉ VÝZTUŽE D DO 16MM DO VRTŮ</t>
  </si>
  <si>
    <t>KUS</t>
  </si>
  <si>
    <t>dodání výztuže předepsaného profilu a předepsané délky (500mm)
provedení vrtu předepsaného profilu a předepsané délky (2X150mm)
vsunutí výztuže do vyvrtaného profilu a její zalepení předepsaným pojivem
případně nutné lešení</t>
  </si>
  <si>
    <t>Kotvení kapsy MZ - 7,5m/0,5 x 2strany x 10MZ</t>
  </si>
  <si>
    <t>BROUŠENÍ KRYTU BETONOVÝCH VOZOVEK</t>
  </si>
  <si>
    <t>Úprava povrchu vybourané kapsy před dalším postupem</t>
  </si>
  <si>
    <t xml:space="preserve">kapsy pro MZ 1-9 - 0,55m x (108,3+32,8) </t>
  </si>
  <si>
    <t>919111</t>
  </si>
  <si>
    <t>ŘEZÁNÍ ASFALTOVÉHO KRYTU VOZOVEK TL DO 50MM</t>
  </si>
  <si>
    <t>položka zahrnuje řezání vozovkové vrstvy v předepsané tloušťce, včetně spotřeby vody</t>
  </si>
  <si>
    <t>Začištění spár u napojení jednotlivých vrstev vozovek</t>
  </si>
  <si>
    <t>Obrusná vrstva - 2x7,5</t>
  </si>
  <si>
    <t>Ložná vrstva - 10 x 7,5 x 2</t>
  </si>
  <si>
    <t>Litý asfalt - 10 x 7,5 x 2</t>
  </si>
  <si>
    <r>
      <t xml:space="preserve">Včetně úpravy povrchu přebroušením, provedení penetračního nátěru se vsypem 3/8mm, provedení přechodových pásků podél MDZ ze spec.hmoty. </t>
    </r>
    <r>
      <rPr>
        <sz val="11"/>
        <color rgb="FFFF0000"/>
        <rFont val="Calibri"/>
        <family val="2"/>
        <charset val="238"/>
        <scheme val="minor"/>
      </rPr>
      <t>Uchazeč ocení tuto variantu v plném rozsahu. Fakturována bude skutečná výměra dle stanovené varianty</t>
    </r>
  </si>
  <si>
    <r>
      <t xml:space="preserve">Elastický mostní závěr dle TP86. </t>
    </r>
    <r>
      <rPr>
        <sz val="11"/>
        <color rgb="FFFF0000"/>
        <rFont val="Calibri"/>
        <family val="2"/>
        <charset val="238"/>
        <scheme val="minor"/>
      </rPr>
      <t>Uchazeč ocení tuto variantu v plném rozsahu. Fakturována bude skutečná výměra dle stanovené varianty</t>
    </r>
  </si>
  <si>
    <t>MOSTNÍ ZÁVĚRY ELASTICKÉ PRŮŘEZU DO 0,058M2</t>
  </si>
  <si>
    <r>
      <t>Dobetonování konstrukce chodníku v místě podpovrchového MZ.</t>
    </r>
    <r>
      <rPr>
        <sz val="11"/>
        <color rgb="FFFF0000"/>
        <rFont val="Calibri"/>
        <family val="2"/>
        <charset val="238"/>
        <scheme val="minor"/>
      </rPr>
      <t xml:space="preserve"> </t>
    </r>
  </si>
  <si>
    <t>49,2m - povrchové MDZ</t>
  </si>
  <si>
    <t>Uchazeč ocení tuto variantu v plném rozsahu. Fakturována bude skutečná výměra dle stanovené varianty</t>
  </si>
  <si>
    <t>Rezerva na celý objekt - 20m2</t>
  </si>
  <si>
    <t>DROBNÉ DOPLŇK KONSTR KOVOVÉ POZINK</t>
  </si>
  <si>
    <t>936502</t>
  </si>
  <si>
    <t>KG</t>
  </si>
  <si>
    <t>Krycí plech v místě povrchového MZ č.6 a č.7 - 4ks x 30kg</t>
  </si>
  <si>
    <t>položka zahrnuje dílenská dokumentace, včetně technologického předpisu spojování, dodání  materiálu  v požadované kvalitě a výroba konstrukce i dílenská (včetně  pomůcek,  přípravků a prostředků pro výrobu) bez ohledu na náročnost a její hmotnost, dílenská montáž, dodání spojovacího materiálu, zřízení  montážních  a  dilatačních  spojů,  spar, včetně potřebných úprav, vložek, opracování, očištění a ošetření, podpěr. konstr. a lešení všech druhů pro montáž konstrukcí i doplňkových, včetně požadovaných otvorů, ochranných a bezpečnostních opatření a základů pro tyto konstrukce a lešení, jakákoliv doprava a manipulace dílců  a  montážních  sestav,  včetně  dopravy konstrukce z výrobny na stavbu, montáž konstrukce na staveništi, včetně montážních prostředků a pomůcek a zednických výpomocí, výplň, těsnění a tmelení spar a spojů, čištění konstrukce a odstranění všech vrubů (vrypy, otlačeniny a pod.), všechny druhy ocelového kotvení, dílenskou přejímku a montážní prohlídku, včetně požadovaných dokladů, zřízení kotevních otvorů nebo jam, nejsou-li částí jiné konstrukce, jejich úpravy, očištění a ošetření, osazení kotvení nebo přímo částí konstrukce do podpůrné konstrukce nebo do zeminy, výplň kotevních otvorů  (příp.  podlití  patních  desek)  maltou,  betonem  nebo  jinou speciální hmotou, vyplnění jam zeminou, předepsanou protikorozní ochranu a nátěry konstrukcí, osazení měřících zařízení a úpravy pro ně, ochranná opatření před účinky bludných proudů</t>
  </si>
  <si>
    <r>
      <t xml:space="preserve">dodávku veškerého materiálu potřebného pro předepsanou úpravu v předepsané kvalitě
nutné vyspravení podkladu, případně zatření spar zdiva, položení vrtsvy v předepsané tloušťce, potřebná lešení a podpěrné konstrukce nad rámec pol. Mobilní plošiny. </t>
    </r>
    <r>
      <rPr>
        <sz val="11"/>
        <color rgb="FFFF0000"/>
        <rFont val="Calibri"/>
        <family val="2"/>
        <charset val="238"/>
        <scheme val="minor"/>
      </rPr>
      <t>Uchazeč ocení tuto položku v plné výměře. Fakturována bude skutečná výměra dle skutečného rozsahu</t>
    </r>
  </si>
  <si>
    <t>Rezerva na celý objekt - 20m2 - 50% plochy</t>
  </si>
  <si>
    <t>Kapsy pro nový podpovrchový MZ - 2x0,265mx0,17m x délka dle MZ
Délky:
MZ 1 - 12,3m
MZ 2 - 12,2m
MZ 3 - 11,5m
MZ 4 - 20,9m
MZ 5 - 18,7m
MZ 8 - 16,4m
MZ 9 - 16,3m
celkem dl.108,30m
Kapsy pro nový povrchový MZ - pod izolací: 2 x 0,17m x 0,15m x délka dle MZ
Kapsy pro nový povrchový MZ - nad izolací: 2 x 0,17m x 0,08m x délka dle MZ
Délky:
MZ 6 - 16,4m
MZ 7 - 16,4m
celkem dl.32,80m                                                                                                                                                                                                                                                                                                                                                                                                                                                                                                                                                                                                                                                                                                                                                                                                                                                                                              Výplň mezi nosnou konstrukcí a EMZ v chodníku - 0,48 x 4 x 2,35 x 0,3m
=(2*0,265*0,17*108,3)+(2*0,17*0,15*32,8)+(2*0,17*0,08*32,8)+(0,48*2,35*0,3*4)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</si>
</sst>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
  </numFmts>
  <fonts count="10" x14ac:knownFonts="1">
    <font>
      <sz val="11"/>
      <color theme="1"/>
      <name val="Calibri"/>
      <family val="2"/>
      <charset val="238"/>
      <scheme val="minor"/>
    </font>
    <font>
      <b/>
      <sz val="16"/>
      <color indexed="8"/>
      <name val="Arial"/>
      <family val="2"/>
      <charset val="238"/>
    </font>
    <font>
      <b/>
      <sz val="11"/>
      <name val="Arial"/>
      <family val="2"/>
      <charset val="238"/>
    </font>
    <font>
      <sz val="10"/>
      <color indexed="9"/>
      <name val="Arial"/>
      <family val="2"/>
      <charset val="238"/>
    </font>
    <font>
      <sz val="8"/>
      <name val="Arial CE"/>
      <family val="2"/>
    </font>
    <font>
      <sz val="11"/>
      <name val="Calibri"/>
      <family val="2"/>
      <charset val="238"/>
      <scheme val="minor"/>
    </font>
    <font>
      <sz val="11"/>
      <color theme="0" tint="-4.9989318521683403E-2"/>
      <name val="Calibri"/>
      <family val="2"/>
      <charset val="238"/>
      <scheme val="minor"/>
    </font>
    <font>
      <b/>
      <sz val="12"/>
      <color theme="0" tint="-4.9989318521683403E-2"/>
      <name val="Calibri"/>
      <family val="2"/>
      <charset val="238"/>
      <scheme val="minor"/>
    </font>
    <font>
      <sz val="8"/>
      <name val="Calibri"/>
      <family val="2"/>
      <charset val="238"/>
      <scheme val="minor"/>
    </font>
    <font>
      <sz val="11"/>
      <color rgb="FFFF0000"/>
      <name val="Calibri"/>
      <family val="2"/>
      <charset val="238"/>
      <scheme val="minor"/>
    </font>
  </fonts>
  <fills count="9">
    <fill>
      <patternFill patternType="none"/>
    </fill>
    <fill>
      <patternFill patternType="gray125"/>
    </fill>
    <fill>
      <patternFill patternType="solid">
        <fgColor rgb="FFD9D9D9"/>
        <bgColor indexed="64"/>
      </patternFill>
    </fill>
    <fill>
      <patternFill patternType="solid">
        <fgColor rgb="FFCB441A"/>
        <bgColor indexed="64"/>
      </patternFill>
    </fill>
    <fill>
      <patternFill patternType="solid">
        <fgColor rgb="FFADD8E6"/>
        <bgColor indexed="64"/>
      </patternFill>
    </fill>
    <fill>
      <patternFill patternType="solid">
        <fgColor theme="5" tint="-0.249977111117893"/>
        <bgColor indexed="64"/>
      </patternFill>
    </fill>
    <fill>
      <patternFill patternType="solid">
        <fgColor theme="4" tint="0.79998168889431442"/>
        <bgColor indexed="64"/>
      </patternFill>
    </fill>
    <fill>
      <patternFill patternType="solid">
        <fgColor rgb="FFCC3300"/>
        <bgColor indexed="64"/>
      </patternFill>
    </fill>
    <fill>
      <patternFill patternType="solid">
        <fgColor theme="0" tint="-0.14999847407452621"/>
        <bgColor indexed="64"/>
      </patternFill>
    </fill>
  </fills>
  <borders count="8">
    <border>
      <left/>
      <right/>
      <top/>
      <bottom/>
      <diagonal/>
    </border>
    <border>
      <left/>
      <right/>
      <top/>
      <bottom style="thin">
        <color indexed="64"/>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s>
  <cellStyleXfs count="2">
    <xf numFmtId="0" fontId="0" fillId="0" borderId="0"/>
    <xf numFmtId="0" fontId="4" fillId="0" borderId="0"/>
  </cellStyleXfs>
  <cellXfs count="80">
    <xf numFmtId="0" fontId="0" fillId="0" borderId="0" xfId="0"/>
    <xf numFmtId="0" fontId="0" fillId="0" borderId="0" xfId="0" applyAlignment="1">
      <alignment vertical="center"/>
    </xf>
    <xf numFmtId="0" fontId="0" fillId="2" borderId="0" xfId="0" applyFill="1" applyAlignment="1">
      <alignment vertical="center"/>
    </xf>
    <xf numFmtId="0" fontId="0" fillId="2" borderId="0" xfId="0" applyFill="1" applyAlignment="1">
      <alignment horizontal="center" vertical="center"/>
    </xf>
    <xf numFmtId="0" fontId="1" fillId="2" borderId="0" xfId="0" applyFont="1" applyFill="1" applyAlignment="1">
      <alignment horizontal="center" vertical="center"/>
    </xf>
    <xf numFmtId="0" fontId="0" fillId="2" borderId="1" xfId="0" applyFill="1" applyBorder="1" applyAlignment="1">
      <alignment vertical="center"/>
    </xf>
    <xf numFmtId="0" fontId="2" fillId="2" borderId="0" xfId="0" applyFont="1" applyFill="1" applyAlignment="1">
      <alignment vertical="center"/>
    </xf>
    <xf numFmtId="0" fontId="2" fillId="2" borderId="0" xfId="0" applyFont="1" applyFill="1" applyAlignment="1">
      <alignment horizontal="center" vertical="center"/>
    </xf>
    <xf numFmtId="0" fontId="2" fillId="2" borderId="0" xfId="0" applyFont="1" applyFill="1" applyAlignment="1">
      <alignment horizontal="left" vertical="center"/>
    </xf>
    <xf numFmtId="0" fontId="0" fillId="2" borderId="2" xfId="0" applyFill="1" applyBorder="1" applyAlignment="1">
      <alignment vertical="center"/>
    </xf>
    <xf numFmtId="0" fontId="0" fillId="2" borderId="3" xfId="0" applyFill="1" applyBorder="1" applyAlignment="1">
      <alignment horizontal="center" vertical="center"/>
    </xf>
    <xf numFmtId="4" fontId="0" fillId="2" borderId="3" xfId="0" applyNumberFormat="1" applyFill="1" applyBorder="1" applyAlignment="1">
      <alignment horizontal="center" vertical="center"/>
    </xf>
    <xf numFmtId="0" fontId="2" fillId="2" borderId="1" xfId="0" applyFont="1" applyFill="1" applyBorder="1" applyAlignment="1">
      <alignment vertical="center"/>
    </xf>
    <xf numFmtId="0" fontId="2" fillId="2" borderId="1" xfId="0" applyFont="1" applyFill="1" applyBorder="1" applyAlignment="1">
      <alignment horizontal="center" vertical="center"/>
    </xf>
    <xf numFmtId="0" fontId="2" fillId="2" borderId="1" xfId="0" applyFont="1" applyFill="1" applyBorder="1" applyAlignment="1">
      <alignment horizontal="left" vertical="center"/>
    </xf>
    <xf numFmtId="0" fontId="0" fillId="2" borderId="4" xfId="0" applyFill="1" applyBorder="1" applyAlignment="1">
      <alignment vertical="center"/>
    </xf>
    <xf numFmtId="0" fontId="3" fillId="3" borderId="3" xfId="0" applyFont="1" applyFill="1" applyBorder="1" applyAlignment="1">
      <alignment horizontal="center" vertical="center" wrapText="1"/>
    </xf>
    <xf numFmtId="0" fontId="3" fillId="3" borderId="7" xfId="0" applyFont="1" applyFill="1" applyBorder="1" applyAlignment="1">
      <alignment horizontal="center" vertical="center" wrapText="1"/>
    </xf>
    <xf numFmtId="0" fontId="0" fillId="0" borderId="3" xfId="0" applyBorder="1" applyAlignment="1">
      <alignment horizontal="center" vertical="center"/>
    </xf>
    <xf numFmtId="0" fontId="0" fillId="0" borderId="3" xfId="0" applyBorder="1" applyAlignment="1">
      <alignment vertical="center" wrapText="1"/>
    </xf>
    <xf numFmtId="164" fontId="0" fillId="0" borderId="3" xfId="0" applyNumberFormat="1" applyBorder="1" applyAlignment="1">
      <alignment horizontal="center" vertical="center"/>
    </xf>
    <xf numFmtId="4" fontId="0" fillId="4" borderId="3" xfId="0" applyNumberFormat="1" applyFill="1" applyBorder="1" applyAlignment="1" applyProtection="1">
      <alignment horizontal="center" vertical="center"/>
      <protection locked="0"/>
    </xf>
    <xf numFmtId="4" fontId="0" fillId="0" borderId="3" xfId="0" applyNumberFormat="1" applyBorder="1" applyAlignment="1">
      <alignment horizontal="center" vertical="center"/>
    </xf>
    <xf numFmtId="0" fontId="0" fillId="0" borderId="0" xfId="0" applyAlignment="1">
      <alignment horizontal="center" vertical="center"/>
    </xf>
    <xf numFmtId="0" fontId="5" fillId="0" borderId="3" xfId="0" applyFont="1" applyBorder="1" applyAlignment="1" applyProtection="1">
      <alignment horizontal="left" vertical="center" wrapText="1"/>
      <protection locked="0"/>
    </xf>
    <xf numFmtId="4" fontId="0" fillId="2" borderId="0" xfId="0" applyNumberFormat="1" applyFill="1" applyAlignment="1">
      <alignment horizontal="center" vertical="center"/>
    </xf>
    <xf numFmtId="0" fontId="6" fillId="0" borderId="0" xfId="0" applyFont="1" applyAlignment="1">
      <alignment vertical="center"/>
    </xf>
    <xf numFmtId="0" fontId="6" fillId="5" borderId="0" xfId="0" applyFont="1" applyFill="1" applyAlignment="1">
      <alignment vertical="center"/>
    </xf>
    <xf numFmtId="0" fontId="6" fillId="5" borderId="0" xfId="0" applyFont="1" applyFill="1" applyAlignment="1">
      <alignment horizontal="center" vertical="center"/>
    </xf>
    <xf numFmtId="0" fontId="7" fillId="5" borderId="0" xfId="0" applyFont="1" applyFill="1" applyAlignment="1">
      <alignment vertical="center"/>
    </xf>
    <xf numFmtId="4" fontId="7" fillId="5" borderId="0" xfId="0" applyNumberFormat="1" applyFont="1" applyFill="1" applyAlignment="1">
      <alignment vertical="center"/>
    </xf>
    <xf numFmtId="0" fontId="0" fillId="0" borderId="0" xfId="0" applyBorder="1" applyAlignment="1">
      <alignment vertical="center"/>
    </xf>
    <xf numFmtId="0" fontId="0" fillId="0" borderId="0" xfId="0" applyBorder="1" applyAlignment="1">
      <alignment horizontal="center" vertical="center"/>
    </xf>
    <xf numFmtId="164" fontId="0" fillId="0" borderId="0" xfId="0" applyNumberFormat="1" applyBorder="1" applyAlignment="1">
      <alignment horizontal="center" vertical="center"/>
    </xf>
    <xf numFmtId="4" fontId="0" fillId="0" borderId="0" xfId="0" applyNumberFormat="1" applyBorder="1" applyAlignment="1">
      <alignment horizontal="center" vertical="center"/>
    </xf>
    <xf numFmtId="0" fontId="0" fillId="0" borderId="0" xfId="0" applyBorder="1" applyAlignment="1">
      <alignment vertical="center" wrapText="1"/>
    </xf>
    <xf numFmtId="4" fontId="0" fillId="0" borderId="0" xfId="0" applyNumberFormat="1" applyFill="1" applyBorder="1" applyAlignment="1" applyProtection="1">
      <alignment horizontal="center" vertical="center"/>
      <protection locked="0"/>
    </xf>
    <xf numFmtId="0" fontId="3" fillId="0" borderId="7" xfId="0" applyFont="1" applyFill="1" applyBorder="1" applyAlignment="1">
      <alignment horizontal="center" vertical="center" wrapText="1"/>
    </xf>
    <xf numFmtId="0" fontId="0" fillId="0" borderId="0" xfId="0" applyFill="1" applyBorder="1" applyAlignment="1">
      <alignment vertical="center"/>
    </xf>
    <xf numFmtId="0" fontId="0" fillId="0" borderId="0" xfId="0" applyFill="1" applyBorder="1" applyAlignment="1">
      <alignment horizontal="center" vertical="center"/>
    </xf>
    <xf numFmtId="0" fontId="0" fillId="0" borderId="0" xfId="0" applyFill="1" applyBorder="1" applyAlignment="1">
      <alignment horizontal="right" vertical="center"/>
    </xf>
    <xf numFmtId="164" fontId="0" fillId="0" borderId="0" xfId="0" applyNumberFormat="1" applyFill="1" applyBorder="1" applyAlignment="1">
      <alignment horizontal="center" vertical="center"/>
    </xf>
    <xf numFmtId="4" fontId="0" fillId="0" borderId="0" xfId="0" applyNumberFormat="1" applyFill="1" applyBorder="1" applyAlignment="1">
      <alignment horizontal="center" vertical="center"/>
    </xf>
    <xf numFmtId="0" fontId="0" fillId="0" borderId="0" xfId="0" applyFill="1" applyAlignment="1">
      <alignment vertical="center"/>
    </xf>
    <xf numFmtId="164" fontId="0" fillId="0" borderId="3" xfId="0" applyNumberFormat="1" applyFill="1" applyBorder="1" applyAlignment="1">
      <alignment horizontal="center" vertical="center"/>
    </xf>
    <xf numFmtId="0" fontId="0" fillId="0" borderId="3" xfId="0" applyFill="1" applyBorder="1" applyAlignment="1">
      <alignment vertical="center" wrapText="1"/>
    </xf>
    <xf numFmtId="0" fontId="3" fillId="3" borderId="0" xfId="0" applyFont="1" applyFill="1" applyBorder="1" applyAlignment="1">
      <alignment horizontal="center" vertical="center" wrapText="1"/>
    </xf>
    <xf numFmtId="164" fontId="0" fillId="0" borderId="0" xfId="0" applyNumberFormat="1" applyAlignment="1">
      <alignment horizontal="center" vertical="center"/>
    </xf>
    <xf numFmtId="4" fontId="0" fillId="0" borderId="0" xfId="0" applyNumberFormat="1" applyAlignment="1" applyProtection="1">
      <alignment horizontal="center" vertical="center"/>
      <protection locked="0"/>
    </xf>
    <xf numFmtId="4" fontId="0" fillId="0" borderId="0" xfId="0" applyNumberFormat="1" applyAlignment="1">
      <alignment horizontal="center" vertical="center"/>
    </xf>
    <xf numFmtId="0" fontId="0" fillId="0" borderId="3" xfId="0" applyFont="1" applyBorder="1" applyAlignment="1">
      <alignment horizontal="left" vertical="top" wrapText="1"/>
    </xf>
    <xf numFmtId="0" fontId="3" fillId="0" borderId="0" xfId="0" applyFont="1" applyFill="1" applyBorder="1" applyAlignment="1">
      <alignment horizontal="center" vertical="center" wrapText="1"/>
    </xf>
    <xf numFmtId="0" fontId="0" fillId="6" borderId="3" xfId="0" applyFill="1" applyBorder="1" applyAlignment="1">
      <alignment vertical="center" wrapText="1"/>
    </xf>
    <xf numFmtId="0" fontId="5" fillId="0" borderId="0" xfId="0" applyFont="1" applyBorder="1" applyAlignment="1" applyProtection="1">
      <alignment horizontal="left" vertical="center" wrapText="1"/>
      <protection locked="0"/>
    </xf>
    <xf numFmtId="4" fontId="0" fillId="0" borderId="0" xfId="0" applyNumberFormat="1" applyAlignment="1">
      <alignment vertical="center"/>
    </xf>
    <xf numFmtId="4" fontId="0" fillId="0" borderId="3" xfId="0" applyNumberFormat="1" applyBorder="1" applyAlignment="1">
      <alignment vertical="center"/>
    </xf>
    <xf numFmtId="0" fontId="0" fillId="0" borderId="3" xfId="0" applyBorder="1" applyAlignment="1">
      <alignment horizontal="left" vertical="center" wrapText="1"/>
    </xf>
    <xf numFmtId="0" fontId="2" fillId="0" borderId="0" xfId="0" applyFont="1" applyFill="1" applyAlignment="1">
      <alignment vertical="center"/>
    </xf>
    <xf numFmtId="0" fontId="2" fillId="0" borderId="1" xfId="0" applyFont="1" applyFill="1" applyBorder="1" applyAlignment="1">
      <alignment vertical="center"/>
    </xf>
    <xf numFmtId="0" fontId="3" fillId="0" borderId="3" xfId="0" applyFont="1" applyFill="1" applyBorder="1" applyAlignment="1">
      <alignment horizontal="center" vertical="center" wrapText="1"/>
    </xf>
    <xf numFmtId="0" fontId="0" fillId="0" borderId="3" xfId="0" applyFill="1" applyBorder="1" applyAlignment="1">
      <alignment vertical="center"/>
    </xf>
    <xf numFmtId="0" fontId="0" fillId="0" borderId="3" xfId="0" applyFill="1" applyBorder="1" applyAlignment="1">
      <alignment horizontal="right" vertical="center"/>
    </xf>
    <xf numFmtId="0" fontId="0" fillId="0" borderId="0" xfId="0" applyFill="1" applyAlignment="1">
      <alignment horizontal="right" vertical="center"/>
    </xf>
    <xf numFmtId="49" fontId="5" fillId="0" borderId="3" xfId="1" applyNumberFormat="1" applyFont="1" applyFill="1" applyBorder="1" applyAlignment="1" applyProtection="1">
      <alignment horizontal="right" vertical="center" wrapText="1"/>
      <protection locked="0"/>
    </xf>
    <xf numFmtId="49" fontId="5" fillId="0" borderId="0" xfId="1" applyNumberFormat="1" applyFont="1" applyFill="1" applyBorder="1" applyAlignment="1" applyProtection="1">
      <alignment horizontal="right" vertical="center" wrapText="1"/>
      <protection locked="0"/>
    </xf>
    <xf numFmtId="0" fontId="5" fillId="0" borderId="3" xfId="0" applyFont="1" applyBorder="1" applyAlignment="1">
      <alignment vertical="center" wrapText="1"/>
    </xf>
    <xf numFmtId="164" fontId="5" fillId="0" borderId="3" xfId="0" applyNumberFormat="1" applyFont="1" applyFill="1" applyBorder="1" applyAlignment="1">
      <alignment horizontal="center" vertical="center"/>
    </xf>
    <xf numFmtId="164" fontId="5" fillId="0" borderId="3" xfId="0" applyNumberFormat="1" applyFont="1" applyBorder="1" applyAlignment="1">
      <alignment horizontal="center" vertical="center"/>
    </xf>
    <xf numFmtId="0" fontId="9" fillId="0" borderId="3" xfId="0" applyFont="1" applyBorder="1" applyAlignment="1">
      <alignment vertical="center" wrapText="1"/>
    </xf>
    <xf numFmtId="0" fontId="3" fillId="7" borderId="3" xfId="0" applyFont="1" applyFill="1" applyBorder="1" applyAlignment="1">
      <alignment horizontal="center" vertical="center" wrapText="1"/>
    </xf>
    <xf numFmtId="0" fontId="0" fillId="8" borderId="0" xfId="0" applyFill="1" applyAlignment="1">
      <alignment vertical="center"/>
    </xf>
    <xf numFmtId="0" fontId="2" fillId="2" borderId="0" xfId="0" applyFont="1" applyFill="1" applyAlignment="1">
      <alignment horizontal="right" vertical="center"/>
    </xf>
    <xf numFmtId="0" fontId="0" fillId="2" borderId="0" xfId="0" applyFill="1" applyAlignment="1">
      <alignment vertical="center"/>
    </xf>
    <xf numFmtId="0" fontId="2" fillId="2" borderId="1" xfId="0" applyFont="1" applyFill="1" applyBorder="1" applyAlignment="1">
      <alignment horizontal="right" vertical="center"/>
    </xf>
    <xf numFmtId="0" fontId="0" fillId="2" borderId="1" xfId="0" applyFill="1" applyBorder="1" applyAlignment="1">
      <alignment vertical="center"/>
    </xf>
    <xf numFmtId="0" fontId="3" fillId="3" borderId="3"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3" borderId="5" xfId="0" applyFont="1" applyFill="1" applyBorder="1" applyAlignment="1">
      <alignment horizontal="center" vertical="center" wrapText="1"/>
    </xf>
    <xf numFmtId="0" fontId="3" fillId="3" borderId="6" xfId="0" applyFont="1" applyFill="1" applyBorder="1" applyAlignment="1">
      <alignment horizontal="center" vertical="center" wrapText="1"/>
    </xf>
    <xf numFmtId="0" fontId="3" fillId="7" borderId="3" xfId="0" applyFont="1" applyFill="1" applyBorder="1" applyAlignment="1">
      <alignment horizontal="center" vertical="center" wrapText="1"/>
    </xf>
  </cellXfs>
  <cellStyles count="2">
    <cellStyle name="Normální" xfId="0" builtinId="0"/>
    <cellStyle name="Normální 2" xfId="1" xr:uid="{73D22F09-F6DA-493C-87A4-4B76BD6E7AC1}"/>
  </cellStyles>
  <dxfs count="0"/>
  <tableStyles count="0" defaultTableStyle="TableStyleMedium2" defaultPivotStyle="PivotStyleLight16"/>
  <colors>
    <mruColors>
      <color rgb="FFCC33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AD9689-5C66-41DB-B551-671B05E4348A}">
  <sheetPr>
    <pageSetUpPr fitToPage="1"/>
  </sheetPr>
  <dimension ref="A1:S21"/>
  <sheetViews>
    <sheetView topLeftCell="B1" workbookViewId="0">
      <selection activeCell="J16" sqref="J16"/>
    </sheetView>
  </sheetViews>
  <sheetFormatPr defaultRowHeight="14.4" x14ac:dyDescent="0.3"/>
  <cols>
    <col min="1" max="1" width="9.109375" style="1" hidden="1" customWidth="1"/>
    <col min="2" max="2" width="11.6640625" style="1" customWidth="1"/>
    <col min="3" max="3" width="6.6640625" style="23" customWidth="1"/>
    <col min="4" max="4" width="14.77734375" style="1" customWidth="1"/>
    <col min="5" max="5" width="12.44140625" style="23" customWidth="1"/>
    <col min="6" max="6" width="70.6640625" style="1" customWidth="1"/>
    <col min="7" max="7" width="16.44140625" style="1" customWidth="1"/>
    <col min="8" max="8" width="12.6640625" style="1" customWidth="1"/>
    <col min="9" max="10" width="16.6640625" style="1" customWidth="1"/>
    <col min="11" max="15" width="8.88671875" style="1"/>
    <col min="16" max="19" width="9.109375" style="1" hidden="1" customWidth="1"/>
    <col min="20" max="257" width="8.88671875" style="1"/>
    <col min="258" max="258" width="0" style="1" hidden="1" customWidth="1"/>
    <col min="259" max="259" width="11.6640625" style="1" customWidth="1"/>
    <col min="260" max="260" width="14.6640625" style="1" customWidth="1"/>
    <col min="261" max="261" width="9.6640625" style="1" customWidth="1"/>
    <col min="262" max="262" width="70.6640625" style="1" customWidth="1"/>
    <col min="263" max="263" width="11.6640625" style="1" customWidth="1"/>
    <col min="264" max="266" width="16.6640625" style="1" customWidth="1"/>
    <col min="267" max="271" width="8.88671875" style="1"/>
    <col min="272" max="275" width="0" style="1" hidden="1" customWidth="1"/>
    <col min="276" max="513" width="8.88671875" style="1"/>
    <col min="514" max="514" width="0" style="1" hidden="1" customWidth="1"/>
    <col min="515" max="515" width="11.6640625" style="1" customWidth="1"/>
    <col min="516" max="516" width="14.6640625" style="1" customWidth="1"/>
    <col min="517" max="517" width="9.6640625" style="1" customWidth="1"/>
    <col min="518" max="518" width="70.6640625" style="1" customWidth="1"/>
    <col min="519" max="519" width="11.6640625" style="1" customWidth="1"/>
    <col min="520" max="522" width="16.6640625" style="1" customWidth="1"/>
    <col min="523" max="527" width="8.88671875" style="1"/>
    <col min="528" max="531" width="0" style="1" hidden="1" customWidth="1"/>
    <col min="532" max="769" width="8.88671875" style="1"/>
    <col min="770" max="770" width="0" style="1" hidden="1" customWidth="1"/>
    <col min="771" max="771" width="11.6640625" style="1" customWidth="1"/>
    <col min="772" max="772" width="14.6640625" style="1" customWidth="1"/>
    <col min="773" max="773" width="9.6640625" style="1" customWidth="1"/>
    <col min="774" max="774" width="70.6640625" style="1" customWidth="1"/>
    <col min="775" max="775" width="11.6640625" style="1" customWidth="1"/>
    <col min="776" max="778" width="16.6640625" style="1" customWidth="1"/>
    <col min="779" max="783" width="8.88671875" style="1"/>
    <col min="784" max="787" width="0" style="1" hidden="1" customWidth="1"/>
    <col min="788" max="1025" width="8.88671875" style="1"/>
    <col min="1026" max="1026" width="0" style="1" hidden="1" customWidth="1"/>
    <col min="1027" max="1027" width="11.6640625" style="1" customWidth="1"/>
    <col min="1028" max="1028" width="14.6640625" style="1" customWidth="1"/>
    <col min="1029" max="1029" width="9.6640625" style="1" customWidth="1"/>
    <col min="1030" max="1030" width="70.6640625" style="1" customWidth="1"/>
    <col min="1031" max="1031" width="11.6640625" style="1" customWidth="1"/>
    <col min="1032" max="1034" width="16.6640625" style="1" customWidth="1"/>
    <col min="1035" max="1039" width="8.88671875" style="1"/>
    <col min="1040" max="1043" width="0" style="1" hidden="1" customWidth="1"/>
    <col min="1044" max="1281" width="8.88671875" style="1"/>
    <col min="1282" max="1282" width="0" style="1" hidden="1" customWidth="1"/>
    <col min="1283" max="1283" width="11.6640625" style="1" customWidth="1"/>
    <col min="1284" max="1284" width="14.6640625" style="1" customWidth="1"/>
    <col min="1285" max="1285" width="9.6640625" style="1" customWidth="1"/>
    <col min="1286" max="1286" width="70.6640625" style="1" customWidth="1"/>
    <col min="1287" max="1287" width="11.6640625" style="1" customWidth="1"/>
    <col min="1288" max="1290" width="16.6640625" style="1" customWidth="1"/>
    <col min="1291" max="1295" width="8.88671875" style="1"/>
    <col min="1296" max="1299" width="0" style="1" hidden="1" customWidth="1"/>
    <col min="1300" max="1537" width="8.88671875" style="1"/>
    <col min="1538" max="1538" width="0" style="1" hidden="1" customWidth="1"/>
    <col min="1539" max="1539" width="11.6640625" style="1" customWidth="1"/>
    <col min="1540" max="1540" width="14.6640625" style="1" customWidth="1"/>
    <col min="1541" max="1541" width="9.6640625" style="1" customWidth="1"/>
    <col min="1542" max="1542" width="70.6640625" style="1" customWidth="1"/>
    <col min="1543" max="1543" width="11.6640625" style="1" customWidth="1"/>
    <col min="1544" max="1546" width="16.6640625" style="1" customWidth="1"/>
    <col min="1547" max="1551" width="8.88671875" style="1"/>
    <col min="1552" max="1555" width="0" style="1" hidden="1" customWidth="1"/>
    <col min="1556" max="1793" width="8.88671875" style="1"/>
    <col min="1794" max="1794" width="0" style="1" hidden="1" customWidth="1"/>
    <col min="1795" max="1795" width="11.6640625" style="1" customWidth="1"/>
    <col min="1796" max="1796" width="14.6640625" style="1" customWidth="1"/>
    <col min="1797" max="1797" width="9.6640625" style="1" customWidth="1"/>
    <col min="1798" max="1798" width="70.6640625" style="1" customWidth="1"/>
    <col min="1799" max="1799" width="11.6640625" style="1" customWidth="1"/>
    <col min="1800" max="1802" width="16.6640625" style="1" customWidth="1"/>
    <col min="1803" max="1807" width="8.88671875" style="1"/>
    <col min="1808" max="1811" width="0" style="1" hidden="1" customWidth="1"/>
    <col min="1812" max="2049" width="8.88671875" style="1"/>
    <col min="2050" max="2050" width="0" style="1" hidden="1" customWidth="1"/>
    <col min="2051" max="2051" width="11.6640625" style="1" customWidth="1"/>
    <col min="2052" max="2052" width="14.6640625" style="1" customWidth="1"/>
    <col min="2053" max="2053" width="9.6640625" style="1" customWidth="1"/>
    <col min="2054" max="2054" width="70.6640625" style="1" customWidth="1"/>
    <col min="2055" max="2055" width="11.6640625" style="1" customWidth="1"/>
    <col min="2056" max="2058" width="16.6640625" style="1" customWidth="1"/>
    <col min="2059" max="2063" width="8.88671875" style="1"/>
    <col min="2064" max="2067" width="0" style="1" hidden="1" customWidth="1"/>
    <col min="2068" max="2305" width="8.88671875" style="1"/>
    <col min="2306" max="2306" width="0" style="1" hidden="1" customWidth="1"/>
    <col min="2307" max="2307" width="11.6640625" style="1" customWidth="1"/>
    <col min="2308" max="2308" width="14.6640625" style="1" customWidth="1"/>
    <col min="2309" max="2309" width="9.6640625" style="1" customWidth="1"/>
    <col min="2310" max="2310" width="70.6640625" style="1" customWidth="1"/>
    <col min="2311" max="2311" width="11.6640625" style="1" customWidth="1"/>
    <col min="2312" max="2314" width="16.6640625" style="1" customWidth="1"/>
    <col min="2315" max="2319" width="8.88671875" style="1"/>
    <col min="2320" max="2323" width="0" style="1" hidden="1" customWidth="1"/>
    <col min="2324" max="2561" width="8.88671875" style="1"/>
    <col min="2562" max="2562" width="0" style="1" hidden="1" customWidth="1"/>
    <col min="2563" max="2563" width="11.6640625" style="1" customWidth="1"/>
    <col min="2564" max="2564" width="14.6640625" style="1" customWidth="1"/>
    <col min="2565" max="2565" width="9.6640625" style="1" customWidth="1"/>
    <col min="2566" max="2566" width="70.6640625" style="1" customWidth="1"/>
    <col min="2567" max="2567" width="11.6640625" style="1" customWidth="1"/>
    <col min="2568" max="2570" width="16.6640625" style="1" customWidth="1"/>
    <col min="2571" max="2575" width="8.88671875" style="1"/>
    <col min="2576" max="2579" width="0" style="1" hidden="1" customWidth="1"/>
    <col min="2580" max="2817" width="8.88671875" style="1"/>
    <col min="2818" max="2818" width="0" style="1" hidden="1" customWidth="1"/>
    <col min="2819" max="2819" width="11.6640625" style="1" customWidth="1"/>
    <col min="2820" max="2820" width="14.6640625" style="1" customWidth="1"/>
    <col min="2821" max="2821" width="9.6640625" style="1" customWidth="1"/>
    <col min="2822" max="2822" width="70.6640625" style="1" customWidth="1"/>
    <col min="2823" max="2823" width="11.6640625" style="1" customWidth="1"/>
    <col min="2824" max="2826" width="16.6640625" style="1" customWidth="1"/>
    <col min="2827" max="2831" width="8.88671875" style="1"/>
    <col min="2832" max="2835" width="0" style="1" hidden="1" customWidth="1"/>
    <col min="2836" max="3073" width="8.88671875" style="1"/>
    <col min="3074" max="3074" width="0" style="1" hidden="1" customWidth="1"/>
    <col min="3075" max="3075" width="11.6640625" style="1" customWidth="1"/>
    <col min="3076" max="3076" width="14.6640625" style="1" customWidth="1"/>
    <col min="3077" max="3077" width="9.6640625" style="1" customWidth="1"/>
    <col min="3078" max="3078" width="70.6640625" style="1" customWidth="1"/>
    <col min="3079" max="3079" width="11.6640625" style="1" customWidth="1"/>
    <col min="3080" max="3082" width="16.6640625" style="1" customWidth="1"/>
    <col min="3083" max="3087" width="8.88671875" style="1"/>
    <col min="3088" max="3091" width="0" style="1" hidden="1" customWidth="1"/>
    <col min="3092" max="3329" width="8.88671875" style="1"/>
    <col min="3330" max="3330" width="0" style="1" hidden="1" customWidth="1"/>
    <col min="3331" max="3331" width="11.6640625" style="1" customWidth="1"/>
    <col min="3332" max="3332" width="14.6640625" style="1" customWidth="1"/>
    <col min="3333" max="3333" width="9.6640625" style="1" customWidth="1"/>
    <col min="3334" max="3334" width="70.6640625" style="1" customWidth="1"/>
    <col min="3335" max="3335" width="11.6640625" style="1" customWidth="1"/>
    <col min="3336" max="3338" width="16.6640625" style="1" customWidth="1"/>
    <col min="3339" max="3343" width="8.88671875" style="1"/>
    <col min="3344" max="3347" width="0" style="1" hidden="1" customWidth="1"/>
    <col min="3348" max="3585" width="8.88671875" style="1"/>
    <col min="3586" max="3586" width="0" style="1" hidden="1" customWidth="1"/>
    <col min="3587" max="3587" width="11.6640625" style="1" customWidth="1"/>
    <col min="3588" max="3588" width="14.6640625" style="1" customWidth="1"/>
    <col min="3589" max="3589" width="9.6640625" style="1" customWidth="1"/>
    <col min="3590" max="3590" width="70.6640625" style="1" customWidth="1"/>
    <col min="3591" max="3591" width="11.6640625" style="1" customWidth="1"/>
    <col min="3592" max="3594" width="16.6640625" style="1" customWidth="1"/>
    <col min="3595" max="3599" width="8.88671875" style="1"/>
    <col min="3600" max="3603" width="0" style="1" hidden="1" customWidth="1"/>
    <col min="3604" max="3841" width="8.88671875" style="1"/>
    <col min="3842" max="3842" width="0" style="1" hidden="1" customWidth="1"/>
    <col min="3843" max="3843" width="11.6640625" style="1" customWidth="1"/>
    <col min="3844" max="3844" width="14.6640625" style="1" customWidth="1"/>
    <col min="3845" max="3845" width="9.6640625" style="1" customWidth="1"/>
    <col min="3846" max="3846" width="70.6640625" style="1" customWidth="1"/>
    <col min="3847" max="3847" width="11.6640625" style="1" customWidth="1"/>
    <col min="3848" max="3850" width="16.6640625" style="1" customWidth="1"/>
    <col min="3851" max="3855" width="8.88671875" style="1"/>
    <col min="3856" max="3859" width="0" style="1" hidden="1" customWidth="1"/>
    <col min="3860" max="4097" width="8.88671875" style="1"/>
    <col min="4098" max="4098" width="0" style="1" hidden="1" customWidth="1"/>
    <col min="4099" max="4099" width="11.6640625" style="1" customWidth="1"/>
    <col min="4100" max="4100" width="14.6640625" style="1" customWidth="1"/>
    <col min="4101" max="4101" width="9.6640625" style="1" customWidth="1"/>
    <col min="4102" max="4102" width="70.6640625" style="1" customWidth="1"/>
    <col min="4103" max="4103" width="11.6640625" style="1" customWidth="1"/>
    <col min="4104" max="4106" width="16.6640625" style="1" customWidth="1"/>
    <col min="4107" max="4111" width="8.88671875" style="1"/>
    <col min="4112" max="4115" width="0" style="1" hidden="1" customWidth="1"/>
    <col min="4116" max="4353" width="8.88671875" style="1"/>
    <col min="4354" max="4354" width="0" style="1" hidden="1" customWidth="1"/>
    <col min="4355" max="4355" width="11.6640625" style="1" customWidth="1"/>
    <col min="4356" max="4356" width="14.6640625" style="1" customWidth="1"/>
    <col min="4357" max="4357" width="9.6640625" style="1" customWidth="1"/>
    <col min="4358" max="4358" width="70.6640625" style="1" customWidth="1"/>
    <col min="4359" max="4359" width="11.6640625" style="1" customWidth="1"/>
    <col min="4360" max="4362" width="16.6640625" style="1" customWidth="1"/>
    <col min="4363" max="4367" width="8.88671875" style="1"/>
    <col min="4368" max="4371" width="0" style="1" hidden="1" customWidth="1"/>
    <col min="4372" max="4609" width="8.88671875" style="1"/>
    <col min="4610" max="4610" width="0" style="1" hidden="1" customWidth="1"/>
    <col min="4611" max="4611" width="11.6640625" style="1" customWidth="1"/>
    <col min="4612" max="4612" width="14.6640625" style="1" customWidth="1"/>
    <col min="4613" max="4613" width="9.6640625" style="1" customWidth="1"/>
    <col min="4614" max="4614" width="70.6640625" style="1" customWidth="1"/>
    <col min="4615" max="4615" width="11.6640625" style="1" customWidth="1"/>
    <col min="4616" max="4618" width="16.6640625" style="1" customWidth="1"/>
    <col min="4619" max="4623" width="8.88671875" style="1"/>
    <col min="4624" max="4627" width="0" style="1" hidden="1" customWidth="1"/>
    <col min="4628" max="4865" width="8.88671875" style="1"/>
    <col min="4866" max="4866" width="0" style="1" hidden="1" customWidth="1"/>
    <col min="4867" max="4867" width="11.6640625" style="1" customWidth="1"/>
    <col min="4868" max="4868" width="14.6640625" style="1" customWidth="1"/>
    <col min="4869" max="4869" width="9.6640625" style="1" customWidth="1"/>
    <col min="4870" max="4870" width="70.6640625" style="1" customWidth="1"/>
    <col min="4871" max="4871" width="11.6640625" style="1" customWidth="1"/>
    <col min="4872" max="4874" width="16.6640625" style="1" customWidth="1"/>
    <col min="4875" max="4879" width="8.88671875" style="1"/>
    <col min="4880" max="4883" width="0" style="1" hidden="1" customWidth="1"/>
    <col min="4884" max="5121" width="8.88671875" style="1"/>
    <col min="5122" max="5122" width="0" style="1" hidden="1" customWidth="1"/>
    <col min="5123" max="5123" width="11.6640625" style="1" customWidth="1"/>
    <col min="5124" max="5124" width="14.6640625" style="1" customWidth="1"/>
    <col min="5125" max="5125" width="9.6640625" style="1" customWidth="1"/>
    <col min="5126" max="5126" width="70.6640625" style="1" customWidth="1"/>
    <col min="5127" max="5127" width="11.6640625" style="1" customWidth="1"/>
    <col min="5128" max="5130" width="16.6640625" style="1" customWidth="1"/>
    <col min="5131" max="5135" width="8.88671875" style="1"/>
    <col min="5136" max="5139" width="0" style="1" hidden="1" customWidth="1"/>
    <col min="5140" max="5377" width="8.88671875" style="1"/>
    <col min="5378" max="5378" width="0" style="1" hidden="1" customWidth="1"/>
    <col min="5379" max="5379" width="11.6640625" style="1" customWidth="1"/>
    <col min="5380" max="5380" width="14.6640625" style="1" customWidth="1"/>
    <col min="5381" max="5381" width="9.6640625" style="1" customWidth="1"/>
    <col min="5382" max="5382" width="70.6640625" style="1" customWidth="1"/>
    <col min="5383" max="5383" width="11.6640625" style="1" customWidth="1"/>
    <col min="5384" max="5386" width="16.6640625" style="1" customWidth="1"/>
    <col min="5387" max="5391" width="8.88671875" style="1"/>
    <col min="5392" max="5395" width="0" style="1" hidden="1" customWidth="1"/>
    <col min="5396" max="5633" width="8.88671875" style="1"/>
    <col min="5634" max="5634" width="0" style="1" hidden="1" customWidth="1"/>
    <col min="5635" max="5635" width="11.6640625" style="1" customWidth="1"/>
    <col min="5636" max="5636" width="14.6640625" style="1" customWidth="1"/>
    <col min="5637" max="5637" width="9.6640625" style="1" customWidth="1"/>
    <col min="5638" max="5638" width="70.6640625" style="1" customWidth="1"/>
    <col min="5639" max="5639" width="11.6640625" style="1" customWidth="1"/>
    <col min="5640" max="5642" width="16.6640625" style="1" customWidth="1"/>
    <col min="5643" max="5647" width="8.88671875" style="1"/>
    <col min="5648" max="5651" width="0" style="1" hidden="1" customWidth="1"/>
    <col min="5652" max="5889" width="8.88671875" style="1"/>
    <col min="5890" max="5890" width="0" style="1" hidden="1" customWidth="1"/>
    <col min="5891" max="5891" width="11.6640625" style="1" customWidth="1"/>
    <col min="5892" max="5892" width="14.6640625" style="1" customWidth="1"/>
    <col min="5893" max="5893" width="9.6640625" style="1" customWidth="1"/>
    <col min="5894" max="5894" width="70.6640625" style="1" customWidth="1"/>
    <col min="5895" max="5895" width="11.6640625" style="1" customWidth="1"/>
    <col min="5896" max="5898" width="16.6640625" style="1" customWidth="1"/>
    <col min="5899" max="5903" width="8.88671875" style="1"/>
    <col min="5904" max="5907" width="0" style="1" hidden="1" customWidth="1"/>
    <col min="5908" max="6145" width="8.88671875" style="1"/>
    <col min="6146" max="6146" width="0" style="1" hidden="1" customWidth="1"/>
    <col min="6147" max="6147" width="11.6640625" style="1" customWidth="1"/>
    <col min="6148" max="6148" width="14.6640625" style="1" customWidth="1"/>
    <col min="6149" max="6149" width="9.6640625" style="1" customWidth="1"/>
    <col min="6150" max="6150" width="70.6640625" style="1" customWidth="1"/>
    <col min="6151" max="6151" width="11.6640625" style="1" customWidth="1"/>
    <col min="6152" max="6154" width="16.6640625" style="1" customWidth="1"/>
    <col min="6155" max="6159" width="8.88671875" style="1"/>
    <col min="6160" max="6163" width="0" style="1" hidden="1" customWidth="1"/>
    <col min="6164" max="6401" width="8.88671875" style="1"/>
    <col min="6402" max="6402" width="0" style="1" hidden="1" customWidth="1"/>
    <col min="6403" max="6403" width="11.6640625" style="1" customWidth="1"/>
    <col min="6404" max="6404" width="14.6640625" style="1" customWidth="1"/>
    <col min="6405" max="6405" width="9.6640625" style="1" customWidth="1"/>
    <col min="6406" max="6406" width="70.6640625" style="1" customWidth="1"/>
    <col min="6407" max="6407" width="11.6640625" style="1" customWidth="1"/>
    <col min="6408" max="6410" width="16.6640625" style="1" customWidth="1"/>
    <col min="6411" max="6415" width="8.88671875" style="1"/>
    <col min="6416" max="6419" width="0" style="1" hidden="1" customWidth="1"/>
    <col min="6420" max="6657" width="8.88671875" style="1"/>
    <col min="6658" max="6658" width="0" style="1" hidden="1" customWidth="1"/>
    <col min="6659" max="6659" width="11.6640625" style="1" customWidth="1"/>
    <col min="6660" max="6660" width="14.6640625" style="1" customWidth="1"/>
    <col min="6661" max="6661" width="9.6640625" style="1" customWidth="1"/>
    <col min="6662" max="6662" width="70.6640625" style="1" customWidth="1"/>
    <col min="6663" max="6663" width="11.6640625" style="1" customWidth="1"/>
    <col min="6664" max="6666" width="16.6640625" style="1" customWidth="1"/>
    <col min="6667" max="6671" width="8.88671875" style="1"/>
    <col min="6672" max="6675" width="0" style="1" hidden="1" customWidth="1"/>
    <col min="6676" max="6913" width="8.88671875" style="1"/>
    <col min="6914" max="6914" width="0" style="1" hidden="1" customWidth="1"/>
    <col min="6915" max="6915" width="11.6640625" style="1" customWidth="1"/>
    <col min="6916" max="6916" width="14.6640625" style="1" customWidth="1"/>
    <col min="6917" max="6917" width="9.6640625" style="1" customWidth="1"/>
    <col min="6918" max="6918" width="70.6640625" style="1" customWidth="1"/>
    <col min="6919" max="6919" width="11.6640625" style="1" customWidth="1"/>
    <col min="6920" max="6922" width="16.6640625" style="1" customWidth="1"/>
    <col min="6923" max="6927" width="8.88671875" style="1"/>
    <col min="6928" max="6931" width="0" style="1" hidden="1" customWidth="1"/>
    <col min="6932" max="7169" width="8.88671875" style="1"/>
    <col min="7170" max="7170" width="0" style="1" hidden="1" customWidth="1"/>
    <col min="7171" max="7171" width="11.6640625" style="1" customWidth="1"/>
    <col min="7172" max="7172" width="14.6640625" style="1" customWidth="1"/>
    <col min="7173" max="7173" width="9.6640625" style="1" customWidth="1"/>
    <col min="7174" max="7174" width="70.6640625" style="1" customWidth="1"/>
    <col min="7175" max="7175" width="11.6640625" style="1" customWidth="1"/>
    <col min="7176" max="7178" width="16.6640625" style="1" customWidth="1"/>
    <col min="7179" max="7183" width="8.88671875" style="1"/>
    <col min="7184" max="7187" width="0" style="1" hidden="1" customWidth="1"/>
    <col min="7188" max="7425" width="8.88671875" style="1"/>
    <col min="7426" max="7426" width="0" style="1" hidden="1" customWidth="1"/>
    <col min="7427" max="7427" width="11.6640625" style="1" customWidth="1"/>
    <col min="7428" max="7428" width="14.6640625" style="1" customWidth="1"/>
    <col min="7429" max="7429" width="9.6640625" style="1" customWidth="1"/>
    <col min="7430" max="7430" width="70.6640625" style="1" customWidth="1"/>
    <col min="7431" max="7431" width="11.6640625" style="1" customWidth="1"/>
    <col min="7432" max="7434" width="16.6640625" style="1" customWidth="1"/>
    <col min="7435" max="7439" width="8.88671875" style="1"/>
    <col min="7440" max="7443" width="0" style="1" hidden="1" customWidth="1"/>
    <col min="7444" max="7681" width="8.88671875" style="1"/>
    <col min="7682" max="7682" width="0" style="1" hidden="1" customWidth="1"/>
    <col min="7683" max="7683" width="11.6640625" style="1" customWidth="1"/>
    <col min="7684" max="7684" width="14.6640625" style="1" customWidth="1"/>
    <col min="7685" max="7685" width="9.6640625" style="1" customWidth="1"/>
    <col min="7686" max="7686" width="70.6640625" style="1" customWidth="1"/>
    <col min="7687" max="7687" width="11.6640625" style="1" customWidth="1"/>
    <col min="7688" max="7690" width="16.6640625" style="1" customWidth="1"/>
    <col min="7691" max="7695" width="8.88671875" style="1"/>
    <col min="7696" max="7699" width="0" style="1" hidden="1" customWidth="1"/>
    <col min="7700" max="7937" width="8.88671875" style="1"/>
    <col min="7938" max="7938" width="0" style="1" hidden="1" customWidth="1"/>
    <col min="7939" max="7939" width="11.6640625" style="1" customWidth="1"/>
    <col min="7940" max="7940" width="14.6640625" style="1" customWidth="1"/>
    <col min="7941" max="7941" width="9.6640625" style="1" customWidth="1"/>
    <col min="7942" max="7942" width="70.6640625" style="1" customWidth="1"/>
    <col min="7943" max="7943" width="11.6640625" style="1" customWidth="1"/>
    <col min="7944" max="7946" width="16.6640625" style="1" customWidth="1"/>
    <col min="7947" max="7951" width="8.88671875" style="1"/>
    <col min="7952" max="7955" width="0" style="1" hidden="1" customWidth="1"/>
    <col min="7956" max="8193" width="8.88671875" style="1"/>
    <col min="8194" max="8194" width="0" style="1" hidden="1" customWidth="1"/>
    <col min="8195" max="8195" width="11.6640625" style="1" customWidth="1"/>
    <col min="8196" max="8196" width="14.6640625" style="1" customWidth="1"/>
    <col min="8197" max="8197" width="9.6640625" style="1" customWidth="1"/>
    <col min="8198" max="8198" width="70.6640625" style="1" customWidth="1"/>
    <col min="8199" max="8199" width="11.6640625" style="1" customWidth="1"/>
    <col min="8200" max="8202" width="16.6640625" style="1" customWidth="1"/>
    <col min="8203" max="8207" width="8.88671875" style="1"/>
    <col min="8208" max="8211" width="0" style="1" hidden="1" customWidth="1"/>
    <col min="8212" max="8449" width="8.88671875" style="1"/>
    <col min="8450" max="8450" width="0" style="1" hidden="1" customWidth="1"/>
    <col min="8451" max="8451" width="11.6640625" style="1" customWidth="1"/>
    <col min="8452" max="8452" width="14.6640625" style="1" customWidth="1"/>
    <col min="8453" max="8453" width="9.6640625" style="1" customWidth="1"/>
    <col min="8454" max="8454" width="70.6640625" style="1" customWidth="1"/>
    <col min="8455" max="8455" width="11.6640625" style="1" customWidth="1"/>
    <col min="8456" max="8458" width="16.6640625" style="1" customWidth="1"/>
    <col min="8459" max="8463" width="8.88671875" style="1"/>
    <col min="8464" max="8467" width="0" style="1" hidden="1" customWidth="1"/>
    <col min="8468" max="8705" width="8.88671875" style="1"/>
    <col min="8706" max="8706" width="0" style="1" hidden="1" customWidth="1"/>
    <col min="8707" max="8707" width="11.6640625" style="1" customWidth="1"/>
    <col min="8708" max="8708" width="14.6640625" style="1" customWidth="1"/>
    <col min="8709" max="8709" width="9.6640625" style="1" customWidth="1"/>
    <col min="8710" max="8710" width="70.6640625" style="1" customWidth="1"/>
    <col min="8711" max="8711" width="11.6640625" style="1" customWidth="1"/>
    <col min="8712" max="8714" width="16.6640625" style="1" customWidth="1"/>
    <col min="8715" max="8719" width="8.88671875" style="1"/>
    <col min="8720" max="8723" width="0" style="1" hidden="1" customWidth="1"/>
    <col min="8724" max="8961" width="8.88671875" style="1"/>
    <col min="8962" max="8962" width="0" style="1" hidden="1" customWidth="1"/>
    <col min="8963" max="8963" width="11.6640625" style="1" customWidth="1"/>
    <col min="8964" max="8964" width="14.6640625" style="1" customWidth="1"/>
    <col min="8965" max="8965" width="9.6640625" style="1" customWidth="1"/>
    <col min="8966" max="8966" width="70.6640625" style="1" customWidth="1"/>
    <col min="8967" max="8967" width="11.6640625" style="1" customWidth="1"/>
    <col min="8968" max="8970" width="16.6640625" style="1" customWidth="1"/>
    <col min="8971" max="8975" width="8.88671875" style="1"/>
    <col min="8976" max="8979" width="0" style="1" hidden="1" customWidth="1"/>
    <col min="8980" max="9217" width="8.88671875" style="1"/>
    <col min="9218" max="9218" width="0" style="1" hidden="1" customWidth="1"/>
    <col min="9219" max="9219" width="11.6640625" style="1" customWidth="1"/>
    <col min="9220" max="9220" width="14.6640625" style="1" customWidth="1"/>
    <col min="9221" max="9221" width="9.6640625" style="1" customWidth="1"/>
    <col min="9222" max="9222" width="70.6640625" style="1" customWidth="1"/>
    <col min="9223" max="9223" width="11.6640625" style="1" customWidth="1"/>
    <col min="9224" max="9226" width="16.6640625" style="1" customWidth="1"/>
    <col min="9227" max="9231" width="8.88671875" style="1"/>
    <col min="9232" max="9235" width="0" style="1" hidden="1" customWidth="1"/>
    <col min="9236" max="9473" width="8.88671875" style="1"/>
    <col min="9474" max="9474" width="0" style="1" hidden="1" customWidth="1"/>
    <col min="9475" max="9475" width="11.6640625" style="1" customWidth="1"/>
    <col min="9476" max="9476" width="14.6640625" style="1" customWidth="1"/>
    <col min="9477" max="9477" width="9.6640625" style="1" customWidth="1"/>
    <col min="9478" max="9478" width="70.6640625" style="1" customWidth="1"/>
    <col min="9479" max="9479" width="11.6640625" style="1" customWidth="1"/>
    <col min="9480" max="9482" width="16.6640625" style="1" customWidth="1"/>
    <col min="9483" max="9487" width="8.88671875" style="1"/>
    <col min="9488" max="9491" width="0" style="1" hidden="1" customWidth="1"/>
    <col min="9492" max="9729" width="8.88671875" style="1"/>
    <col min="9730" max="9730" width="0" style="1" hidden="1" customWidth="1"/>
    <col min="9731" max="9731" width="11.6640625" style="1" customWidth="1"/>
    <col min="9732" max="9732" width="14.6640625" style="1" customWidth="1"/>
    <col min="9733" max="9733" width="9.6640625" style="1" customWidth="1"/>
    <col min="9734" max="9734" width="70.6640625" style="1" customWidth="1"/>
    <col min="9735" max="9735" width="11.6640625" style="1" customWidth="1"/>
    <col min="9736" max="9738" width="16.6640625" style="1" customWidth="1"/>
    <col min="9739" max="9743" width="8.88671875" style="1"/>
    <col min="9744" max="9747" width="0" style="1" hidden="1" customWidth="1"/>
    <col min="9748" max="9985" width="8.88671875" style="1"/>
    <col min="9986" max="9986" width="0" style="1" hidden="1" customWidth="1"/>
    <col min="9987" max="9987" width="11.6640625" style="1" customWidth="1"/>
    <col min="9988" max="9988" width="14.6640625" style="1" customWidth="1"/>
    <col min="9989" max="9989" width="9.6640625" style="1" customWidth="1"/>
    <col min="9990" max="9990" width="70.6640625" style="1" customWidth="1"/>
    <col min="9991" max="9991" width="11.6640625" style="1" customWidth="1"/>
    <col min="9992" max="9994" width="16.6640625" style="1" customWidth="1"/>
    <col min="9995" max="9999" width="8.88671875" style="1"/>
    <col min="10000" max="10003" width="0" style="1" hidden="1" customWidth="1"/>
    <col min="10004" max="10241" width="8.88671875" style="1"/>
    <col min="10242" max="10242" width="0" style="1" hidden="1" customWidth="1"/>
    <col min="10243" max="10243" width="11.6640625" style="1" customWidth="1"/>
    <col min="10244" max="10244" width="14.6640625" style="1" customWidth="1"/>
    <col min="10245" max="10245" width="9.6640625" style="1" customWidth="1"/>
    <col min="10246" max="10246" width="70.6640625" style="1" customWidth="1"/>
    <col min="10247" max="10247" width="11.6640625" style="1" customWidth="1"/>
    <col min="10248" max="10250" width="16.6640625" style="1" customWidth="1"/>
    <col min="10251" max="10255" width="8.88671875" style="1"/>
    <col min="10256" max="10259" width="0" style="1" hidden="1" customWidth="1"/>
    <col min="10260" max="10497" width="8.88671875" style="1"/>
    <col min="10498" max="10498" width="0" style="1" hidden="1" customWidth="1"/>
    <col min="10499" max="10499" width="11.6640625" style="1" customWidth="1"/>
    <col min="10500" max="10500" width="14.6640625" style="1" customWidth="1"/>
    <col min="10501" max="10501" width="9.6640625" style="1" customWidth="1"/>
    <col min="10502" max="10502" width="70.6640625" style="1" customWidth="1"/>
    <col min="10503" max="10503" width="11.6640625" style="1" customWidth="1"/>
    <col min="10504" max="10506" width="16.6640625" style="1" customWidth="1"/>
    <col min="10507" max="10511" width="8.88671875" style="1"/>
    <col min="10512" max="10515" width="0" style="1" hidden="1" customWidth="1"/>
    <col min="10516" max="10753" width="8.88671875" style="1"/>
    <col min="10754" max="10754" width="0" style="1" hidden="1" customWidth="1"/>
    <col min="10755" max="10755" width="11.6640625" style="1" customWidth="1"/>
    <col min="10756" max="10756" width="14.6640625" style="1" customWidth="1"/>
    <col min="10757" max="10757" width="9.6640625" style="1" customWidth="1"/>
    <col min="10758" max="10758" width="70.6640625" style="1" customWidth="1"/>
    <col min="10759" max="10759" width="11.6640625" style="1" customWidth="1"/>
    <col min="10760" max="10762" width="16.6640625" style="1" customWidth="1"/>
    <col min="10763" max="10767" width="8.88671875" style="1"/>
    <col min="10768" max="10771" width="0" style="1" hidden="1" customWidth="1"/>
    <col min="10772" max="11009" width="8.88671875" style="1"/>
    <col min="11010" max="11010" width="0" style="1" hidden="1" customWidth="1"/>
    <col min="11011" max="11011" width="11.6640625" style="1" customWidth="1"/>
    <col min="11012" max="11012" width="14.6640625" style="1" customWidth="1"/>
    <col min="11013" max="11013" width="9.6640625" style="1" customWidth="1"/>
    <col min="11014" max="11014" width="70.6640625" style="1" customWidth="1"/>
    <col min="11015" max="11015" width="11.6640625" style="1" customWidth="1"/>
    <col min="11016" max="11018" width="16.6640625" style="1" customWidth="1"/>
    <col min="11019" max="11023" width="8.88671875" style="1"/>
    <col min="11024" max="11027" width="0" style="1" hidden="1" customWidth="1"/>
    <col min="11028" max="11265" width="8.88671875" style="1"/>
    <col min="11266" max="11266" width="0" style="1" hidden="1" customWidth="1"/>
    <col min="11267" max="11267" width="11.6640625" style="1" customWidth="1"/>
    <col min="11268" max="11268" width="14.6640625" style="1" customWidth="1"/>
    <col min="11269" max="11269" width="9.6640625" style="1" customWidth="1"/>
    <col min="11270" max="11270" width="70.6640625" style="1" customWidth="1"/>
    <col min="11271" max="11271" width="11.6640625" style="1" customWidth="1"/>
    <col min="11272" max="11274" width="16.6640625" style="1" customWidth="1"/>
    <col min="11275" max="11279" width="8.88671875" style="1"/>
    <col min="11280" max="11283" width="0" style="1" hidden="1" customWidth="1"/>
    <col min="11284" max="11521" width="8.88671875" style="1"/>
    <col min="11522" max="11522" width="0" style="1" hidden="1" customWidth="1"/>
    <col min="11523" max="11523" width="11.6640625" style="1" customWidth="1"/>
    <col min="11524" max="11524" width="14.6640625" style="1" customWidth="1"/>
    <col min="11525" max="11525" width="9.6640625" style="1" customWidth="1"/>
    <col min="11526" max="11526" width="70.6640625" style="1" customWidth="1"/>
    <col min="11527" max="11527" width="11.6640625" style="1" customWidth="1"/>
    <col min="11528" max="11530" width="16.6640625" style="1" customWidth="1"/>
    <col min="11531" max="11535" width="8.88671875" style="1"/>
    <col min="11536" max="11539" width="0" style="1" hidden="1" customWidth="1"/>
    <col min="11540" max="11777" width="8.88671875" style="1"/>
    <col min="11778" max="11778" width="0" style="1" hidden="1" customWidth="1"/>
    <col min="11779" max="11779" width="11.6640625" style="1" customWidth="1"/>
    <col min="11780" max="11780" width="14.6640625" style="1" customWidth="1"/>
    <col min="11781" max="11781" width="9.6640625" style="1" customWidth="1"/>
    <col min="11782" max="11782" width="70.6640625" style="1" customWidth="1"/>
    <col min="11783" max="11783" width="11.6640625" style="1" customWidth="1"/>
    <col min="11784" max="11786" width="16.6640625" style="1" customWidth="1"/>
    <col min="11787" max="11791" width="8.88671875" style="1"/>
    <col min="11792" max="11795" width="0" style="1" hidden="1" customWidth="1"/>
    <col min="11796" max="12033" width="8.88671875" style="1"/>
    <col min="12034" max="12034" width="0" style="1" hidden="1" customWidth="1"/>
    <col min="12035" max="12035" width="11.6640625" style="1" customWidth="1"/>
    <col min="12036" max="12036" width="14.6640625" style="1" customWidth="1"/>
    <col min="12037" max="12037" width="9.6640625" style="1" customWidth="1"/>
    <col min="12038" max="12038" width="70.6640625" style="1" customWidth="1"/>
    <col min="12039" max="12039" width="11.6640625" style="1" customWidth="1"/>
    <col min="12040" max="12042" width="16.6640625" style="1" customWidth="1"/>
    <col min="12043" max="12047" width="8.88671875" style="1"/>
    <col min="12048" max="12051" width="0" style="1" hidden="1" customWidth="1"/>
    <col min="12052" max="12289" width="8.88671875" style="1"/>
    <col min="12290" max="12290" width="0" style="1" hidden="1" customWidth="1"/>
    <col min="12291" max="12291" width="11.6640625" style="1" customWidth="1"/>
    <col min="12292" max="12292" width="14.6640625" style="1" customWidth="1"/>
    <col min="12293" max="12293" width="9.6640625" style="1" customWidth="1"/>
    <col min="12294" max="12294" width="70.6640625" style="1" customWidth="1"/>
    <col min="12295" max="12295" width="11.6640625" style="1" customWidth="1"/>
    <col min="12296" max="12298" width="16.6640625" style="1" customWidth="1"/>
    <col min="12299" max="12303" width="8.88671875" style="1"/>
    <col min="12304" max="12307" width="0" style="1" hidden="1" customWidth="1"/>
    <col min="12308" max="12545" width="8.88671875" style="1"/>
    <col min="12546" max="12546" width="0" style="1" hidden="1" customWidth="1"/>
    <col min="12547" max="12547" width="11.6640625" style="1" customWidth="1"/>
    <col min="12548" max="12548" width="14.6640625" style="1" customWidth="1"/>
    <col min="12549" max="12549" width="9.6640625" style="1" customWidth="1"/>
    <col min="12550" max="12550" width="70.6640625" style="1" customWidth="1"/>
    <col min="12551" max="12551" width="11.6640625" style="1" customWidth="1"/>
    <col min="12552" max="12554" width="16.6640625" style="1" customWidth="1"/>
    <col min="12555" max="12559" width="8.88671875" style="1"/>
    <col min="12560" max="12563" width="0" style="1" hidden="1" customWidth="1"/>
    <col min="12564" max="12801" width="8.88671875" style="1"/>
    <col min="12802" max="12802" width="0" style="1" hidden="1" customWidth="1"/>
    <col min="12803" max="12803" width="11.6640625" style="1" customWidth="1"/>
    <col min="12804" max="12804" width="14.6640625" style="1" customWidth="1"/>
    <col min="12805" max="12805" width="9.6640625" style="1" customWidth="1"/>
    <col min="12806" max="12806" width="70.6640625" style="1" customWidth="1"/>
    <col min="12807" max="12807" width="11.6640625" style="1" customWidth="1"/>
    <col min="12808" max="12810" width="16.6640625" style="1" customWidth="1"/>
    <col min="12811" max="12815" width="8.88671875" style="1"/>
    <col min="12816" max="12819" width="0" style="1" hidden="1" customWidth="1"/>
    <col min="12820" max="13057" width="8.88671875" style="1"/>
    <col min="13058" max="13058" width="0" style="1" hidden="1" customWidth="1"/>
    <col min="13059" max="13059" width="11.6640625" style="1" customWidth="1"/>
    <col min="13060" max="13060" width="14.6640625" style="1" customWidth="1"/>
    <col min="13061" max="13061" width="9.6640625" style="1" customWidth="1"/>
    <col min="13062" max="13062" width="70.6640625" style="1" customWidth="1"/>
    <col min="13063" max="13063" width="11.6640625" style="1" customWidth="1"/>
    <col min="13064" max="13066" width="16.6640625" style="1" customWidth="1"/>
    <col min="13067" max="13071" width="8.88671875" style="1"/>
    <col min="13072" max="13075" width="0" style="1" hidden="1" customWidth="1"/>
    <col min="13076" max="13313" width="8.88671875" style="1"/>
    <col min="13314" max="13314" width="0" style="1" hidden="1" customWidth="1"/>
    <col min="13315" max="13315" width="11.6640625" style="1" customWidth="1"/>
    <col min="13316" max="13316" width="14.6640625" style="1" customWidth="1"/>
    <col min="13317" max="13317" width="9.6640625" style="1" customWidth="1"/>
    <col min="13318" max="13318" width="70.6640625" style="1" customWidth="1"/>
    <col min="13319" max="13319" width="11.6640625" style="1" customWidth="1"/>
    <col min="13320" max="13322" width="16.6640625" style="1" customWidth="1"/>
    <col min="13323" max="13327" width="8.88671875" style="1"/>
    <col min="13328" max="13331" width="0" style="1" hidden="1" customWidth="1"/>
    <col min="13332" max="13569" width="8.88671875" style="1"/>
    <col min="13570" max="13570" width="0" style="1" hidden="1" customWidth="1"/>
    <col min="13571" max="13571" width="11.6640625" style="1" customWidth="1"/>
    <col min="13572" max="13572" width="14.6640625" style="1" customWidth="1"/>
    <col min="13573" max="13573" width="9.6640625" style="1" customWidth="1"/>
    <col min="13574" max="13574" width="70.6640625" style="1" customWidth="1"/>
    <col min="13575" max="13575" width="11.6640625" style="1" customWidth="1"/>
    <col min="13576" max="13578" width="16.6640625" style="1" customWidth="1"/>
    <col min="13579" max="13583" width="8.88671875" style="1"/>
    <col min="13584" max="13587" width="0" style="1" hidden="1" customWidth="1"/>
    <col min="13588" max="13825" width="8.88671875" style="1"/>
    <col min="13826" max="13826" width="0" style="1" hidden="1" customWidth="1"/>
    <col min="13827" max="13827" width="11.6640625" style="1" customWidth="1"/>
    <col min="13828" max="13828" width="14.6640625" style="1" customWidth="1"/>
    <col min="13829" max="13829" width="9.6640625" style="1" customWidth="1"/>
    <col min="13830" max="13830" width="70.6640625" style="1" customWidth="1"/>
    <col min="13831" max="13831" width="11.6640625" style="1" customWidth="1"/>
    <col min="13832" max="13834" width="16.6640625" style="1" customWidth="1"/>
    <col min="13835" max="13839" width="8.88671875" style="1"/>
    <col min="13840" max="13843" width="0" style="1" hidden="1" customWidth="1"/>
    <col min="13844" max="14081" width="8.88671875" style="1"/>
    <col min="14082" max="14082" width="0" style="1" hidden="1" customWidth="1"/>
    <col min="14083" max="14083" width="11.6640625" style="1" customWidth="1"/>
    <col min="14084" max="14084" width="14.6640625" style="1" customWidth="1"/>
    <col min="14085" max="14085" width="9.6640625" style="1" customWidth="1"/>
    <col min="14086" max="14086" width="70.6640625" style="1" customWidth="1"/>
    <col min="14087" max="14087" width="11.6640625" style="1" customWidth="1"/>
    <col min="14088" max="14090" width="16.6640625" style="1" customWidth="1"/>
    <col min="14091" max="14095" width="8.88671875" style="1"/>
    <col min="14096" max="14099" width="0" style="1" hidden="1" customWidth="1"/>
    <col min="14100" max="14337" width="8.88671875" style="1"/>
    <col min="14338" max="14338" width="0" style="1" hidden="1" customWidth="1"/>
    <col min="14339" max="14339" width="11.6640625" style="1" customWidth="1"/>
    <col min="14340" max="14340" width="14.6640625" style="1" customWidth="1"/>
    <col min="14341" max="14341" width="9.6640625" style="1" customWidth="1"/>
    <col min="14342" max="14342" width="70.6640625" style="1" customWidth="1"/>
    <col min="14343" max="14343" width="11.6640625" style="1" customWidth="1"/>
    <col min="14344" max="14346" width="16.6640625" style="1" customWidth="1"/>
    <col min="14347" max="14351" width="8.88671875" style="1"/>
    <col min="14352" max="14355" width="0" style="1" hidden="1" customWidth="1"/>
    <col min="14356" max="14593" width="8.88671875" style="1"/>
    <col min="14594" max="14594" width="0" style="1" hidden="1" customWidth="1"/>
    <col min="14595" max="14595" width="11.6640625" style="1" customWidth="1"/>
    <col min="14596" max="14596" width="14.6640625" style="1" customWidth="1"/>
    <col min="14597" max="14597" width="9.6640625" style="1" customWidth="1"/>
    <col min="14598" max="14598" width="70.6640625" style="1" customWidth="1"/>
    <col min="14599" max="14599" width="11.6640625" style="1" customWidth="1"/>
    <col min="14600" max="14602" width="16.6640625" style="1" customWidth="1"/>
    <col min="14603" max="14607" width="8.88671875" style="1"/>
    <col min="14608" max="14611" width="0" style="1" hidden="1" customWidth="1"/>
    <col min="14612" max="14849" width="8.88671875" style="1"/>
    <col min="14850" max="14850" width="0" style="1" hidden="1" customWidth="1"/>
    <col min="14851" max="14851" width="11.6640625" style="1" customWidth="1"/>
    <col min="14852" max="14852" width="14.6640625" style="1" customWidth="1"/>
    <col min="14853" max="14853" width="9.6640625" style="1" customWidth="1"/>
    <col min="14854" max="14854" width="70.6640625" style="1" customWidth="1"/>
    <col min="14855" max="14855" width="11.6640625" style="1" customWidth="1"/>
    <col min="14856" max="14858" width="16.6640625" style="1" customWidth="1"/>
    <col min="14859" max="14863" width="8.88671875" style="1"/>
    <col min="14864" max="14867" width="0" style="1" hidden="1" customWidth="1"/>
    <col min="14868" max="15105" width="8.88671875" style="1"/>
    <col min="15106" max="15106" width="0" style="1" hidden="1" customWidth="1"/>
    <col min="15107" max="15107" width="11.6640625" style="1" customWidth="1"/>
    <col min="15108" max="15108" width="14.6640625" style="1" customWidth="1"/>
    <col min="15109" max="15109" width="9.6640625" style="1" customWidth="1"/>
    <col min="15110" max="15110" width="70.6640625" style="1" customWidth="1"/>
    <col min="15111" max="15111" width="11.6640625" style="1" customWidth="1"/>
    <col min="15112" max="15114" width="16.6640625" style="1" customWidth="1"/>
    <col min="15115" max="15119" width="8.88671875" style="1"/>
    <col min="15120" max="15123" width="0" style="1" hidden="1" customWidth="1"/>
    <col min="15124" max="15361" width="8.88671875" style="1"/>
    <col min="15362" max="15362" width="0" style="1" hidden="1" customWidth="1"/>
    <col min="15363" max="15363" width="11.6640625" style="1" customWidth="1"/>
    <col min="15364" max="15364" width="14.6640625" style="1" customWidth="1"/>
    <col min="15365" max="15365" width="9.6640625" style="1" customWidth="1"/>
    <col min="15366" max="15366" width="70.6640625" style="1" customWidth="1"/>
    <col min="15367" max="15367" width="11.6640625" style="1" customWidth="1"/>
    <col min="15368" max="15370" width="16.6640625" style="1" customWidth="1"/>
    <col min="15371" max="15375" width="8.88671875" style="1"/>
    <col min="15376" max="15379" width="0" style="1" hidden="1" customWidth="1"/>
    <col min="15380" max="15617" width="8.88671875" style="1"/>
    <col min="15618" max="15618" width="0" style="1" hidden="1" customWidth="1"/>
    <col min="15619" max="15619" width="11.6640625" style="1" customWidth="1"/>
    <col min="15620" max="15620" width="14.6640625" style="1" customWidth="1"/>
    <col min="15621" max="15621" width="9.6640625" style="1" customWidth="1"/>
    <col min="15622" max="15622" width="70.6640625" style="1" customWidth="1"/>
    <col min="15623" max="15623" width="11.6640625" style="1" customWidth="1"/>
    <col min="15624" max="15626" width="16.6640625" style="1" customWidth="1"/>
    <col min="15627" max="15631" width="8.88671875" style="1"/>
    <col min="15632" max="15635" width="0" style="1" hidden="1" customWidth="1"/>
    <col min="15636" max="15873" width="8.88671875" style="1"/>
    <col min="15874" max="15874" width="0" style="1" hidden="1" customWidth="1"/>
    <col min="15875" max="15875" width="11.6640625" style="1" customWidth="1"/>
    <col min="15876" max="15876" width="14.6640625" style="1" customWidth="1"/>
    <col min="15877" max="15877" width="9.6640625" style="1" customWidth="1"/>
    <col min="15878" max="15878" width="70.6640625" style="1" customWidth="1"/>
    <col min="15879" max="15879" width="11.6640625" style="1" customWidth="1"/>
    <col min="15880" max="15882" width="16.6640625" style="1" customWidth="1"/>
    <col min="15883" max="15887" width="8.88671875" style="1"/>
    <col min="15888" max="15891" width="0" style="1" hidden="1" customWidth="1"/>
    <col min="15892" max="16129" width="8.88671875" style="1"/>
    <col min="16130" max="16130" width="0" style="1" hidden="1" customWidth="1"/>
    <col min="16131" max="16131" width="11.6640625" style="1" customWidth="1"/>
    <col min="16132" max="16132" width="14.6640625" style="1" customWidth="1"/>
    <col min="16133" max="16133" width="9.6640625" style="1" customWidth="1"/>
    <col min="16134" max="16134" width="70.6640625" style="1" customWidth="1"/>
    <col min="16135" max="16135" width="11.6640625" style="1" customWidth="1"/>
    <col min="16136" max="16138" width="16.6640625" style="1" customWidth="1"/>
    <col min="16139" max="16143" width="8.88671875" style="1"/>
    <col min="16144" max="16147" width="0" style="1" hidden="1" customWidth="1"/>
    <col min="16148" max="16384" width="8.88671875" style="1"/>
  </cols>
  <sheetData>
    <row r="1" spans="1:17" ht="12.75" customHeight="1" x14ac:dyDescent="0.3">
      <c r="A1" s="1" t="s">
        <v>0</v>
      </c>
      <c r="B1" s="2"/>
      <c r="C1" s="3"/>
      <c r="D1" s="2"/>
      <c r="E1" s="3"/>
      <c r="F1" s="2"/>
      <c r="G1" s="2"/>
      <c r="H1" s="2"/>
      <c r="I1" s="2"/>
      <c r="J1" s="2"/>
      <c r="Q1" s="1" t="s">
        <v>1</v>
      </c>
    </row>
    <row r="2" spans="1:17" ht="21" x14ac:dyDescent="0.3">
      <c r="B2" s="2"/>
      <c r="C2" s="3"/>
      <c r="D2" s="2"/>
      <c r="E2" s="3"/>
      <c r="F2" s="4" t="s">
        <v>2</v>
      </c>
      <c r="G2" s="2"/>
      <c r="H2" s="2"/>
      <c r="I2" s="2"/>
      <c r="J2" s="2"/>
      <c r="P2" s="1" t="e">
        <f>0+#REF!</f>
        <v>#REF!</v>
      </c>
      <c r="Q2" s="1" t="s">
        <v>3</v>
      </c>
    </row>
    <row r="3" spans="1:17" ht="15" customHeight="1" x14ac:dyDescent="0.3">
      <c r="A3" s="1" t="s">
        <v>4</v>
      </c>
      <c r="B3" s="6" t="s">
        <v>5</v>
      </c>
      <c r="C3" s="7"/>
      <c r="D3" s="71"/>
      <c r="E3" s="72"/>
      <c r="F3" s="8" t="str">
        <f>Rozpočet!F3</f>
        <v>Karlovy Vary, Ostrovský most</v>
      </c>
      <c r="G3" s="2"/>
      <c r="H3" s="2"/>
      <c r="I3" s="3"/>
      <c r="J3" s="25"/>
      <c r="P3" s="1" t="s">
        <v>6</v>
      </c>
      <c r="Q3" s="1" t="s">
        <v>3</v>
      </c>
    </row>
    <row r="4" spans="1:17" ht="15" customHeight="1" x14ac:dyDescent="0.3">
      <c r="A4" s="1" t="s">
        <v>7</v>
      </c>
      <c r="B4" s="12" t="s">
        <v>8</v>
      </c>
      <c r="C4" s="13"/>
      <c r="D4" s="73"/>
      <c r="E4" s="74"/>
      <c r="F4" s="14" t="s">
        <v>26</v>
      </c>
      <c r="G4" s="5"/>
      <c r="H4" s="5"/>
      <c r="I4" s="5"/>
      <c r="J4" s="5"/>
      <c r="P4" s="1" t="s">
        <v>9</v>
      </c>
      <c r="Q4" s="1" t="s">
        <v>3</v>
      </c>
    </row>
    <row r="7" spans="1:17" s="26" customFormat="1" ht="15.6" x14ac:dyDescent="0.3">
      <c r="B7" s="27"/>
      <c r="C7" s="28"/>
      <c r="D7" s="29" t="s">
        <v>27</v>
      </c>
      <c r="E7" s="28"/>
      <c r="F7" s="29"/>
      <c r="G7" s="30">
        <f>Rozpočet!J3</f>
        <v>0</v>
      </c>
      <c r="H7" s="30" t="s">
        <v>28</v>
      </c>
      <c r="I7" s="27"/>
      <c r="J7" s="27"/>
    </row>
    <row r="8" spans="1:17" s="26" customFormat="1" ht="15.6" x14ac:dyDescent="0.3">
      <c r="B8" s="27"/>
      <c r="C8" s="28"/>
      <c r="D8" s="29" t="s">
        <v>29</v>
      </c>
      <c r="E8" s="28"/>
      <c r="F8" s="29"/>
      <c r="G8" s="30">
        <f>G7*0.21</f>
        <v>0</v>
      </c>
      <c r="H8" s="30" t="s">
        <v>28</v>
      </c>
      <c r="I8" s="27"/>
      <c r="J8" s="27"/>
    </row>
    <row r="9" spans="1:17" s="26" customFormat="1" ht="15.6" x14ac:dyDescent="0.3">
      <c r="B9" s="27"/>
      <c r="C9" s="28"/>
      <c r="D9" s="29" t="s">
        <v>30</v>
      </c>
      <c r="E9" s="28"/>
      <c r="F9" s="29"/>
      <c r="G9" s="30">
        <f>G7*1.21</f>
        <v>0</v>
      </c>
      <c r="H9" s="30" t="s">
        <v>28</v>
      </c>
      <c r="I9" s="27"/>
      <c r="J9" s="27"/>
    </row>
    <row r="11" spans="1:17" x14ac:dyDescent="0.3">
      <c r="F11" s="45" t="s">
        <v>166</v>
      </c>
      <c r="G11" s="55">
        <f>SUM(Rozpočet!J9:J31)</f>
        <v>0</v>
      </c>
    </row>
    <row r="12" spans="1:17" x14ac:dyDescent="0.3">
      <c r="F12" s="45" t="s">
        <v>167</v>
      </c>
      <c r="G12" s="55">
        <f>SUM(Rozpočet!J35:J93)</f>
        <v>0</v>
      </c>
    </row>
    <row r="13" spans="1:17" x14ac:dyDescent="0.3">
      <c r="F13" s="45" t="s">
        <v>168</v>
      </c>
      <c r="G13" s="55">
        <f>SUM(Rozpočet!J96:J257)</f>
        <v>0</v>
      </c>
    </row>
    <row r="14" spans="1:17" x14ac:dyDescent="0.3">
      <c r="F14" s="45" t="s">
        <v>178</v>
      </c>
      <c r="G14" s="55">
        <f>SUM(Rozpočet!J265:J297)</f>
        <v>0</v>
      </c>
    </row>
    <row r="15" spans="1:17" x14ac:dyDescent="0.3">
      <c r="F15" s="45" t="s">
        <v>187</v>
      </c>
      <c r="G15" s="55">
        <f>SUM(Rozpočet!J300)</f>
        <v>0</v>
      </c>
    </row>
    <row r="16" spans="1:17" x14ac:dyDescent="0.3">
      <c r="F16" s="45" t="s">
        <v>188</v>
      </c>
      <c r="G16" s="55">
        <f>SUM(Rozpočet!J306:J319)</f>
        <v>0</v>
      </c>
    </row>
    <row r="20" spans="7:7" x14ac:dyDescent="0.3">
      <c r="G20" s="54"/>
    </row>
    <row r="21" spans="7:7" x14ac:dyDescent="0.3">
      <c r="G21" s="54"/>
    </row>
  </sheetData>
  <mergeCells count="2">
    <mergeCell ref="D3:E3"/>
    <mergeCell ref="D4:E4"/>
  </mergeCells>
  <pageMargins left="0.70866141732283472" right="0.70866141732283472" top="0.78740157480314965" bottom="0.78740157480314965" header="0.31496062992125984" footer="0.31496062992125984"/>
  <pageSetup paperSize="9" scale="73"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F68742-03AB-42CE-843E-67A642589DAD}">
  <sheetPr>
    <pageSetUpPr fitToPage="1"/>
  </sheetPr>
  <dimension ref="A1:S321"/>
  <sheetViews>
    <sheetView tabSelected="1" topLeftCell="B1" workbookViewId="0">
      <selection activeCell="I9" sqref="I9:I322"/>
    </sheetView>
  </sheetViews>
  <sheetFormatPr defaultRowHeight="14.4" x14ac:dyDescent="0.3"/>
  <cols>
    <col min="1" max="1" width="9.109375" style="1" hidden="1" customWidth="1"/>
    <col min="2" max="2" width="11.6640625" style="43" customWidth="1"/>
    <col min="3" max="3" width="6.6640625" style="23" customWidth="1"/>
    <col min="4" max="4" width="14.77734375" style="43" customWidth="1"/>
    <col min="5" max="5" width="12.44140625" style="23" customWidth="1"/>
    <col min="6" max="6" width="72.33203125" style="1" customWidth="1"/>
    <col min="7" max="7" width="11.6640625" style="1" customWidth="1"/>
    <col min="8" max="10" width="16.6640625" style="1" customWidth="1"/>
    <col min="11" max="15" width="8.88671875" style="1"/>
    <col min="16" max="19" width="9.109375" style="1" hidden="1" customWidth="1"/>
    <col min="20" max="257" width="8.88671875" style="1"/>
    <col min="258" max="258" width="0" style="1" hidden="1" customWidth="1"/>
    <col min="259" max="259" width="11.6640625" style="1" customWidth="1"/>
    <col min="260" max="260" width="14.6640625" style="1" customWidth="1"/>
    <col min="261" max="261" width="9.6640625" style="1" customWidth="1"/>
    <col min="262" max="262" width="70.6640625" style="1" customWidth="1"/>
    <col min="263" max="263" width="11.6640625" style="1" customWidth="1"/>
    <col min="264" max="266" width="16.6640625" style="1" customWidth="1"/>
    <col min="267" max="271" width="8.88671875" style="1"/>
    <col min="272" max="275" width="0" style="1" hidden="1" customWidth="1"/>
    <col min="276" max="513" width="8.88671875" style="1"/>
    <col min="514" max="514" width="0" style="1" hidden="1" customWidth="1"/>
    <col min="515" max="515" width="11.6640625" style="1" customWidth="1"/>
    <col min="516" max="516" width="14.6640625" style="1" customWidth="1"/>
    <col min="517" max="517" width="9.6640625" style="1" customWidth="1"/>
    <col min="518" max="518" width="70.6640625" style="1" customWidth="1"/>
    <col min="519" max="519" width="11.6640625" style="1" customWidth="1"/>
    <col min="520" max="522" width="16.6640625" style="1" customWidth="1"/>
    <col min="523" max="527" width="8.88671875" style="1"/>
    <col min="528" max="531" width="0" style="1" hidden="1" customWidth="1"/>
    <col min="532" max="769" width="8.88671875" style="1"/>
    <col min="770" max="770" width="0" style="1" hidden="1" customWidth="1"/>
    <col min="771" max="771" width="11.6640625" style="1" customWidth="1"/>
    <col min="772" max="772" width="14.6640625" style="1" customWidth="1"/>
    <col min="773" max="773" width="9.6640625" style="1" customWidth="1"/>
    <col min="774" max="774" width="70.6640625" style="1" customWidth="1"/>
    <col min="775" max="775" width="11.6640625" style="1" customWidth="1"/>
    <col min="776" max="778" width="16.6640625" style="1" customWidth="1"/>
    <col min="779" max="783" width="8.88671875" style="1"/>
    <col min="784" max="787" width="0" style="1" hidden="1" customWidth="1"/>
    <col min="788" max="1025" width="8.88671875" style="1"/>
    <col min="1026" max="1026" width="0" style="1" hidden="1" customWidth="1"/>
    <col min="1027" max="1027" width="11.6640625" style="1" customWidth="1"/>
    <col min="1028" max="1028" width="14.6640625" style="1" customWidth="1"/>
    <col min="1029" max="1029" width="9.6640625" style="1" customWidth="1"/>
    <col min="1030" max="1030" width="70.6640625" style="1" customWidth="1"/>
    <col min="1031" max="1031" width="11.6640625" style="1" customWidth="1"/>
    <col min="1032" max="1034" width="16.6640625" style="1" customWidth="1"/>
    <col min="1035" max="1039" width="8.88671875" style="1"/>
    <col min="1040" max="1043" width="0" style="1" hidden="1" customWidth="1"/>
    <col min="1044" max="1281" width="8.88671875" style="1"/>
    <col min="1282" max="1282" width="0" style="1" hidden="1" customWidth="1"/>
    <col min="1283" max="1283" width="11.6640625" style="1" customWidth="1"/>
    <col min="1284" max="1284" width="14.6640625" style="1" customWidth="1"/>
    <col min="1285" max="1285" width="9.6640625" style="1" customWidth="1"/>
    <col min="1286" max="1286" width="70.6640625" style="1" customWidth="1"/>
    <col min="1287" max="1287" width="11.6640625" style="1" customWidth="1"/>
    <col min="1288" max="1290" width="16.6640625" style="1" customWidth="1"/>
    <col min="1291" max="1295" width="8.88671875" style="1"/>
    <col min="1296" max="1299" width="0" style="1" hidden="1" customWidth="1"/>
    <col min="1300" max="1537" width="8.88671875" style="1"/>
    <col min="1538" max="1538" width="0" style="1" hidden="1" customWidth="1"/>
    <col min="1539" max="1539" width="11.6640625" style="1" customWidth="1"/>
    <col min="1540" max="1540" width="14.6640625" style="1" customWidth="1"/>
    <col min="1541" max="1541" width="9.6640625" style="1" customWidth="1"/>
    <col min="1542" max="1542" width="70.6640625" style="1" customWidth="1"/>
    <col min="1543" max="1543" width="11.6640625" style="1" customWidth="1"/>
    <col min="1544" max="1546" width="16.6640625" style="1" customWidth="1"/>
    <col min="1547" max="1551" width="8.88671875" style="1"/>
    <col min="1552" max="1555" width="0" style="1" hidden="1" customWidth="1"/>
    <col min="1556" max="1793" width="8.88671875" style="1"/>
    <col min="1794" max="1794" width="0" style="1" hidden="1" customWidth="1"/>
    <col min="1795" max="1795" width="11.6640625" style="1" customWidth="1"/>
    <col min="1796" max="1796" width="14.6640625" style="1" customWidth="1"/>
    <col min="1797" max="1797" width="9.6640625" style="1" customWidth="1"/>
    <col min="1798" max="1798" width="70.6640625" style="1" customWidth="1"/>
    <col min="1799" max="1799" width="11.6640625" style="1" customWidth="1"/>
    <col min="1800" max="1802" width="16.6640625" style="1" customWidth="1"/>
    <col min="1803" max="1807" width="8.88671875" style="1"/>
    <col min="1808" max="1811" width="0" style="1" hidden="1" customWidth="1"/>
    <col min="1812" max="2049" width="8.88671875" style="1"/>
    <col min="2050" max="2050" width="0" style="1" hidden="1" customWidth="1"/>
    <col min="2051" max="2051" width="11.6640625" style="1" customWidth="1"/>
    <col min="2052" max="2052" width="14.6640625" style="1" customWidth="1"/>
    <col min="2053" max="2053" width="9.6640625" style="1" customWidth="1"/>
    <col min="2054" max="2054" width="70.6640625" style="1" customWidth="1"/>
    <col min="2055" max="2055" width="11.6640625" style="1" customWidth="1"/>
    <col min="2056" max="2058" width="16.6640625" style="1" customWidth="1"/>
    <col min="2059" max="2063" width="8.88671875" style="1"/>
    <col min="2064" max="2067" width="0" style="1" hidden="1" customWidth="1"/>
    <col min="2068" max="2305" width="8.88671875" style="1"/>
    <col min="2306" max="2306" width="0" style="1" hidden="1" customWidth="1"/>
    <col min="2307" max="2307" width="11.6640625" style="1" customWidth="1"/>
    <col min="2308" max="2308" width="14.6640625" style="1" customWidth="1"/>
    <col min="2309" max="2309" width="9.6640625" style="1" customWidth="1"/>
    <col min="2310" max="2310" width="70.6640625" style="1" customWidth="1"/>
    <col min="2311" max="2311" width="11.6640625" style="1" customWidth="1"/>
    <col min="2312" max="2314" width="16.6640625" style="1" customWidth="1"/>
    <col min="2315" max="2319" width="8.88671875" style="1"/>
    <col min="2320" max="2323" width="0" style="1" hidden="1" customWidth="1"/>
    <col min="2324" max="2561" width="8.88671875" style="1"/>
    <col min="2562" max="2562" width="0" style="1" hidden="1" customWidth="1"/>
    <col min="2563" max="2563" width="11.6640625" style="1" customWidth="1"/>
    <col min="2564" max="2564" width="14.6640625" style="1" customWidth="1"/>
    <col min="2565" max="2565" width="9.6640625" style="1" customWidth="1"/>
    <col min="2566" max="2566" width="70.6640625" style="1" customWidth="1"/>
    <col min="2567" max="2567" width="11.6640625" style="1" customWidth="1"/>
    <col min="2568" max="2570" width="16.6640625" style="1" customWidth="1"/>
    <col min="2571" max="2575" width="8.88671875" style="1"/>
    <col min="2576" max="2579" width="0" style="1" hidden="1" customWidth="1"/>
    <col min="2580" max="2817" width="8.88671875" style="1"/>
    <col min="2818" max="2818" width="0" style="1" hidden="1" customWidth="1"/>
    <col min="2819" max="2819" width="11.6640625" style="1" customWidth="1"/>
    <col min="2820" max="2820" width="14.6640625" style="1" customWidth="1"/>
    <col min="2821" max="2821" width="9.6640625" style="1" customWidth="1"/>
    <col min="2822" max="2822" width="70.6640625" style="1" customWidth="1"/>
    <col min="2823" max="2823" width="11.6640625" style="1" customWidth="1"/>
    <col min="2824" max="2826" width="16.6640625" style="1" customWidth="1"/>
    <col min="2827" max="2831" width="8.88671875" style="1"/>
    <col min="2832" max="2835" width="0" style="1" hidden="1" customWidth="1"/>
    <col min="2836" max="3073" width="8.88671875" style="1"/>
    <col min="3074" max="3074" width="0" style="1" hidden="1" customWidth="1"/>
    <col min="3075" max="3075" width="11.6640625" style="1" customWidth="1"/>
    <col min="3076" max="3076" width="14.6640625" style="1" customWidth="1"/>
    <col min="3077" max="3077" width="9.6640625" style="1" customWidth="1"/>
    <col min="3078" max="3078" width="70.6640625" style="1" customWidth="1"/>
    <col min="3079" max="3079" width="11.6640625" style="1" customWidth="1"/>
    <col min="3080" max="3082" width="16.6640625" style="1" customWidth="1"/>
    <col min="3083" max="3087" width="8.88671875" style="1"/>
    <col min="3088" max="3091" width="0" style="1" hidden="1" customWidth="1"/>
    <col min="3092" max="3329" width="8.88671875" style="1"/>
    <col min="3330" max="3330" width="0" style="1" hidden="1" customWidth="1"/>
    <col min="3331" max="3331" width="11.6640625" style="1" customWidth="1"/>
    <col min="3332" max="3332" width="14.6640625" style="1" customWidth="1"/>
    <col min="3333" max="3333" width="9.6640625" style="1" customWidth="1"/>
    <col min="3334" max="3334" width="70.6640625" style="1" customWidth="1"/>
    <col min="3335" max="3335" width="11.6640625" style="1" customWidth="1"/>
    <col min="3336" max="3338" width="16.6640625" style="1" customWidth="1"/>
    <col min="3339" max="3343" width="8.88671875" style="1"/>
    <col min="3344" max="3347" width="0" style="1" hidden="1" customWidth="1"/>
    <col min="3348" max="3585" width="8.88671875" style="1"/>
    <col min="3586" max="3586" width="0" style="1" hidden="1" customWidth="1"/>
    <col min="3587" max="3587" width="11.6640625" style="1" customWidth="1"/>
    <col min="3588" max="3588" width="14.6640625" style="1" customWidth="1"/>
    <col min="3589" max="3589" width="9.6640625" style="1" customWidth="1"/>
    <col min="3590" max="3590" width="70.6640625" style="1" customWidth="1"/>
    <col min="3591" max="3591" width="11.6640625" style="1" customWidth="1"/>
    <col min="3592" max="3594" width="16.6640625" style="1" customWidth="1"/>
    <col min="3595" max="3599" width="8.88671875" style="1"/>
    <col min="3600" max="3603" width="0" style="1" hidden="1" customWidth="1"/>
    <col min="3604" max="3841" width="8.88671875" style="1"/>
    <col min="3842" max="3842" width="0" style="1" hidden="1" customWidth="1"/>
    <col min="3843" max="3843" width="11.6640625" style="1" customWidth="1"/>
    <col min="3844" max="3844" width="14.6640625" style="1" customWidth="1"/>
    <col min="3845" max="3845" width="9.6640625" style="1" customWidth="1"/>
    <col min="3846" max="3846" width="70.6640625" style="1" customWidth="1"/>
    <col min="3847" max="3847" width="11.6640625" style="1" customWidth="1"/>
    <col min="3848" max="3850" width="16.6640625" style="1" customWidth="1"/>
    <col min="3851" max="3855" width="8.88671875" style="1"/>
    <col min="3856" max="3859" width="0" style="1" hidden="1" customWidth="1"/>
    <col min="3860" max="4097" width="8.88671875" style="1"/>
    <col min="4098" max="4098" width="0" style="1" hidden="1" customWidth="1"/>
    <col min="4099" max="4099" width="11.6640625" style="1" customWidth="1"/>
    <col min="4100" max="4100" width="14.6640625" style="1" customWidth="1"/>
    <col min="4101" max="4101" width="9.6640625" style="1" customWidth="1"/>
    <col min="4102" max="4102" width="70.6640625" style="1" customWidth="1"/>
    <col min="4103" max="4103" width="11.6640625" style="1" customWidth="1"/>
    <col min="4104" max="4106" width="16.6640625" style="1" customWidth="1"/>
    <col min="4107" max="4111" width="8.88671875" style="1"/>
    <col min="4112" max="4115" width="0" style="1" hidden="1" customWidth="1"/>
    <col min="4116" max="4353" width="8.88671875" style="1"/>
    <col min="4354" max="4354" width="0" style="1" hidden="1" customWidth="1"/>
    <col min="4355" max="4355" width="11.6640625" style="1" customWidth="1"/>
    <col min="4356" max="4356" width="14.6640625" style="1" customWidth="1"/>
    <col min="4357" max="4357" width="9.6640625" style="1" customWidth="1"/>
    <col min="4358" max="4358" width="70.6640625" style="1" customWidth="1"/>
    <col min="4359" max="4359" width="11.6640625" style="1" customWidth="1"/>
    <col min="4360" max="4362" width="16.6640625" style="1" customWidth="1"/>
    <col min="4363" max="4367" width="8.88671875" style="1"/>
    <col min="4368" max="4371" width="0" style="1" hidden="1" customWidth="1"/>
    <col min="4372" max="4609" width="8.88671875" style="1"/>
    <col min="4610" max="4610" width="0" style="1" hidden="1" customWidth="1"/>
    <col min="4611" max="4611" width="11.6640625" style="1" customWidth="1"/>
    <col min="4612" max="4612" width="14.6640625" style="1" customWidth="1"/>
    <col min="4613" max="4613" width="9.6640625" style="1" customWidth="1"/>
    <col min="4614" max="4614" width="70.6640625" style="1" customWidth="1"/>
    <col min="4615" max="4615" width="11.6640625" style="1" customWidth="1"/>
    <col min="4616" max="4618" width="16.6640625" style="1" customWidth="1"/>
    <col min="4619" max="4623" width="8.88671875" style="1"/>
    <col min="4624" max="4627" width="0" style="1" hidden="1" customWidth="1"/>
    <col min="4628" max="4865" width="8.88671875" style="1"/>
    <col min="4866" max="4866" width="0" style="1" hidden="1" customWidth="1"/>
    <col min="4867" max="4867" width="11.6640625" style="1" customWidth="1"/>
    <col min="4868" max="4868" width="14.6640625" style="1" customWidth="1"/>
    <col min="4869" max="4869" width="9.6640625" style="1" customWidth="1"/>
    <col min="4870" max="4870" width="70.6640625" style="1" customWidth="1"/>
    <col min="4871" max="4871" width="11.6640625" style="1" customWidth="1"/>
    <col min="4872" max="4874" width="16.6640625" style="1" customWidth="1"/>
    <col min="4875" max="4879" width="8.88671875" style="1"/>
    <col min="4880" max="4883" width="0" style="1" hidden="1" customWidth="1"/>
    <col min="4884" max="5121" width="8.88671875" style="1"/>
    <col min="5122" max="5122" width="0" style="1" hidden="1" customWidth="1"/>
    <col min="5123" max="5123" width="11.6640625" style="1" customWidth="1"/>
    <col min="5124" max="5124" width="14.6640625" style="1" customWidth="1"/>
    <col min="5125" max="5125" width="9.6640625" style="1" customWidth="1"/>
    <col min="5126" max="5126" width="70.6640625" style="1" customWidth="1"/>
    <col min="5127" max="5127" width="11.6640625" style="1" customWidth="1"/>
    <col min="5128" max="5130" width="16.6640625" style="1" customWidth="1"/>
    <col min="5131" max="5135" width="8.88671875" style="1"/>
    <col min="5136" max="5139" width="0" style="1" hidden="1" customWidth="1"/>
    <col min="5140" max="5377" width="8.88671875" style="1"/>
    <col min="5378" max="5378" width="0" style="1" hidden="1" customWidth="1"/>
    <col min="5379" max="5379" width="11.6640625" style="1" customWidth="1"/>
    <col min="5380" max="5380" width="14.6640625" style="1" customWidth="1"/>
    <col min="5381" max="5381" width="9.6640625" style="1" customWidth="1"/>
    <col min="5382" max="5382" width="70.6640625" style="1" customWidth="1"/>
    <col min="5383" max="5383" width="11.6640625" style="1" customWidth="1"/>
    <col min="5384" max="5386" width="16.6640625" style="1" customWidth="1"/>
    <col min="5387" max="5391" width="8.88671875" style="1"/>
    <col min="5392" max="5395" width="0" style="1" hidden="1" customWidth="1"/>
    <col min="5396" max="5633" width="8.88671875" style="1"/>
    <col min="5634" max="5634" width="0" style="1" hidden="1" customWidth="1"/>
    <col min="5635" max="5635" width="11.6640625" style="1" customWidth="1"/>
    <col min="5636" max="5636" width="14.6640625" style="1" customWidth="1"/>
    <col min="5637" max="5637" width="9.6640625" style="1" customWidth="1"/>
    <col min="5638" max="5638" width="70.6640625" style="1" customWidth="1"/>
    <col min="5639" max="5639" width="11.6640625" style="1" customWidth="1"/>
    <col min="5640" max="5642" width="16.6640625" style="1" customWidth="1"/>
    <col min="5643" max="5647" width="8.88671875" style="1"/>
    <col min="5648" max="5651" width="0" style="1" hidden="1" customWidth="1"/>
    <col min="5652" max="5889" width="8.88671875" style="1"/>
    <col min="5890" max="5890" width="0" style="1" hidden="1" customWidth="1"/>
    <col min="5891" max="5891" width="11.6640625" style="1" customWidth="1"/>
    <col min="5892" max="5892" width="14.6640625" style="1" customWidth="1"/>
    <col min="5893" max="5893" width="9.6640625" style="1" customWidth="1"/>
    <col min="5894" max="5894" width="70.6640625" style="1" customWidth="1"/>
    <col min="5895" max="5895" width="11.6640625" style="1" customWidth="1"/>
    <col min="5896" max="5898" width="16.6640625" style="1" customWidth="1"/>
    <col min="5899" max="5903" width="8.88671875" style="1"/>
    <col min="5904" max="5907" width="0" style="1" hidden="1" customWidth="1"/>
    <col min="5908" max="6145" width="8.88671875" style="1"/>
    <col min="6146" max="6146" width="0" style="1" hidden="1" customWidth="1"/>
    <col min="6147" max="6147" width="11.6640625" style="1" customWidth="1"/>
    <col min="6148" max="6148" width="14.6640625" style="1" customWidth="1"/>
    <col min="6149" max="6149" width="9.6640625" style="1" customWidth="1"/>
    <col min="6150" max="6150" width="70.6640625" style="1" customWidth="1"/>
    <col min="6151" max="6151" width="11.6640625" style="1" customWidth="1"/>
    <col min="6152" max="6154" width="16.6640625" style="1" customWidth="1"/>
    <col min="6155" max="6159" width="8.88671875" style="1"/>
    <col min="6160" max="6163" width="0" style="1" hidden="1" customWidth="1"/>
    <col min="6164" max="6401" width="8.88671875" style="1"/>
    <col min="6402" max="6402" width="0" style="1" hidden="1" customWidth="1"/>
    <col min="6403" max="6403" width="11.6640625" style="1" customWidth="1"/>
    <col min="6404" max="6404" width="14.6640625" style="1" customWidth="1"/>
    <col min="6405" max="6405" width="9.6640625" style="1" customWidth="1"/>
    <col min="6406" max="6406" width="70.6640625" style="1" customWidth="1"/>
    <col min="6407" max="6407" width="11.6640625" style="1" customWidth="1"/>
    <col min="6408" max="6410" width="16.6640625" style="1" customWidth="1"/>
    <col min="6411" max="6415" width="8.88671875" style="1"/>
    <col min="6416" max="6419" width="0" style="1" hidden="1" customWidth="1"/>
    <col min="6420" max="6657" width="8.88671875" style="1"/>
    <col min="6658" max="6658" width="0" style="1" hidden="1" customWidth="1"/>
    <col min="6659" max="6659" width="11.6640625" style="1" customWidth="1"/>
    <col min="6660" max="6660" width="14.6640625" style="1" customWidth="1"/>
    <col min="6661" max="6661" width="9.6640625" style="1" customWidth="1"/>
    <col min="6662" max="6662" width="70.6640625" style="1" customWidth="1"/>
    <col min="6663" max="6663" width="11.6640625" style="1" customWidth="1"/>
    <col min="6664" max="6666" width="16.6640625" style="1" customWidth="1"/>
    <col min="6667" max="6671" width="8.88671875" style="1"/>
    <col min="6672" max="6675" width="0" style="1" hidden="1" customWidth="1"/>
    <col min="6676" max="6913" width="8.88671875" style="1"/>
    <col min="6914" max="6914" width="0" style="1" hidden="1" customWidth="1"/>
    <col min="6915" max="6915" width="11.6640625" style="1" customWidth="1"/>
    <col min="6916" max="6916" width="14.6640625" style="1" customWidth="1"/>
    <col min="6917" max="6917" width="9.6640625" style="1" customWidth="1"/>
    <col min="6918" max="6918" width="70.6640625" style="1" customWidth="1"/>
    <col min="6919" max="6919" width="11.6640625" style="1" customWidth="1"/>
    <col min="6920" max="6922" width="16.6640625" style="1" customWidth="1"/>
    <col min="6923" max="6927" width="8.88671875" style="1"/>
    <col min="6928" max="6931" width="0" style="1" hidden="1" customWidth="1"/>
    <col min="6932" max="7169" width="8.88671875" style="1"/>
    <col min="7170" max="7170" width="0" style="1" hidden="1" customWidth="1"/>
    <col min="7171" max="7171" width="11.6640625" style="1" customWidth="1"/>
    <col min="7172" max="7172" width="14.6640625" style="1" customWidth="1"/>
    <col min="7173" max="7173" width="9.6640625" style="1" customWidth="1"/>
    <col min="7174" max="7174" width="70.6640625" style="1" customWidth="1"/>
    <col min="7175" max="7175" width="11.6640625" style="1" customWidth="1"/>
    <col min="7176" max="7178" width="16.6640625" style="1" customWidth="1"/>
    <col min="7179" max="7183" width="8.88671875" style="1"/>
    <col min="7184" max="7187" width="0" style="1" hidden="1" customWidth="1"/>
    <col min="7188" max="7425" width="8.88671875" style="1"/>
    <col min="7426" max="7426" width="0" style="1" hidden="1" customWidth="1"/>
    <col min="7427" max="7427" width="11.6640625" style="1" customWidth="1"/>
    <col min="7428" max="7428" width="14.6640625" style="1" customWidth="1"/>
    <col min="7429" max="7429" width="9.6640625" style="1" customWidth="1"/>
    <col min="7430" max="7430" width="70.6640625" style="1" customWidth="1"/>
    <col min="7431" max="7431" width="11.6640625" style="1" customWidth="1"/>
    <col min="7432" max="7434" width="16.6640625" style="1" customWidth="1"/>
    <col min="7435" max="7439" width="8.88671875" style="1"/>
    <col min="7440" max="7443" width="0" style="1" hidden="1" customWidth="1"/>
    <col min="7444" max="7681" width="8.88671875" style="1"/>
    <col min="7682" max="7682" width="0" style="1" hidden="1" customWidth="1"/>
    <col min="7683" max="7683" width="11.6640625" style="1" customWidth="1"/>
    <col min="7684" max="7684" width="14.6640625" style="1" customWidth="1"/>
    <col min="7685" max="7685" width="9.6640625" style="1" customWidth="1"/>
    <col min="7686" max="7686" width="70.6640625" style="1" customWidth="1"/>
    <col min="7687" max="7687" width="11.6640625" style="1" customWidth="1"/>
    <col min="7688" max="7690" width="16.6640625" style="1" customWidth="1"/>
    <col min="7691" max="7695" width="8.88671875" style="1"/>
    <col min="7696" max="7699" width="0" style="1" hidden="1" customWidth="1"/>
    <col min="7700" max="7937" width="8.88671875" style="1"/>
    <col min="7938" max="7938" width="0" style="1" hidden="1" customWidth="1"/>
    <col min="7939" max="7939" width="11.6640625" style="1" customWidth="1"/>
    <col min="7940" max="7940" width="14.6640625" style="1" customWidth="1"/>
    <col min="7941" max="7941" width="9.6640625" style="1" customWidth="1"/>
    <col min="7942" max="7942" width="70.6640625" style="1" customWidth="1"/>
    <col min="7943" max="7943" width="11.6640625" style="1" customWidth="1"/>
    <col min="7944" max="7946" width="16.6640625" style="1" customWidth="1"/>
    <col min="7947" max="7951" width="8.88671875" style="1"/>
    <col min="7952" max="7955" width="0" style="1" hidden="1" customWidth="1"/>
    <col min="7956" max="8193" width="8.88671875" style="1"/>
    <col min="8194" max="8194" width="0" style="1" hidden="1" customWidth="1"/>
    <col min="8195" max="8195" width="11.6640625" style="1" customWidth="1"/>
    <col min="8196" max="8196" width="14.6640625" style="1" customWidth="1"/>
    <col min="8197" max="8197" width="9.6640625" style="1" customWidth="1"/>
    <col min="8198" max="8198" width="70.6640625" style="1" customWidth="1"/>
    <col min="8199" max="8199" width="11.6640625" style="1" customWidth="1"/>
    <col min="8200" max="8202" width="16.6640625" style="1" customWidth="1"/>
    <col min="8203" max="8207" width="8.88671875" style="1"/>
    <col min="8208" max="8211" width="0" style="1" hidden="1" customWidth="1"/>
    <col min="8212" max="8449" width="8.88671875" style="1"/>
    <col min="8450" max="8450" width="0" style="1" hidden="1" customWidth="1"/>
    <col min="8451" max="8451" width="11.6640625" style="1" customWidth="1"/>
    <col min="8452" max="8452" width="14.6640625" style="1" customWidth="1"/>
    <col min="8453" max="8453" width="9.6640625" style="1" customWidth="1"/>
    <col min="8454" max="8454" width="70.6640625" style="1" customWidth="1"/>
    <col min="8455" max="8455" width="11.6640625" style="1" customWidth="1"/>
    <col min="8456" max="8458" width="16.6640625" style="1" customWidth="1"/>
    <col min="8459" max="8463" width="8.88671875" style="1"/>
    <col min="8464" max="8467" width="0" style="1" hidden="1" customWidth="1"/>
    <col min="8468" max="8705" width="8.88671875" style="1"/>
    <col min="8706" max="8706" width="0" style="1" hidden="1" customWidth="1"/>
    <col min="8707" max="8707" width="11.6640625" style="1" customWidth="1"/>
    <col min="8708" max="8708" width="14.6640625" style="1" customWidth="1"/>
    <col min="8709" max="8709" width="9.6640625" style="1" customWidth="1"/>
    <col min="8710" max="8710" width="70.6640625" style="1" customWidth="1"/>
    <col min="8711" max="8711" width="11.6640625" style="1" customWidth="1"/>
    <col min="8712" max="8714" width="16.6640625" style="1" customWidth="1"/>
    <col min="8715" max="8719" width="8.88671875" style="1"/>
    <col min="8720" max="8723" width="0" style="1" hidden="1" customWidth="1"/>
    <col min="8724" max="8961" width="8.88671875" style="1"/>
    <col min="8962" max="8962" width="0" style="1" hidden="1" customWidth="1"/>
    <col min="8963" max="8963" width="11.6640625" style="1" customWidth="1"/>
    <col min="8964" max="8964" width="14.6640625" style="1" customWidth="1"/>
    <col min="8965" max="8965" width="9.6640625" style="1" customWidth="1"/>
    <col min="8966" max="8966" width="70.6640625" style="1" customWidth="1"/>
    <col min="8967" max="8967" width="11.6640625" style="1" customWidth="1"/>
    <col min="8968" max="8970" width="16.6640625" style="1" customWidth="1"/>
    <col min="8971" max="8975" width="8.88671875" style="1"/>
    <col min="8976" max="8979" width="0" style="1" hidden="1" customWidth="1"/>
    <col min="8980" max="9217" width="8.88671875" style="1"/>
    <col min="9218" max="9218" width="0" style="1" hidden="1" customWidth="1"/>
    <col min="9219" max="9219" width="11.6640625" style="1" customWidth="1"/>
    <col min="9220" max="9220" width="14.6640625" style="1" customWidth="1"/>
    <col min="9221" max="9221" width="9.6640625" style="1" customWidth="1"/>
    <col min="9222" max="9222" width="70.6640625" style="1" customWidth="1"/>
    <col min="9223" max="9223" width="11.6640625" style="1" customWidth="1"/>
    <col min="9224" max="9226" width="16.6640625" style="1" customWidth="1"/>
    <col min="9227" max="9231" width="8.88671875" style="1"/>
    <col min="9232" max="9235" width="0" style="1" hidden="1" customWidth="1"/>
    <col min="9236" max="9473" width="8.88671875" style="1"/>
    <col min="9474" max="9474" width="0" style="1" hidden="1" customWidth="1"/>
    <col min="9475" max="9475" width="11.6640625" style="1" customWidth="1"/>
    <col min="9476" max="9476" width="14.6640625" style="1" customWidth="1"/>
    <col min="9477" max="9477" width="9.6640625" style="1" customWidth="1"/>
    <col min="9478" max="9478" width="70.6640625" style="1" customWidth="1"/>
    <col min="9479" max="9479" width="11.6640625" style="1" customWidth="1"/>
    <col min="9480" max="9482" width="16.6640625" style="1" customWidth="1"/>
    <col min="9483" max="9487" width="8.88671875" style="1"/>
    <col min="9488" max="9491" width="0" style="1" hidden="1" customWidth="1"/>
    <col min="9492" max="9729" width="8.88671875" style="1"/>
    <col min="9730" max="9730" width="0" style="1" hidden="1" customWidth="1"/>
    <col min="9731" max="9731" width="11.6640625" style="1" customWidth="1"/>
    <col min="9732" max="9732" width="14.6640625" style="1" customWidth="1"/>
    <col min="9733" max="9733" width="9.6640625" style="1" customWidth="1"/>
    <col min="9734" max="9734" width="70.6640625" style="1" customWidth="1"/>
    <col min="9735" max="9735" width="11.6640625" style="1" customWidth="1"/>
    <col min="9736" max="9738" width="16.6640625" style="1" customWidth="1"/>
    <col min="9739" max="9743" width="8.88671875" style="1"/>
    <col min="9744" max="9747" width="0" style="1" hidden="1" customWidth="1"/>
    <col min="9748" max="9985" width="8.88671875" style="1"/>
    <col min="9986" max="9986" width="0" style="1" hidden="1" customWidth="1"/>
    <col min="9987" max="9987" width="11.6640625" style="1" customWidth="1"/>
    <col min="9988" max="9988" width="14.6640625" style="1" customWidth="1"/>
    <col min="9989" max="9989" width="9.6640625" style="1" customWidth="1"/>
    <col min="9990" max="9990" width="70.6640625" style="1" customWidth="1"/>
    <col min="9991" max="9991" width="11.6640625" style="1" customWidth="1"/>
    <col min="9992" max="9994" width="16.6640625" style="1" customWidth="1"/>
    <col min="9995" max="9999" width="8.88671875" style="1"/>
    <col min="10000" max="10003" width="0" style="1" hidden="1" customWidth="1"/>
    <col min="10004" max="10241" width="8.88671875" style="1"/>
    <col min="10242" max="10242" width="0" style="1" hidden="1" customWidth="1"/>
    <col min="10243" max="10243" width="11.6640625" style="1" customWidth="1"/>
    <col min="10244" max="10244" width="14.6640625" style="1" customWidth="1"/>
    <col min="10245" max="10245" width="9.6640625" style="1" customWidth="1"/>
    <col min="10246" max="10246" width="70.6640625" style="1" customWidth="1"/>
    <col min="10247" max="10247" width="11.6640625" style="1" customWidth="1"/>
    <col min="10248" max="10250" width="16.6640625" style="1" customWidth="1"/>
    <col min="10251" max="10255" width="8.88671875" style="1"/>
    <col min="10256" max="10259" width="0" style="1" hidden="1" customWidth="1"/>
    <col min="10260" max="10497" width="8.88671875" style="1"/>
    <col min="10498" max="10498" width="0" style="1" hidden="1" customWidth="1"/>
    <col min="10499" max="10499" width="11.6640625" style="1" customWidth="1"/>
    <col min="10500" max="10500" width="14.6640625" style="1" customWidth="1"/>
    <col min="10501" max="10501" width="9.6640625" style="1" customWidth="1"/>
    <col min="10502" max="10502" width="70.6640625" style="1" customWidth="1"/>
    <col min="10503" max="10503" width="11.6640625" style="1" customWidth="1"/>
    <col min="10504" max="10506" width="16.6640625" style="1" customWidth="1"/>
    <col min="10507" max="10511" width="8.88671875" style="1"/>
    <col min="10512" max="10515" width="0" style="1" hidden="1" customWidth="1"/>
    <col min="10516" max="10753" width="8.88671875" style="1"/>
    <col min="10754" max="10754" width="0" style="1" hidden="1" customWidth="1"/>
    <col min="10755" max="10755" width="11.6640625" style="1" customWidth="1"/>
    <col min="10756" max="10756" width="14.6640625" style="1" customWidth="1"/>
    <col min="10757" max="10757" width="9.6640625" style="1" customWidth="1"/>
    <col min="10758" max="10758" width="70.6640625" style="1" customWidth="1"/>
    <col min="10759" max="10759" width="11.6640625" style="1" customWidth="1"/>
    <col min="10760" max="10762" width="16.6640625" style="1" customWidth="1"/>
    <col min="10763" max="10767" width="8.88671875" style="1"/>
    <col min="10768" max="10771" width="0" style="1" hidden="1" customWidth="1"/>
    <col min="10772" max="11009" width="8.88671875" style="1"/>
    <col min="11010" max="11010" width="0" style="1" hidden="1" customWidth="1"/>
    <col min="11011" max="11011" width="11.6640625" style="1" customWidth="1"/>
    <col min="11012" max="11012" width="14.6640625" style="1" customWidth="1"/>
    <col min="11013" max="11013" width="9.6640625" style="1" customWidth="1"/>
    <col min="11014" max="11014" width="70.6640625" style="1" customWidth="1"/>
    <col min="11015" max="11015" width="11.6640625" style="1" customWidth="1"/>
    <col min="11016" max="11018" width="16.6640625" style="1" customWidth="1"/>
    <col min="11019" max="11023" width="8.88671875" style="1"/>
    <col min="11024" max="11027" width="0" style="1" hidden="1" customWidth="1"/>
    <col min="11028" max="11265" width="8.88671875" style="1"/>
    <col min="11266" max="11266" width="0" style="1" hidden="1" customWidth="1"/>
    <col min="11267" max="11267" width="11.6640625" style="1" customWidth="1"/>
    <col min="11268" max="11268" width="14.6640625" style="1" customWidth="1"/>
    <col min="11269" max="11269" width="9.6640625" style="1" customWidth="1"/>
    <col min="11270" max="11270" width="70.6640625" style="1" customWidth="1"/>
    <col min="11271" max="11271" width="11.6640625" style="1" customWidth="1"/>
    <col min="11272" max="11274" width="16.6640625" style="1" customWidth="1"/>
    <col min="11275" max="11279" width="8.88671875" style="1"/>
    <col min="11280" max="11283" width="0" style="1" hidden="1" customWidth="1"/>
    <col min="11284" max="11521" width="8.88671875" style="1"/>
    <col min="11522" max="11522" width="0" style="1" hidden="1" customWidth="1"/>
    <col min="11523" max="11523" width="11.6640625" style="1" customWidth="1"/>
    <col min="11524" max="11524" width="14.6640625" style="1" customWidth="1"/>
    <col min="11525" max="11525" width="9.6640625" style="1" customWidth="1"/>
    <col min="11526" max="11526" width="70.6640625" style="1" customWidth="1"/>
    <col min="11527" max="11527" width="11.6640625" style="1" customWidth="1"/>
    <col min="11528" max="11530" width="16.6640625" style="1" customWidth="1"/>
    <col min="11531" max="11535" width="8.88671875" style="1"/>
    <col min="11536" max="11539" width="0" style="1" hidden="1" customWidth="1"/>
    <col min="11540" max="11777" width="8.88671875" style="1"/>
    <col min="11778" max="11778" width="0" style="1" hidden="1" customWidth="1"/>
    <col min="11779" max="11779" width="11.6640625" style="1" customWidth="1"/>
    <col min="11780" max="11780" width="14.6640625" style="1" customWidth="1"/>
    <col min="11781" max="11781" width="9.6640625" style="1" customWidth="1"/>
    <col min="11782" max="11782" width="70.6640625" style="1" customWidth="1"/>
    <col min="11783" max="11783" width="11.6640625" style="1" customWidth="1"/>
    <col min="11784" max="11786" width="16.6640625" style="1" customWidth="1"/>
    <col min="11787" max="11791" width="8.88671875" style="1"/>
    <col min="11792" max="11795" width="0" style="1" hidden="1" customWidth="1"/>
    <col min="11796" max="12033" width="8.88671875" style="1"/>
    <col min="12034" max="12034" width="0" style="1" hidden="1" customWidth="1"/>
    <col min="12035" max="12035" width="11.6640625" style="1" customWidth="1"/>
    <col min="12036" max="12036" width="14.6640625" style="1" customWidth="1"/>
    <col min="12037" max="12037" width="9.6640625" style="1" customWidth="1"/>
    <col min="12038" max="12038" width="70.6640625" style="1" customWidth="1"/>
    <col min="12039" max="12039" width="11.6640625" style="1" customWidth="1"/>
    <col min="12040" max="12042" width="16.6640625" style="1" customWidth="1"/>
    <col min="12043" max="12047" width="8.88671875" style="1"/>
    <col min="12048" max="12051" width="0" style="1" hidden="1" customWidth="1"/>
    <col min="12052" max="12289" width="8.88671875" style="1"/>
    <col min="12290" max="12290" width="0" style="1" hidden="1" customWidth="1"/>
    <col min="12291" max="12291" width="11.6640625" style="1" customWidth="1"/>
    <col min="12292" max="12292" width="14.6640625" style="1" customWidth="1"/>
    <col min="12293" max="12293" width="9.6640625" style="1" customWidth="1"/>
    <col min="12294" max="12294" width="70.6640625" style="1" customWidth="1"/>
    <col min="12295" max="12295" width="11.6640625" style="1" customWidth="1"/>
    <col min="12296" max="12298" width="16.6640625" style="1" customWidth="1"/>
    <col min="12299" max="12303" width="8.88671875" style="1"/>
    <col min="12304" max="12307" width="0" style="1" hidden="1" customWidth="1"/>
    <col min="12308" max="12545" width="8.88671875" style="1"/>
    <col min="12546" max="12546" width="0" style="1" hidden="1" customWidth="1"/>
    <col min="12547" max="12547" width="11.6640625" style="1" customWidth="1"/>
    <col min="12548" max="12548" width="14.6640625" style="1" customWidth="1"/>
    <col min="12549" max="12549" width="9.6640625" style="1" customWidth="1"/>
    <col min="12550" max="12550" width="70.6640625" style="1" customWidth="1"/>
    <col min="12551" max="12551" width="11.6640625" style="1" customWidth="1"/>
    <col min="12552" max="12554" width="16.6640625" style="1" customWidth="1"/>
    <col min="12555" max="12559" width="8.88671875" style="1"/>
    <col min="12560" max="12563" width="0" style="1" hidden="1" customWidth="1"/>
    <col min="12564" max="12801" width="8.88671875" style="1"/>
    <col min="12802" max="12802" width="0" style="1" hidden="1" customWidth="1"/>
    <col min="12803" max="12803" width="11.6640625" style="1" customWidth="1"/>
    <col min="12804" max="12804" width="14.6640625" style="1" customWidth="1"/>
    <col min="12805" max="12805" width="9.6640625" style="1" customWidth="1"/>
    <col min="12806" max="12806" width="70.6640625" style="1" customWidth="1"/>
    <col min="12807" max="12807" width="11.6640625" style="1" customWidth="1"/>
    <col min="12808" max="12810" width="16.6640625" style="1" customWidth="1"/>
    <col min="12811" max="12815" width="8.88671875" style="1"/>
    <col min="12816" max="12819" width="0" style="1" hidden="1" customWidth="1"/>
    <col min="12820" max="13057" width="8.88671875" style="1"/>
    <col min="13058" max="13058" width="0" style="1" hidden="1" customWidth="1"/>
    <col min="13059" max="13059" width="11.6640625" style="1" customWidth="1"/>
    <col min="13060" max="13060" width="14.6640625" style="1" customWidth="1"/>
    <col min="13061" max="13061" width="9.6640625" style="1" customWidth="1"/>
    <col min="13062" max="13062" width="70.6640625" style="1" customWidth="1"/>
    <col min="13063" max="13063" width="11.6640625" style="1" customWidth="1"/>
    <col min="13064" max="13066" width="16.6640625" style="1" customWidth="1"/>
    <col min="13067" max="13071" width="8.88671875" style="1"/>
    <col min="13072" max="13075" width="0" style="1" hidden="1" customWidth="1"/>
    <col min="13076" max="13313" width="8.88671875" style="1"/>
    <col min="13314" max="13314" width="0" style="1" hidden="1" customWidth="1"/>
    <col min="13315" max="13315" width="11.6640625" style="1" customWidth="1"/>
    <col min="13316" max="13316" width="14.6640625" style="1" customWidth="1"/>
    <col min="13317" max="13317" width="9.6640625" style="1" customWidth="1"/>
    <col min="13318" max="13318" width="70.6640625" style="1" customWidth="1"/>
    <col min="13319" max="13319" width="11.6640625" style="1" customWidth="1"/>
    <col min="13320" max="13322" width="16.6640625" style="1" customWidth="1"/>
    <col min="13323" max="13327" width="8.88671875" style="1"/>
    <col min="13328" max="13331" width="0" style="1" hidden="1" customWidth="1"/>
    <col min="13332" max="13569" width="8.88671875" style="1"/>
    <col min="13570" max="13570" width="0" style="1" hidden="1" customWidth="1"/>
    <col min="13571" max="13571" width="11.6640625" style="1" customWidth="1"/>
    <col min="13572" max="13572" width="14.6640625" style="1" customWidth="1"/>
    <col min="13573" max="13573" width="9.6640625" style="1" customWidth="1"/>
    <col min="13574" max="13574" width="70.6640625" style="1" customWidth="1"/>
    <col min="13575" max="13575" width="11.6640625" style="1" customWidth="1"/>
    <col min="13576" max="13578" width="16.6640625" style="1" customWidth="1"/>
    <col min="13579" max="13583" width="8.88671875" style="1"/>
    <col min="13584" max="13587" width="0" style="1" hidden="1" customWidth="1"/>
    <col min="13588" max="13825" width="8.88671875" style="1"/>
    <col min="13826" max="13826" width="0" style="1" hidden="1" customWidth="1"/>
    <col min="13827" max="13827" width="11.6640625" style="1" customWidth="1"/>
    <col min="13828" max="13828" width="14.6640625" style="1" customWidth="1"/>
    <col min="13829" max="13829" width="9.6640625" style="1" customWidth="1"/>
    <col min="13830" max="13830" width="70.6640625" style="1" customWidth="1"/>
    <col min="13831" max="13831" width="11.6640625" style="1" customWidth="1"/>
    <col min="13832" max="13834" width="16.6640625" style="1" customWidth="1"/>
    <col min="13835" max="13839" width="8.88671875" style="1"/>
    <col min="13840" max="13843" width="0" style="1" hidden="1" customWidth="1"/>
    <col min="13844" max="14081" width="8.88671875" style="1"/>
    <col min="14082" max="14082" width="0" style="1" hidden="1" customWidth="1"/>
    <col min="14083" max="14083" width="11.6640625" style="1" customWidth="1"/>
    <col min="14084" max="14084" width="14.6640625" style="1" customWidth="1"/>
    <col min="14085" max="14085" width="9.6640625" style="1" customWidth="1"/>
    <col min="14086" max="14086" width="70.6640625" style="1" customWidth="1"/>
    <col min="14087" max="14087" width="11.6640625" style="1" customWidth="1"/>
    <col min="14088" max="14090" width="16.6640625" style="1" customWidth="1"/>
    <col min="14091" max="14095" width="8.88671875" style="1"/>
    <col min="14096" max="14099" width="0" style="1" hidden="1" customWidth="1"/>
    <col min="14100" max="14337" width="8.88671875" style="1"/>
    <col min="14338" max="14338" width="0" style="1" hidden="1" customWidth="1"/>
    <col min="14339" max="14339" width="11.6640625" style="1" customWidth="1"/>
    <col min="14340" max="14340" width="14.6640625" style="1" customWidth="1"/>
    <col min="14341" max="14341" width="9.6640625" style="1" customWidth="1"/>
    <col min="14342" max="14342" width="70.6640625" style="1" customWidth="1"/>
    <col min="14343" max="14343" width="11.6640625" style="1" customWidth="1"/>
    <col min="14344" max="14346" width="16.6640625" style="1" customWidth="1"/>
    <col min="14347" max="14351" width="8.88671875" style="1"/>
    <col min="14352" max="14355" width="0" style="1" hidden="1" customWidth="1"/>
    <col min="14356" max="14593" width="8.88671875" style="1"/>
    <col min="14594" max="14594" width="0" style="1" hidden="1" customWidth="1"/>
    <col min="14595" max="14595" width="11.6640625" style="1" customWidth="1"/>
    <col min="14596" max="14596" width="14.6640625" style="1" customWidth="1"/>
    <col min="14597" max="14597" width="9.6640625" style="1" customWidth="1"/>
    <col min="14598" max="14598" width="70.6640625" style="1" customWidth="1"/>
    <col min="14599" max="14599" width="11.6640625" style="1" customWidth="1"/>
    <col min="14600" max="14602" width="16.6640625" style="1" customWidth="1"/>
    <col min="14603" max="14607" width="8.88671875" style="1"/>
    <col min="14608" max="14611" width="0" style="1" hidden="1" customWidth="1"/>
    <col min="14612" max="14849" width="8.88671875" style="1"/>
    <col min="14850" max="14850" width="0" style="1" hidden="1" customWidth="1"/>
    <col min="14851" max="14851" width="11.6640625" style="1" customWidth="1"/>
    <col min="14852" max="14852" width="14.6640625" style="1" customWidth="1"/>
    <col min="14853" max="14853" width="9.6640625" style="1" customWidth="1"/>
    <col min="14854" max="14854" width="70.6640625" style="1" customWidth="1"/>
    <col min="14855" max="14855" width="11.6640625" style="1" customWidth="1"/>
    <col min="14856" max="14858" width="16.6640625" style="1" customWidth="1"/>
    <col min="14859" max="14863" width="8.88671875" style="1"/>
    <col min="14864" max="14867" width="0" style="1" hidden="1" customWidth="1"/>
    <col min="14868" max="15105" width="8.88671875" style="1"/>
    <col min="15106" max="15106" width="0" style="1" hidden="1" customWidth="1"/>
    <col min="15107" max="15107" width="11.6640625" style="1" customWidth="1"/>
    <col min="15108" max="15108" width="14.6640625" style="1" customWidth="1"/>
    <col min="15109" max="15109" width="9.6640625" style="1" customWidth="1"/>
    <col min="15110" max="15110" width="70.6640625" style="1" customWidth="1"/>
    <col min="15111" max="15111" width="11.6640625" style="1" customWidth="1"/>
    <col min="15112" max="15114" width="16.6640625" style="1" customWidth="1"/>
    <col min="15115" max="15119" width="8.88671875" style="1"/>
    <col min="15120" max="15123" width="0" style="1" hidden="1" customWidth="1"/>
    <col min="15124" max="15361" width="8.88671875" style="1"/>
    <col min="15362" max="15362" width="0" style="1" hidden="1" customWidth="1"/>
    <col min="15363" max="15363" width="11.6640625" style="1" customWidth="1"/>
    <col min="15364" max="15364" width="14.6640625" style="1" customWidth="1"/>
    <col min="15365" max="15365" width="9.6640625" style="1" customWidth="1"/>
    <col min="15366" max="15366" width="70.6640625" style="1" customWidth="1"/>
    <col min="15367" max="15367" width="11.6640625" style="1" customWidth="1"/>
    <col min="15368" max="15370" width="16.6640625" style="1" customWidth="1"/>
    <col min="15371" max="15375" width="8.88671875" style="1"/>
    <col min="15376" max="15379" width="0" style="1" hidden="1" customWidth="1"/>
    <col min="15380" max="15617" width="8.88671875" style="1"/>
    <col min="15618" max="15618" width="0" style="1" hidden="1" customWidth="1"/>
    <col min="15619" max="15619" width="11.6640625" style="1" customWidth="1"/>
    <col min="15620" max="15620" width="14.6640625" style="1" customWidth="1"/>
    <col min="15621" max="15621" width="9.6640625" style="1" customWidth="1"/>
    <col min="15622" max="15622" width="70.6640625" style="1" customWidth="1"/>
    <col min="15623" max="15623" width="11.6640625" style="1" customWidth="1"/>
    <col min="15624" max="15626" width="16.6640625" style="1" customWidth="1"/>
    <col min="15627" max="15631" width="8.88671875" style="1"/>
    <col min="15632" max="15635" width="0" style="1" hidden="1" customWidth="1"/>
    <col min="15636" max="15873" width="8.88671875" style="1"/>
    <col min="15874" max="15874" width="0" style="1" hidden="1" customWidth="1"/>
    <col min="15875" max="15875" width="11.6640625" style="1" customWidth="1"/>
    <col min="15876" max="15876" width="14.6640625" style="1" customWidth="1"/>
    <col min="15877" max="15877" width="9.6640625" style="1" customWidth="1"/>
    <col min="15878" max="15878" width="70.6640625" style="1" customWidth="1"/>
    <col min="15879" max="15879" width="11.6640625" style="1" customWidth="1"/>
    <col min="15880" max="15882" width="16.6640625" style="1" customWidth="1"/>
    <col min="15883" max="15887" width="8.88671875" style="1"/>
    <col min="15888" max="15891" width="0" style="1" hidden="1" customWidth="1"/>
    <col min="15892" max="16129" width="8.88671875" style="1"/>
    <col min="16130" max="16130" width="0" style="1" hidden="1" customWidth="1"/>
    <col min="16131" max="16131" width="11.6640625" style="1" customWidth="1"/>
    <col min="16132" max="16132" width="14.6640625" style="1" customWidth="1"/>
    <col min="16133" max="16133" width="9.6640625" style="1" customWidth="1"/>
    <col min="16134" max="16134" width="70.6640625" style="1" customWidth="1"/>
    <col min="16135" max="16135" width="11.6640625" style="1" customWidth="1"/>
    <col min="16136" max="16138" width="16.6640625" style="1" customWidth="1"/>
    <col min="16139" max="16143" width="8.88671875" style="1"/>
    <col min="16144" max="16147" width="0" style="1" hidden="1" customWidth="1"/>
    <col min="16148" max="16384" width="8.88671875" style="1"/>
  </cols>
  <sheetData>
    <row r="1" spans="1:17" ht="12.75" customHeight="1" x14ac:dyDescent="0.3">
      <c r="A1" s="1" t="s">
        <v>0</v>
      </c>
      <c r="C1" s="3"/>
      <c r="D1" s="70"/>
      <c r="E1" s="3"/>
      <c r="F1" s="2"/>
      <c r="G1" s="2"/>
      <c r="H1" s="2"/>
      <c r="I1" s="2"/>
      <c r="J1" s="2"/>
      <c r="Q1" s="1" t="s">
        <v>1</v>
      </c>
    </row>
    <row r="2" spans="1:17" ht="25.2" customHeight="1" x14ac:dyDescent="0.3">
      <c r="C2" s="3"/>
      <c r="D2" s="70"/>
      <c r="E2" s="3"/>
      <c r="F2" s="4" t="s">
        <v>2</v>
      </c>
      <c r="G2" s="2"/>
      <c r="H2" s="2"/>
      <c r="I2" s="5"/>
      <c r="J2" s="5"/>
      <c r="P2" s="1" t="e">
        <f>0+#REF!</f>
        <v>#REF!</v>
      </c>
      <c r="Q2" s="1" t="s">
        <v>3</v>
      </c>
    </row>
    <row r="3" spans="1:17" ht="15" customHeight="1" x14ac:dyDescent="0.3">
      <c r="A3" s="1" t="s">
        <v>4</v>
      </c>
      <c r="B3" s="57" t="s">
        <v>5</v>
      </c>
      <c r="C3" s="7"/>
      <c r="D3" s="71"/>
      <c r="E3" s="72"/>
      <c r="F3" s="8" t="s">
        <v>64</v>
      </c>
      <c r="G3" s="2"/>
      <c r="H3" s="9"/>
      <c r="I3" s="10"/>
      <c r="J3" s="11">
        <f>SUM(J8:J321)</f>
        <v>0</v>
      </c>
      <c r="P3" s="1" t="s">
        <v>6</v>
      </c>
      <c r="Q3" s="1" t="s">
        <v>3</v>
      </c>
    </row>
    <row r="4" spans="1:17" ht="15" customHeight="1" x14ac:dyDescent="0.3">
      <c r="A4" s="1" t="s">
        <v>7</v>
      </c>
      <c r="B4" s="58" t="s">
        <v>8</v>
      </c>
      <c r="C4" s="13"/>
      <c r="D4" s="73"/>
      <c r="E4" s="74"/>
      <c r="F4" s="14"/>
      <c r="G4" s="5"/>
      <c r="H4" s="5"/>
      <c r="I4" s="15"/>
      <c r="J4" s="15"/>
      <c r="P4" s="1" t="s">
        <v>9</v>
      </c>
      <c r="Q4" s="1" t="s">
        <v>3</v>
      </c>
    </row>
    <row r="5" spans="1:17" ht="12.75" customHeight="1" x14ac:dyDescent="0.3">
      <c r="A5" s="75" t="s">
        <v>10</v>
      </c>
      <c r="B5" s="76" t="s">
        <v>11</v>
      </c>
      <c r="C5" s="77" t="s">
        <v>10</v>
      </c>
      <c r="D5" s="79" t="s">
        <v>12</v>
      </c>
      <c r="E5" s="75" t="s">
        <v>13</v>
      </c>
      <c r="F5" s="75" t="s">
        <v>14</v>
      </c>
      <c r="G5" s="75" t="s">
        <v>15</v>
      </c>
      <c r="H5" s="75" t="s">
        <v>16</v>
      </c>
      <c r="I5" s="75" t="s">
        <v>17</v>
      </c>
      <c r="J5" s="75"/>
      <c r="P5" s="1" t="s">
        <v>18</v>
      </c>
      <c r="Q5" s="1" t="s">
        <v>3</v>
      </c>
    </row>
    <row r="6" spans="1:17" ht="12.75" customHeight="1" x14ac:dyDescent="0.3">
      <c r="A6" s="75"/>
      <c r="B6" s="76"/>
      <c r="C6" s="78"/>
      <c r="D6" s="79"/>
      <c r="E6" s="75"/>
      <c r="F6" s="75"/>
      <c r="G6" s="75"/>
      <c r="H6" s="75"/>
      <c r="I6" s="16" t="s">
        <v>19</v>
      </c>
      <c r="J6" s="16" t="s">
        <v>20</v>
      </c>
    </row>
    <row r="7" spans="1:17" ht="12.6" customHeight="1" x14ac:dyDescent="0.3">
      <c r="A7" s="16" t="s">
        <v>21</v>
      </c>
      <c r="B7" s="59" t="s">
        <v>22</v>
      </c>
      <c r="C7" s="16">
        <v>2</v>
      </c>
      <c r="D7" s="69">
        <v>3</v>
      </c>
      <c r="E7" s="16">
        <v>4</v>
      </c>
      <c r="F7" s="16">
        <v>5</v>
      </c>
      <c r="G7" s="16">
        <v>6</v>
      </c>
      <c r="H7" s="16">
        <v>7</v>
      </c>
      <c r="I7" s="16">
        <v>8</v>
      </c>
      <c r="J7" s="16">
        <v>9</v>
      </c>
    </row>
    <row r="8" spans="1:17" s="38" customFormat="1" ht="12.75" customHeight="1" x14ac:dyDescent="0.3">
      <c r="A8" s="51"/>
      <c r="B8" s="51"/>
      <c r="C8" s="51"/>
      <c r="D8" s="51"/>
      <c r="E8" s="51"/>
      <c r="F8" s="52" t="s">
        <v>166</v>
      </c>
      <c r="G8" s="51"/>
      <c r="H8" s="51"/>
      <c r="I8" s="51"/>
      <c r="J8" s="51"/>
    </row>
    <row r="9" spans="1:17" s="38" customFormat="1" ht="12.75" customHeight="1" x14ac:dyDescent="0.3">
      <c r="A9" s="51"/>
      <c r="B9" s="60"/>
      <c r="C9" s="18" t="s">
        <v>23</v>
      </c>
      <c r="D9" s="61" t="s">
        <v>71</v>
      </c>
      <c r="E9" s="18" t="s">
        <v>32</v>
      </c>
      <c r="F9" s="19" t="s">
        <v>62</v>
      </c>
      <c r="G9" s="18" t="s">
        <v>48</v>
      </c>
      <c r="H9" s="20">
        <v>1</v>
      </c>
      <c r="I9" s="21"/>
      <c r="J9" s="22">
        <f>ROUND(ROUND(I9,2)*ROUND(H9,3),2)</f>
        <v>0</v>
      </c>
    </row>
    <row r="10" spans="1:17" s="38" customFormat="1" ht="12.75" customHeight="1" x14ac:dyDescent="0.3">
      <c r="A10" s="51"/>
      <c r="C10" s="39"/>
      <c r="D10" s="40"/>
      <c r="E10" s="39"/>
      <c r="F10" s="19" t="s">
        <v>63</v>
      </c>
      <c r="G10" s="39"/>
      <c r="H10" s="41"/>
      <c r="I10" s="36"/>
      <c r="J10" s="42"/>
    </row>
    <row r="11" spans="1:17" s="38" customFormat="1" ht="12.75" customHeight="1" x14ac:dyDescent="0.3">
      <c r="A11" s="51"/>
      <c r="C11" s="39"/>
      <c r="D11" s="40"/>
      <c r="E11" s="39"/>
      <c r="F11" s="35"/>
      <c r="G11" s="39"/>
      <c r="H11" s="41"/>
      <c r="I11" s="36"/>
      <c r="J11" s="42"/>
    </row>
    <row r="12" spans="1:17" s="38" customFormat="1" ht="12.75" customHeight="1" x14ac:dyDescent="0.3">
      <c r="A12" s="51"/>
      <c r="B12" s="60"/>
      <c r="C12" s="18" t="s">
        <v>23</v>
      </c>
      <c r="D12" s="61" t="s">
        <v>70</v>
      </c>
      <c r="E12" s="18" t="s">
        <v>32</v>
      </c>
      <c r="F12" s="19" t="s">
        <v>60</v>
      </c>
      <c r="G12" s="18" t="s">
        <v>48</v>
      </c>
      <c r="H12" s="20">
        <v>1</v>
      </c>
      <c r="I12" s="21"/>
      <c r="J12" s="22">
        <f>ROUND(ROUND(I12,2)*ROUND(H12,3),2)</f>
        <v>0</v>
      </c>
    </row>
    <row r="13" spans="1:17" s="38" customFormat="1" ht="12.75" customHeight="1" x14ac:dyDescent="0.3">
      <c r="A13" s="51"/>
      <c r="B13" s="43"/>
      <c r="C13" s="23"/>
      <c r="D13" s="62"/>
      <c r="E13" s="23"/>
      <c r="F13" s="19" t="s">
        <v>61</v>
      </c>
      <c r="G13" s="23"/>
      <c r="H13" s="47"/>
      <c r="I13" s="48"/>
      <c r="J13" s="49"/>
    </row>
    <row r="14" spans="1:17" s="38" customFormat="1" ht="12.75" customHeight="1" x14ac:dyDescent="0.3">
      <c r="A14" s="51"/>
      <c r="B14" s="43"/>
      <c r="C14" s="23"/>
      <c r="D14" s="62"/>
      <c r="E14" s="23"/>
      <c r="F14" s="19" t="s">
        <v>72</v>
      </c>
      <c r="G14" s="23"/>
      <c r="H14" s="47"/>
      <c r="I14" s="48"/>
      <c r="J14" s="49"/>
    </row>
    <row r="15" spans="1:17" s="38" customFormat="1" ht="12.75" customHeight="1" x14ac:dyDescent="0.3">
      <c r="A15" s="51"/>
      <c r="B15" s="43"/>
      <c r="C15" s="23"/>
      <c r="D15" s="62"/>
      <c r="E15" s="23"/>
      <c r="F15" s="35"/>
      <c r="G15" s="23"/>
      <c r="H15" s="47"/>
      <c r="I15" s="48"/>
      <c r="J15" s="49"/>
    </row>
    <row r="16" spans="1:17" s="38" customFormat="1" ht="12.75" customHeight="1" x14ac:dyDescent="0.3">
      <c r="A16" s="51"/>
      <c r="B16" s="60"/>
      <c r="C16" s="18" t="s">
        <v>23</v>
      </c>
      <c r="D16" s="61" t="s">
        <v>190</v>
      </c>
      <c r="E16" s="18" t="s">
        <v>32</v>
      </c>
      <c r="F16" s="19" t="s">
        <v>191</v>
      </c>
      <c r="G16" s="18" t="s">
        <v>48</v>
      </c>
      <c r="H16" s="20">
        <v>1</v>
      </c>
      <c r="I16" s="21"/>
      <c r="J16" s="22">
        <f>ROUND(ROUND(I16,2)*ROUND(H16,3),2)</f>
        <v>0</v>
      </c>
    </row>
    <row r="17" spans="1:10" s="38" customFormat="1" ht="12.75" customHeight="1" x14ac:dyDescent="0.3">
      <c r="A17" s="51"/>
      <c r="B17" s="43"/>
      <c r="C17" s="23"/>
      <c r="D17" s="62"/>
      <c r="E17" s="23"/>
      <c r="F17" s="19" t="s">
        <v>192</v>
      </c>
      <c r="G17" s="23"/>
      <c r="H17" s="47"/>
      <c r="I17" s="48"/>
      <c r="J17" s="49"/>
    </row>
    <row r="18" spans="1:10" s="38" customFormat="1" ht="12.75" customHeight="1" x14ac:dyDescent="0.3">
      <c r="A18" s="51"/>
      <c r="B18" s="43"/>
      <c r="C18" s="23"/>
      <c r="D18" s="62"/>
      <c r="E18" s="23"/>
      <c r="F18" s="35"/>
      <c r="G18" s="23"/>
      <c r="H18" s="47"/>
      <c r="I18" s="48"/>
      <c r="J18" s="49"/>
    </row>
    <row r="19" spans="1:10" s="38" customFormat="1" ht="12.75" customHeight="1" x14ac:dyDescent="0.3">
      <c r="A19" s="51"/>
      <c r="B19" s="60"/>
      <c r="C19" s="18" t="s">
        <v>23</v>
      </c>
      <c r="D19" s="61" t="s">
        <v>193</v>
      </c>
      <c r="E19" s="18" t="s">
        <v>32</v>
      </c>
      <c r="F19" s="19" t="s">
        <v>194</v>
      </c>
      <c r="G19" s="18" t="s">
        <v>48</v>
      </c>
      <c r="H19" s="20">
        <v>1</v>
      </c>
      <c r="I19" s="21"/>
      <c r="J19" s="22">
        <f>ROUND(ROUND(I19,2)*ROUND(H19,3),2)</f>
        <v>0</v>
      </c>
    </row>
    <row r="20" spans="1:10" s="38" customFormat="1" ht="12.75" customHeight="1" x14ac:dyDescent="0.3">
      <c r="A20" s="51"/>
      <c r="C20" s="39"/>
      <c r="D20" s="40"/>
      <c r="E20" s="39"/>
      <c r="F20" s="19" t="s">
        <v>63</v>
      </c>
      <c r="G20" s="39"/>
      <c r="H20" s="41"/>
      <c r="I20" s="36"/>
      <c r="J20" s="42"/>
    </row>
    <row r="21" spans="1:10" s="38" customFormat="1" ht="30.15" customHeight="1" x14ac:dyDescent="0.3">
      <c r="A21" s="51"/>
      <c r="B21" s="43"/>
      <c r="C21" s="23"/>
      <c r="D21" s="62"/>
      <c r="E21" s="23"/>
      <c r="F21" s="19" t="s">
        <v>202</v>
      </c>
      <c r="G21" s="23"/>
      <c r="H21" s="47"/>
      <c r="I21" s="48"/>
      <c r="J21" s="49"/>
    </row>
    <row r="22" spans="1:10" s="38" customFormat="1" ht="12.75" customHeight="1" x14ac:dyDescent="0.3">
      <c r="A22" s="51"/>
      <c r="B22" s="43"/>
      <c r="C22" s="23"/>
      <c r="D22" s="62"/>
      <c r="E22" s="23"/>
      <c r="F22" s="35"/>
      <c r="G22" s="23"/>
      <c r="H22" s="47"/>
      <c r="I22" s="48"/>
      <c r="J22" s="49"/>
    </row>
    <row r="23" spans="1:10" s="38" customFormat="1" ht="12.75" customHeight="1" x14ac:dyDescent="0.3">
      <c r="A23" s="51"/>
      <c r="B23" s="60"/>
      <c r="C23" s="18" t="s">
        <v>23</v>
      </c>
      <c r="D23" s="61" t="s">
        <v>196</v>
      </c>
      <c r="E23" s="18" t="s">
        <v>32</v>
      </c>
      <c r="F23" s="19" t="s">
        <v>197</v>
      </c>
      <c r="G23" s="18" t="s">
        <v>48</v>
      </c>
      <c r="H23" s="20">
        <v>1</v>
      </c>
      <c r="I23" s="21"/>
      <c r="J23" s="22">
        <f>ROUND(ROUND(I23,2)*ROUND(H23,3),2)</f>
        <v>0</v>
      </c>
    </row>
    <row r="24" spans="1:10" s="38" customFormat="1" ht="12.75" customHeight="1" x14ac:dyDescent="0.3">
      <c r="A24" s="51"/>
      <c r="C24" s="39"/>
      <c r="D24" s="40"/>
      <c r="E24" s="39"/>
      <c r="F24" s="19" t="s">
        <v>63</v>
      </c>
      <c r="G24" s="39"/>
      <c r="H24" s="41"/>
      <c r="I24" s="36"/>
      <c r="J24" s="42"/>
    </row>
    <row r="25" spans="1:10" s="38" customFormat="1" ht="28.95" customHeight="1" x14ac:dyDescent="0.3">
      <c r="A25" s="51"/>
      <c r="B25" s="43"/>
      <c r="C25" s="23"/>
      <c r="D25" s="62"/>
      <c r="E25" s="23"/>
      <c r="F25" s="19" t="s">
        <v>195</v>
      </c>
      <c r="G25" s="23"/>
      <c r="H25" s="47"/>
      <c r="I25" s="48"/>
      <c r="J25" s="49"/>
    </row>
    <row r="26" spans="1:10" s="38" customFormat="1" ht="12.75" customHeight="1" x14ac:dyDescent="0.3">
      <c r="A26" s="51"/>
      <c r="B26" s="43"/>
      <c r="C26" s="23"/>
      <c r="D26" s="62"/>
      <c r="E26" s="23"/>
      <c r="F26" s="35"/>
      <c r="G26" s="23"/>
      <c r="H26" s="47"/>
      <c r="I26" s="48"/>
      <c r="J26" s="49"/>
    </row>
    <row r="27" spans="1:10" s="38" customFormat="1" ht="12.75" customHeight="1" x14ac:dyDescent="0.3">
      <c r="A27" s="51"/>
      <c r="B27" s="60"/>
      <c r="C27" s="18" t="s">
        <v>23</v>
      </c>
      <c r="D27" s="61" t="s">
        <v>198</v>
      </c>
      <c r="E27" s="18" t="s">
        <v>32</v>
      </c>
      <c r="F27" s="19" t="s">
        <v>199</v>
      </c>
      <c r="G27" s="18" t="s">
        <v>48</v>
      </c>
      <c r="H27" s="20">
        <v>1</v>
      </c>
      <c r="I27" s="21"/>
      <c r="J27" s="22">
        <f>ROUND(ROUND(I27,2)*ROUND(H27,3),2)</f>
        <v>0</v>
      </c>
    </row>
    <row r="28" spans="1:10" s="38" customFormat="1" ht="39.6" customHeight="1" x14ac:dyDescent="0.3">
      <c r="A28" s="51"/>
      <c r="C28" s="39"/>
      <c r="D28" s="40"/>
      <c r="E28" s="39"/>
      <c r="F28" s="19" t="s">
        <v>200</v>
      </c>
      <c r="G28" s="39"/>
      <c r="H28" s="41"/>
      <c r="I28" s="36"/>
      <c r="J28" s="42"/>
    </row>
    <row r="29" spans="1:10" s="38" customFormat="1" ht="12.75" customHeight="1" x14ac:dyDescent="0.3">
      <c r="A29" s="51"/>
      <c r="B29" s="43"/>
      <c r="C29" s="23"/>
      <c r="D29" s="62"/>
      <c r="E29" s="23"/>
      <c r="F29" s="19" t="s">
        <v>201</v>
      </c>
      <c r="G29" s="23"/>
      <c r="H29" s="47"/>
      <c r="I29" s="48"/>
      <c r="J29" s="49"/>
    </row>
    <row r="30" spans="1:10" s="38" customFormat="1" ht="12.75" customHeight="1" x14ac:dyDescent="0.3">
      <c r="A30" s="51"/>
      <c r="B30" s="43"/>
      <c r="C30" s="23"/>
      <c r="D30" s="62"/>
      <c r="E30" s="23"/>
      <c r="F30" s="35"/>
      <c r="G30" s="23"/>
      <c r="H30" s="47"/>
      <c r="I30" s="48"/>
      <c r="J30" s="49"/>
    </row>
    <row r="31" spans="1:10" s="38" customFormat="1" ht="12.75" customHeight="1" x14ac:dyDescent="0.3">
      <c r="A31" s="51"/>
      <c r="B31" s="60"/>
      <c r="C31" s="18" t="s">
        <v>23</v>
      </c>
      <c r="D31" s="61" t="s">
        <v>203</v>
      </c>
      <c r="E31" s="18" t="s">
        <v>32</v>
      </c>
      <c r="F31" s="19" t="s">
        <v>204</v>
      </c>
      <c r="G31" s="18" t="s">
        <v>48</v>
      </c>
      <c r="H31" s="20">
        <v>1</v>
      </c>
      <c r="I31" s="21"/>
      <c r="J31" s="22">
        <f>ROUND(ROUND(I31,2)*ROUND(H31,3),2)</f>
        <v>0</v>
      </c>
    </row>
    <row r="32" spans="1:10" s="38" customFormat="1" ht="25.2" customHeight="1" x14ac:dyDescent="0.3">
      <c r="A32" s="51"/>
      <c r="B32" s="43"/>
      <c r="C32" s="23"/>
      <c r="D32" s="62"/>
      <c r="E32" s="23"/>
      <c r="F32" s="19" t="s">
        <v>205</v>
      </c>
      <c r="G32" s="23"/>
      <c r="H32" s="47"/>
      <c r="I32" s="48"/>
      <c r="J32" s="49"/>
    </row>
    <row r="33" spans="1:10" s="38" customFormat="1" ht="12.75" customHeight="1" x14ac:dyDescent="0.3">
      <c r="A33" s="51"/>
      <c r="B33" s="51"/>
      <c r="C33" s="51"/>
      <c r="D33" s="51"/>
      <c r="E33" s="51"/>
      <c r="F33" s="51"/>
      <c r="G33" s="51"/>
      <c r="H33" s="51"/>
      <c r="I33" s="51"/>
      <c r="J33" s="51"/>
    </row>
    <row r="34" spans="1:10" s="38" customFormat="1" ht="12.75" customHeight="1" x14ac:dyDescent="0.3">
      <c r="A34" s="51"/>
      <c r="B34" s="51"/>
      <c r="C34" s="51"/>
      <c r="D34" s="51"/>
      <c r="E34" s="51"/>
      <c r="F34" s="52" t="s">
        <v>167</v>
      </c>
      <c r="G34" s="51"/>
      <c r="H34" s="51"/>
      <c r="I34" s="51"/>
      <c r="J34" s="51"/>
    </row>
    <row r="35" spans="1:10" ht="12.75" customHeight="1" x14ac:dyDescent="0.3">
      <c r="A35" s="17"/>
      <c r="B35" s="61"/>
      <c r="C35" s="18" t="s">
        <v>23</v>
      </c>
      <c r="D35" s="61">
        <v>113725</v>
      </c>
      <c r="E35" s="18" t="s">
        <v>32</v>
      </c>
      <c r="F35" s="19" t="s">
        <v>66</v>
      </c>
      <c r="G35" s="18" t="s">
        <v>31</v>
      </c>
      <c r="H35" s="44">
        <f>267.46*7.5*0.05</f>
        <v>100.2975</v>
      </c>
      <c r="I35" s="21"/>
      <c r="J35" s="22">
        <f>ROUND(ROUND(I35,2)*ROUND(H35,3),2)</f>
        <v>0</v>
      </c>
    </row>
    <row r="36" spans="1:10" ht="33" customHeight="1" x14ac:dyDescent="0.3">
      <c r="A36" s="17"/>
      <c r="B36" s="40"/>
      <c r="C36" s="32"/>
      <c r="D36" s="40"/>
      <c r="E36" s="32"/>
      <c r="F36" s="19" t="s">
        <v>65</v>
      </c>
      <c r="G36" s="32"/>
      <c r="H36" s="33"/>
      <c r="I36" s="36"/>
      <c r="J36" s="34"/>
    </row>
    <row r="37" spans="1:10" ht="12.75" customHeight="1" x14ac:dyDescent="0.3">
      <c r="A37" s="17"/>
      <c r="B37" s="40"/>
      <c r="C37" s="32"/>
      <c r="D37" s="40"/>
      <c r="E37" s="32"/>
      <c r="F37" s="19" t="s">
        <v>77</v>
      </c>
      <c r="G37" s="32"/>
      <c r="H37" s="33"/>
      <c r="I37" s="36"/>
      <c r="J37" s="34"/>
    </row>
    <row r="38" spans="1:10" s="31" customFormat="1" ht="12.75" customHeight="1" x14ac:dyDescent="0.3">
      <c r="A38" s="46"/>
      <c r="B38" s="38"/>
      <c r="C38" s="32"/>
      <c r="D38" s="40"/>
      <c r="E38" s="32"/>
      <c r="F38" s="35"/>
      <c r="G38" s="32"/>
      <c r="H38" s="33"/>
      <c r="I38" s="36"/>
      <c r="J38" s="34"/>
    </row>
    <row r="39" spans="1:10" s="31" customFormat="1" ht="12.75" customHeight="1" x14ac:dyDescent="0.3">
      <c r="A39" s="46"/>
      <c r="B39" s="61"/>
      <c r="C39" s="18" t="s">
        <v>23</v>
      </c>
      <c r="D39" s="61" t="s">
        <v>67</v>
      </c>
      <c r="E39" s="18" t="s">
        <v>32</v>
      </c>
      <c r="F39" s="19" t="s">
        <v>68</v>
      </c>
      <c r="G39" s="18" t="s">
        <v>31</v>
      </c>
      <c r="H39" s="44">
        <f>480*0.04</f>
        <v>19.2</v>
      </c>
      <c r="I39" s="21"/>
      <c r="J39" s="22">
        <f>ROUND(ROUND(I39,2)*ROUND(H39,3),2)</f>
        <v>0</v>
      </c>
    </row>
    <row r="40" spans="1:10" s="31" customFormat="1" ht="33" customHeight="1" x14ac:dyDescent="0.3">
      <c r="A40" s="46"/>
      <c r="B40" s="40"/>
      <c r="C40" s="32"/>
      <c r="D40" s="40"/>
      <c r="E40" s="32"/>
      <c r="F40" s="19" t="s">
        <v>65</v>
      </c>
      <c r="G40" s="32"/>
      <c r="H40" s="33"/>
      <c r="I40" s="36"/>
      <c r="J40" s="34"/>
    </row>
    <row r="41" spans="1:10" s="31" customFormat="1" ht="29.4" customHeight="1" x14ac:dyDescent="0.3">
      <c r="A41" s="46"/>
      <c r="B41" s="40"/>
      <c r="C41" s="32"/>
      <c r="D41" s="40"/>
      <c r="E41" s="32"/>
      <c r="F41" s="19" t="s">
        <v>69</v>
      </c>
      <c r="G41" s="32"/>
      <c r="H41" s="33"/>
      <c r="I41" s="36"/>
      <c r="J41" s="34"/>
    </row>
    <row r="42" spans="1:10" s="31" customFormat="1" ht="12.75" customHeight="1" x14ac:dyDescent="0.3">
      <c r="A42" s="46"/>
      <c r="B42" s="38"/>
      <c r="C42" s="32"/>
      <c r="D42" s="40"/>
      <c r="E42" s="32"/>
      <c r="F42" s="35"/>
      <c r="G42" s="32"/>
      <c r="H42" s="33"/>
      <c r="I42" s="36"/>
      <c r="J42" s="34"/>
    </row>
    <row r="43" spans="1:10" ht="12.75" customHeight="1" x14ac:dyDescent="0.3">
      <c r="A43" s="17"/>
      <c r="B43" s="60"/>
      <c r="C43" s="18" t="s">
        <v>23</v>
      </c>
      <c r="D43" s="61" t="s">
        <v>109</v>
      </c>
      <c r="E43" s="18" t="s">
        <v>32</v>
      </c>
      <c r="F43" s="19" t="s">
        <v>36</v>
      </c>
      <c r="G43" s="18" t="s">
        <v>39</v>
      </c>
      <c r="H43" s="20">
        <f>((H35+H39)*2.2)</f>
        <v>262.89450000000005</v>
      </c>
      <c r="I43" s="21"/>
      <c r="J43" s="22">
        <f>ROUND(ROUND(I43,2)*ROUND(H43,3),2)</f>
        <v>0</v>
      </c>
    </row>
    <row r="44" spans="1:10" ht="12.75" customHeight="1" x14ac:dyDescent="0.3">
      <c r="A44" s="17"/>
      <c r="B44" s="38"/>
      <c r="C44" s="32"/>
      <c r="D44" s="40"/>
      <c r="E44" s="32"/>
      <c r="F44" s="19" t="s">
        <v>37</v>
      </c>
      <c r="G44" s="32"/>
      <c r="H44" s="33"/>
      <c r="I44" s="36"/>
      <c r="J44" s="34"/>
    </row>
    <row r="45" spans="1:10" ht="12.75" customHeight="1" x14ac:dyDescent="0.3">
      <c r="A45" s="17"/>
      <c r="B45" s="38"/>
      <c r="C45" s="32"/>
      <c r="D45" s="40"/>
      <c r="E45" s="32"/>
      <c r="F45" s="19" t="s">
        <v>78</v>
      </c>
      <c r="G45" s="32"/>
      <c r="H45" s="33"/>
      <c r="I45" s="36"/>
      <c r="J45" s="34"/>
    </row>
    <row r="46" spans="1:10" s="31" customFormat="1" ht="12.75" customHeight="1" x14ac:dyDescent="0.3">
      <c r="A46" s="46"/>
      <c r="B46" s="38"/>
      <c r="C46" s="32"/>
      <c r="D46" s="40"/>
      <c r="E46" s="32"/>
      <c r="F46" s="35"/>
      <c r="G46" s="32"/>
      <c r="H46" s="33"/>
      <c r="I46" s="36"/>
      <c r="J46" s="34"/>
    </row>
    <row r="47" spans="1:10" ht="12.75" customHeight="1" x14ac:dyDescent="0.3">
      <c r="A47" s="17"/>
      <c r="B47" s="61"/>
      <c r="C47" s="18" t="s">
        <v>23</v>
      </c>
      <c r="D47" s="61">
        <v>572211</v>
      </c>
      <c r="E47" s="18" t="s">
        <v>32</v>
      </c>
      <c r="F47" s="19" t="s">
        <v>34</v>
      </c>
      <c r="G47" s="18" t="s">
        <v>25</v>
      </c>
      <c r="H47" s="44">
        <f>267.46*7.5</f>
        <v>2005.9499999999998</v>
      </c>
      <c r="I47" s="21"/>
      <c r="J47" s="22">
        <f>ROUND(ROUND(I47,2)*ROUND(H47,3),2)</f>
        <v>0</v>
      </c>
    </row>
    <row r="48" spans="1:10" ht="45" customHeight="1" x14ac:dyDescent="0.3">
      <c r="A48" s="17"/>
      <c r="B48" s="40"/>
      <c r="C48" s="32"/>
      <c r="D48" s="40"/>
      <c r="E48" s="32"/>
      <c r="F48" s="19" t="s">
        <v>35</v>
      </c>
      <c r="G48" s="32"/>
      <c r="H48" s="33"/>
      <c r="I48" s="36"/>
      <c r="J48" s="34"/>
    </row>
    <row r="49" spans="1:10" ht="12.75" customHeight="1" x14ac:dyDescent="0.3">
      <c r="A49" s="17"/>
      <c r="B49" s="40"/>
      <c r="C49" s="32"/>
      <c r="D49" s="40"/>
      <c r="E49" s="32"/>
      <c r="F49" s="45" t="s">
        <v>80</v>
      </c>
      <c r="G49" s="32"/>
      <c r="H49" s="33"/>
      <c r="I49" s="36"/>
      <c r="J49" s="34"/>
    </row>
    <row r="50" spans="1:10" ht="12.75" customHeight="1" x14ac:dyDescent="0.3">
      <c r="A50" s="17"/>
      <c r="B50" s="40"/>
      <c r="C50" s="32"/>
      <c r="D50" s="40"/>
      <c r="E50" s="32"/>
      <c r="F50" s="35"/>
      <c r="G50" s="32"/>
      <c r="H50" s="33"/>
      <c r="I50" s="36"/>
      <c r="J50" s="34"/>
    </row>
    <row r="51" spans="1:10" ht="12.75" customHeight="1" x14ac:dyDescent="0.3">
      <c r="A51" s="17"/>
      <c r="B51" s="61"/>
      <c r="C51" s="18" t="s">
        <v>23</v>
      </c>
      <c r="D51" s="61" t="s">
        <v>74</v>
      </c>
      <c r="E51" s="18" t="s">
        <v>32</v>
      </c>
      <c r="F51" s="19" t="s">
        <v>73</v>
      </c>
      <c r="G51" s="18" t="s">
        <v>25</v>
      </c>
      <c r="H51" s="44">
        <f>267.46*7.5</f>
        <v>2005.9499999999998</v>
      </c>
      <c r="I51" s="21"/>
      <c r="J51" s="22">
        <f>ROUND(ROUND(I51,2)*ROUND(H51,3),2)</f>
        <v>0</v>
      </c>
    </row>
    <row r="52" spans="1:10" ht="77.400000000000006" customHeight="1" x14ac:dyDescent="0.3">
      <c r="A52" s="17"/>
      <c r="B52" s="40"/>
      <c r="C52" s="32"/>
      <c r="D52" s="40"/>
      <c r="E52" s="32"/>
      <c r="F52" s="19" t="s">
        <v>33</v>
      </c>
      <c r="G52" s="32"/>
      <c r="H52" s="33"/>
      <c r="I52" s="36"/>
      <c r="J52" s="34"/>
    </row>
    <row r="53" spans="1:10" ht="77.400000000000006" customHeight="1" x14ac:dyDescent="0.3">
      <c r="A53" s="17"/>
      <c r="B53" s="40"/>
      <c r="C53" s="32"/>
      <c r="D53" s="40"/>
      <c r="E53" s="32"/>
      <c r="F53" s="19" t="s">
        <v>206</v>
      </c>
      <c r="G53" s="32"/>
      <c r="H53" s="33"/>
      <c r="I53" s="36"/>
      <c r="J53" s="34"/>
    </row>
    <row r="54" spans="1:10" ht="12.75" customHeight="1" x14ac:dyDescent="0.3">
      <c r="A54" s="17"/>
      <c r="B54" s="40"/>
      <c r="C54" s="32"/>
      <c r="D54" s="40"/>
      <c r="E54" s="32"/>
      <c r="F54" s="45" t="s">
        <v>79</v>
      </c>
      <c r="G54" s="32"/>
      <c r="H54" s="33"/>
      <c r="I54" s="36"/>
      <c r="J54" s="34"/>
    </row>
    <row r="55" spans="1:10" ht="12.75" customHeight="1" x14ac:dyDescent="0.3">
      <c r="A55" s="17"/>
      <c r="D55" s="62"/>
      <c r="F55" s="35"/>
      <c r="G55" s="23"/>
      <c r="H55" s="47"/>
      <c r="I55" s="48"/>
      <c r="J55" s="49"/>
    </row>
    <row r="56" spans="1:10" ht="12.75" customHeight="1" x14ac:dyDescent="0.3">
      <c r="A56" s="17"/>
      <c r="B56" s="61"/>
      <c r="C56" s="18" t="s">
        <v>23</v>
      </c>
      <c r="D56" s="61" t="s">
        <v>75</v>
      </c>
      <c r="E56" s="18" t="s">
        <v>32</v>
      </c>
      <c r="F56" s="19" t="s">
        <v>76</v>
      </c>
      <c r="G56" s="18" t="s">
        <v>31</v>
      </c>
      <c r="H56" s="44">
        <f>(480*0.04)+3.27</f>
        <v>22.47</v>
      </c>
      <c r="I56" s="21"/>
      <c r="J56" s="22">
        <f>ROUND(ROUND(I56,2)*ROUND(H56,3),2)</f>
        <v>0</v>
      </c>
    </row>
    <row r="57" spans="1:10" ht="73.95" customHeight="1" x14ac:dyDescent="0.3">
      <c r="A57" s="17"/>
      <c r="B57" s="40"/>
      <c r="C57" s="32"/>
      <c r="D57" s="40"/>
      <c r="E57" s="32"/>
      <c r="F57" s="19" t="s">
        <v>33</v>
      </c>
      <c r="G57" s="32"/>
      <c r="H57" s="33"/>
      <c r="I57" s="36"/>
      <c r="J57" s="34"/>
    </row>
    <row r="58" spans="1:10" ht="73.95" customHeight="1" x14ac:dyDescent="0.3">
      <c r="A58" s="17"/>
      <c r="B58" s="40"/>
      <c r="C58" s="32"/>
      <c r="D58" s="40"/>
      <c r="E58" s="32"/>
      <c r="F58" s="19" t="s">
        <v>206</v>
      </c>
      <c r="G58" s="32"/>
      <c r="H58" s="33"/>
      <c r="I58" s="36"/>
      <c r="J58" s="34"/>
    </row>
    <row r="59" spans="1:10" ht="28.2" customHeight="1" x14ac:dyDescent="0.3">
      <c r="A59" s="17"/>
      <c r="B59" s="40"/>
      <c r="C59" s="32"/>
      <c r="D59" s="40"/>
      <c r="E59" s="32"/>
      <c r="F59" s="19" t="s">
        <v>69</v>
      </c>
      <c r="G59" s="32"/>
      <c r="H59" s="33"/>
      <c r="I59" s="36"/>
      <c r="J59" s="34"/>
    </row>
    <row r="60" spans="1:10" ht="12.75" customHeight="1" x14ac:dyDescent="0.3">
      <c r="A60" s="17"/>
      <c r="D60" s="62"/>
      <c r="F60" s="19" t="s">
        <v>94</v>
      </c>
      <c r="G60" s="23"/>
      <c r="H60" s="47"/>
      <c r="I60" s="48"/>
      <c r="J60" s="49"/>
    </row>
    <row r="61" spans="1:10" ht="12.75" customHeight="1" x14ac:dyDescent="0.3">
      <c r="A61" s="17"/>
      <c r="D61" s="62"/>
      <c r="F61" s="35"/>
      <c r="G61" s="23"/>
      <c r="H61" s="47"/>
      <c r="I61" s="48"/>
      <c r="J61" s="49"/>
    </row>
    <row r="62" spans="1:10" ht="12.75" customHeight="1" x14ac:dyDescent="0.3">
      <c r="A62" s="17"/>
      <c r="B62" s="61"/>
      <c r="C62" s="18" t="s">
        <v>23</v>
      </c>
      <c r="D62" s="61" t="s">
        <v>104</v>
      </c>
      <c r="E62" s="18" t="s">
        <v>32</v>
      </c>
      <c r="F62" s="19" t="s">
        <v>105</v>
      </c>
      <c r="G62" s="18" t="s">
        <v>31</v>
      </c>
      <c r="H62" s="44">
        <v>0.54</v>
      </c>
      <c r="I62" s="21"/>
      <c r="J62" s="22">
        <f>ROUND(ROUND(I62,2)*ROUND(H62,3),2)</f>
        <v>0</v>
      </c>
    </row>
    <row r="63" spans="1:10" ht="74.400000000000006" customHeight="1" x14ac:dyDescent="0.3">
      <c r="A63" s="17"/>
      <c r="B63" s="40"/>
      <c r="C63" s="32"/>
      <c r="D63" s="40"/>
      <c r="E63" s="32"/>
      <c r="F63" s="19" t="s">
        <v>33</v>
      </c>
      <c r="G63" s="32"/>
      <c r="H63" s="33"/>
      <c r="I63" s="36"/>
      <c r="J63" s="34"/>
    </row>
    <row r="64" spans="1:10" ht="12.75" customHeight="1" x14ac:dyDescent="0.3">
      <c r="A64" s="17"/>
      <c r="D64" s="62"/>
      <c r="F64" s="19" t="s">
        <v>106</v>
      </c>
      <c r="G64" s="23"/>
      <c r="H64" s="47"/>
      <c r="I64" s="48"/>
      <c r="J64" s="49"/>
    </row>
    <row r="65" spans="1:10" ht="12.75" customHeight="1" x14ac:dyDescent="0.3">
      <c r="A65" s="17"/>
      <c r="D65" s="62"/>
      <c r="F65" s="35"/>
      <c r="G65" s="23"/>
      <c r="H65" s="47"/>
      <c r="I65" s="48"/>
      <c r="J65" s="49"/>
    </row>
    <row r="66" spans="1:10" ht="12.75" customHeight="1" x14ac:dyDescent="0.3">
      <c r="A66" s="17"/>
      <c r="B66" s="61"/>
      <c r="C66" s="18" t="s">
        <v>23</v>
      </c>
      <c r="D66" s="63" t="s">
        <v>247</v>
      </c>
      <c r="E66" s="18" t="s">
        <v>32</v>
      </c>
      <c r="F66" s="19" t="s">
        <v>248</v>
      </c>
      <c r="G66" s="18" t="s">
        <v>24</v>
      </c>
      <c r="H66" s="20">
        <f>(2*7.5)+(10*7.5*2)+(10*7.5*2)</f>
        <v>315</v>
      </c>
      <c r="I66" s="21"/>
      <c r="J66" s="22">
        <f t="shared" ref="J66" si="0">ROUND(ROUND(I66,2)*ROUND(H66,3),2)</f>
        <v>0</v>
      </c>
    </row>
    <row r="67" spans="1:10" ht="13.2" customHeight="1" x14ac:dyDescent="0.3">
      <c r="A67" s="17"/>
      <c r="B67" s="40"/>
      <c r="C67" s="32"/>
      <c r="D67" s="64"/>
      <c r="E67" s="32"/>
      <c r="F67" s="19" t="s">
        <v>249</v>
      </c>
      <c r="G67" s="32"/>
      <c r="H67" s="33"/>
      <c r="I67" s="36"/>
      <c r="J67" s="34"/>
    </row>
    <row r="68" spans="1:10" ht="12.75" customHeight="1" x14ac:dyDescent="0.3">
      <c r="A68" s="17"/>
      <c r="B68" s="40"/>
      <c r="C68" s="32"/>
      <c r="D68" s="64"/>
      <c r="E68" s="32"/>
      <c r="F68" s="19" t="s">
        <v>250</v>
      </c>
      <c r="G68" s="32"/>
      <c r="H68" s="33"/>
      <c r="I68" s="36"/>
      <c r="J68" s="34"/>
    </row>
    <row r="69" spans="1:10" ht="12.75" customHeight="1" x14ac:dyDescent="0.3">
      <c r="A69" s="17"/>
      <c r="D69" s="62"/>
      <c r="F69" s="19" t="s">
        <v>251</v>
      </c>
      <c r="G69" s="23"/>
      <c r="H69" s="47"/>
      <c r="I69" s="48"/>
      <c r="J69" s="49"/>
    </row>
    <row r="70" spans="1:10" ht="12.75" customHeight="1" x14ac:dyDescent="0.3">
      <c r="A70" s="17"/>
      <c r="D70" s="62"/>
      <c r="F70" s="19" t="s">
        <v>252</v>
      </c>
      <c r="G70" s="23"/>
      <c r="H70" s="47"/>
      <c r="I70" s="48"/>
      <c r="J70" s="49"/>
    </row>
    <row r="71" spans="1:10" ht="12.75" customHeight="1" x14ac:dyDescent="0.3">
      <c r="A71" s="17"/>
      <c r="D71" s="62"/>
      <c r="F71" s="19" t="s">
        <v>253</v>
      </c>
      <c r="G71" s="23"/>
      <c r="H71" s="47"/>
      <c r="I71" s="48"/>
      <c r="J71" s="49"/>
    </row>
    <row r="72" spans="1:10" ht="12.75" customHeight="1" x14ac:dyDescent="0.3">
      <c r="A72" s="17"/>
      <c r="D72" s="62"/>
      <c r="F72" s="35"/>
      <c r="G72" s="23"/>
      <c r="H72" s="47"/>
      <c r="I72" s="48"/>
      <c r="J72" s="49"/>
    </row>
    <row r="73" spans="1:10" ht="12.75" customHeight="1" x14ac:dyDescent="0.3">
      <c r="A73" s="17"/>
      <c r="B73" s="61"/>
      <c r="C73" s="18" t="s">
        <v>23</v>
      </c>
      <c r="D73" s="63" t="s">
        <v>173</v>
      </c>
      <c r="E73" s="18" t="s">
        <v>32</v>
      </c>
      <c r="F73" s="19" t="s">
        <v>174</v>
      </c>
      <c r="G73" s="18" t="s">
        <v>24</v>
      </c>
      <c r="H73" s="20">
        <f>(267.46*2)+(7.5*2)+(8*1.2)+(8*7.5)</f>
        <v>619.52</v>
      </c>
      <c r="I73" s="21"/>
      <c r="J73" s="22">
        <f t="shared" ref="J73" si="1">ROUND(ROUND(I73,2)*ROUND(H73,3),2)</f>
        <v>0</v>
      </c>
    </row>
    <row r="74" spans="1:10" ht="33" customHeight="1" x14ac:dyDescent="0.3">
      <c r="A74" s="17"/>
      <c r="B74" s="40"/>
      <c r="C74" s="32"/>
      <c r="D74" s="64"/>
      <c r="E74" s="32"/>
      <c r="F74" s="19" t="s">
        <v>52</v>
      </c>
      <c r="G74" s="32"/>
      <c r="H74" s="33"/>
      <c r="I74" s="36"/>
      <c r="J74" s="34"/>
    </row>
    <row r="75" spans="1:10" ht="12.75" customHeight="1" x14ac:dyDescent="0.3">
      <c r="A75" s="17"/>
      <c r="B75" s="40"/>
      <c r="C75" s="32"/>
      <c r="D75" s="64"/>
      <c r="E75" s="32"/>
      <c r="F75" s="19" t="s">
        <v>170</v>
      </c>
      <c r="G75" s="32"/>
      <c r="H75" s="33"/>
      <c r="I75" s="36"/>
      <c r="J75" s="34"/>
    </row>
    <row r="76" spans="1:10" ht="12.75" customHeight="1" x14ac:dyDescent="0.3">
      <c r="A76" s="17"/>
      <c r="D76" s="62"/>
      <c r="F76" s="19" t="s">
        <v>171</v>
      </c>
      <c r="G76" s="23"/>
      <c r="H76" s="47"/>
      <c r="I76" s="48"/>
      <c r="J76" s="49"/>
    </row>
    <row r="77" spans="1:10" ht="12.75" customHeight="1" x14ac:dyDescent="0.3">
      <c r="A77" s="17"/>
      <c r="D77" s="62"/>
      <c r="F77" s="19" t="s">
        <v>172</v>
      </c>
      <c r="G77" s="23"/>
      <c r="H77" s="47"/>
      <c r="I77" s="48"/>
      <c r="J77" s="49"/>
    </row>
    <row r="78" spans="1:10" ht="12.75" customHeight="1" x14ac:dyDescent="0.3">
      <c r="A78" s="17"/>
      <c r="D78" s="62"/>
      <c r="F78" s="19" t="s">
        <v>236</v>
      </c>
      <c r="G78" s="23"/>
      <c r="H78" s="47"/>
      <c r="I78" s="48"/>
      <c r="J78" s="49"/>
    </row>
    <row r="79" spans="1:10" ht="12.75" customHeight="1" x14ac:dyDescent="0.3">
      <c r="A79" s="17"/>
      <c r="D79" s="62"/>
      <c r="F79" s="35"/>
      <c r="G79" s="23"/>
      <c r="H79" s="47"/>
      <c r="I79" s="48"/>
      <c r="J79" s="49"/>
    </row>
    <row r="80" spans="1:10" ht="12.75" customHeight="1" x14ac:dyDescent="0.3">
      <c r="A80" s="17"/>
      <c r="B80" s="61"/>
      <c r="C80" s="18" t="s">
        <v>23</v>
      </c>
      <c r="D80" s="61">
        <v>931324</v>
      </c>
      <c r="E80" s="18" t="s">
        <v>32</v>
      </c>
      <c r="F80" s="19" t="s">
        <v>169</v>
      </c>
      <c r="G80" s="18" t="s">
        <v>24</v>
      </c>
      <c r="H80" s="20">
        <f>(267.46*2)+(7.5*2)+(8*1.2)+(8*7.5)</f>
        <v>619.52</v>
      </c>
      <c r="I80" s="21"/>
      <c r="J80" s="22">
        <f>ROUND(ROUND(I80,2)*ROUND(H80,3),2)</f>
        <v>0</v>
      </c>
    </row>
    <row r="81" spans="1:10" ht="30.6" customHeight="1" x14ac:dyDescent="0.3">
      <c r="A81" s="17"/>
      <c r="B81" s="40"/>
      <c r="C81" s="32"/>
      <c r="D81" s="40"/>
      <c r="E81" s="32"/>
      <c r="F81" s="19" t="s">
        <v>40</v>
      </c>
      <c r="G81" s="32"/>
      <c r="H81" s="33"/>
      <c r="I81" s="36"/>
      <c r="J81" s="34"/>
    </row>
    <row r="82" spans="1:10" ht="12.75" customHeight="1" x14ac:dyDescent="0.3">
      <c r="A82" s="17"/>
      <c r="B82" s="40"/>
      <c r="C82" s="32"/>
      <c r="D82" s="40"/>
      <c r="E82" s="32"/>
      <c r="F82" s="19" t="s">
        <v>170</v>
      </c>
      <c r="G82" s="32"/>
      <c r="H82" s="33"/>
      <c r="I82" s="36"/>
      <c r="J82" s="34"/>
    </row>
    <row r="83" spans="1:10" ht="12.75" customHeight="1" x14ac:dyDescent="0.3">
      <c r="A83" s="17"/>
      <c r="D83" s="62"/>
      <c r="F83" s="19" t="s">
        <v>171</v>
      </c>
      <c r="G83" s="23"/>
      <c r="H83" s="47"/>
      <c r="I83" s="48"/>
      <c r="J83" s="49"/>
    </row>
    <row r="84" spans="1:10" ht="12.75" customHeight="1" x14ac:dyDescent="0.3">
      <c r="A84" s="17"/>
      <c r="D84" s="62"/>
      <c r="F84" s="19" t="s">
        <v>172</v>
      </c>
      <c r="G84" s="23"/>
      <c r="H84" s="47"/>
      <c r="I84" s="48"/>
      <c r="J84" s="49"/>
    </row>
    <row r="85" spans="1:10" ht="12.75" customHeight="1" x14ac:dyDescent="0.3">
      <c r="A85" s="17"/>
      <c r="D85" s="62"/>
      <c r="F85" s="19" t="s">
        <v>236</v>
      </c>
      <c r="G85" s="23"/>
      <c r="H85" s="47"/>
      <c r="I85" s="48"/>
      <c r="J85" s="49"/>
    </row>
    <row r="86" spans="1:10" ht="12.75" customHeight="1" x14ac:dyDescent="0.3">
      <c r="A86" s="17"/>
      <c r="D86" s="62"/>
      <c r="F86" s="35"/>
      <c r="G86" s="23"/>
      <c r="H86" s="47"/>
      <c r="I86" s="48"/>
      <c r="J86" s="49"/>
    </row>
    <row r="87" spans="1:10" ht="12.75" customHeight="1" x14ac:dyDescent="0.3">
      <c r="A87" s="17"/>
      <c r="B87" s="61"/>
      <c r="C87" s="18" t="s">
        <v>23</v>
      </c>
      <c r="D87" s="63" t="s">
        <v>234</v>
      </c>
      <c r="E87" s="18" t="s">
        <v>32</v>
      </c>
      <c r="F87" s="19" t="s">
        <v>235</v>
      </c>
      <c r="G87" s="18" t="s">
        <v>24</v>
      </c>
      <c r="H87" s="20">
        <f>8*7.5</f>
        <v>60</v>
      </c>
      <c r="I87" s="21"/>
      <c r="J87" s="22">
        <f t="shared" ref="J87" si="2">ROUND(ROUND(I87,2)*ROUND(H87,3),2)</f>
        <v>0</v>
      </c>
    </row>
    <row r="88" spans="1:10" ht="30" customHeight="1" x14ac:dyDescent="0.3">
      <c r="A88" s="17"/>
      <c r="B88" s="40"/>
      <c r="C88" s="32"/>
      <c r="D88" s="64"/>
      <c r="E88" s="32"/>
      <c r="F88" s="19" t="s">
        <v>52</v>
      </c>
      <c r="G88" s="32"/>
      <c r="H88" s="33"/>
      <c r="I88" s="36"/>
      <c r="J88" s="34"/>
    </row>
    <row r="89" spans="1:10" ht="12.75" customHeight="1" x14ac:dyDescent="0.3">
      <c r="A89" s="17"/>
      <c r="B89" s="40"/>
      <c r="C89" s="32"/>
      <c r="D89" s="64"/>
      <c r="E89" s="32"/>
      <c r="F89" s="19" t="s">
        <v>237</v>
      </c>
      <c r="G89" s="32"/>
      <c r="H89" s="33"/>
      <c r="I89" s="36"/>
      <c r="J89" s="34"/>
    </row>
    <row r="90" spans="1:10" ht="12.75" customHeight="1" x14ac:dyDescent="0.3">
      <c r="A90" s="17"/>
      <c r="D90" s="62"/>
      <c r="F90" s="35"/>
      <c r="G90" s="23"/>
      <c r="H90" s="47"/>
      <c r="I90" s="48"/>
      <c r="J90" s="49"/>
    </row>
    <row r="91" spans="1:10" ht="12.75" customHeight="1" x14ac:dyDescent="0.3">
      <c r="A91" s="17"/>
      <c r="B91" s="61"/>
      <c r="C91" s="18" t="s">
        <v>23</v>
      </c>
      <c r="D91" s="61">
        <v>931327</v>
      </c>
      <c r="E91" s="18" t="s">
        <v>32</v>
      </c>
      <c r="F91" s="19" t="s">
        <v>238</v>
      </c>
      <c r="G91" s="18" t="s">
        <v>24</v>
      </c>
      <c r="H91" s="20">
        <f>8*7.5</f>
        <v>60</v>
      </c>
      <c r="I91" s="21"/>
      <c r="J91" s="22">
        <f>ROUND(ROUND(I91,2)*ROUND(H91,3),2)</f>
        <v>0</v>
      </c>
    </row>
    <row r="92" spans="1:10" ht="29.4" customHeight="1" x14ac:dyDescent="0.3">
      <c r="A92" s="17"/>
      <c r="B92" s="40"/>
      <c r="C92" s="32"/>
      <c r="D92" s="40"/>
      <c r="E92" s="32"/>
      <c r="F92" s="19" t="s">
        <v>40</v>
      </c>
      <c r="G92" s="32"/>
      <c r="H92" s="33"/>
      <c r="I92" s="36"/>
      <c r="J92" s="34"/>
    </row>
    <row r="93" spans="1:10" ht="12.75" customHeight="1" x14ac:dyDescent="0.3">
      <c r="A93" s="17"/>
      <c r="B93" s="40"/>
      <c r="C93" s="32"/>
      <c r="D93" s="40"/>
      <c r="E93" s="32"/>
      <c r="F93" s="19" t="s">
        <v>237</v>
      </c>
      <c r="G93" s="32"/>
      <c r="H93" s="33"/>
      <c r="I93" s="36"/>
      <c r="J93" s="34"/>
    </row>
    <row r="94" spans="1:10" ht="12.75" customHeight="1" x14ac:dyDescent="0.3">
      <c r="A94" s="17"/>
      <c r="D94" s="62"/>
      <c r="F94" s="35"/>
      <c r="G94" s="23"/>
      <c r="H94" s="47"/>
      <c r="I94" s="48"/>
      <c r="J94" s="49"/>
    </row>
    <row r="95" spans="1:10" ht="12.75" customHeight="1" x14ac:dyDescent="0.3">
      <c r="A95" s="17"/>
      <c r="D95" s="62"/>
      <c r="F95" s="52" t="s">
        <v>168</v>
      </c>
      <c r="G95" s="23"/>
      <c r="H95" s="47"/>
      <c r="I95" s="48"/>
      <c r="J95" s="49"/>
    </row>
    <row r="96" spans="1:10" ht="12.75" customHeight="1" x14ac:dyDescent="0.3">
      <c r="A96" s="17"/>
      <c r="B96" s="60"/>
      <c r="C96" s="18" t="s">
        <v>23</v>
      </c>
      <c r="D96" s="61" t="s">
        <v>41</v>
      </c>
      <c r="E96" s="18" t="s">
        <v>32</v>
      </c>
      <c r="F96" s="19" t="s">
        <v>42</v>
      </c>
      <c r="G96" s="18" t="s">
        <v>24</v>
      </c>
      <c r="H96" s="20">
        <f>12.3+12.2+11.5+20.9+18.7+16.4+16.4</f>
        <v>108.4</v>
      </c>
      <c r="I96" s="21"/>
      <c r="J96" s="22">
        <f t="shared" ref="J96" si="3">ROUND(ROUND(I96,2)*ROUND(H96,3),2)</f>
        <v>0</v>
      </c>
    </row>
    <row r="97" spans="1:10" ht="44.4" customHeight="1" x14ac:dyDescent="0.3">
      <c r="A97" s="17"/>
      <c r="B97" s="38"/>
      <c r="C97" s="32"/>
      <c r="D97" s="40"/>
      <c r="E97" s="32"/>
      <c r="F97" s="19" t="s">
        <v>43</v>
      </c>
      <c r="G97" s="32"/>
      <c r="H97" s="33"/>
      <c r="I97" s="36"/>
      <c r="J97" s="34"/>
    </row>
    <row r="98" spans="1:10" ht="12.75" customHeight="1" x14ac:dyDescent="0.3">
      <c r="A98" s="17"/>
      <c r="B98" s="38"/>
      <c r="C98" s="32"/>
      <c r="D98" s="40"/>
      <c r="E98" s="32"/>
      <c r="F98" s="19" t="s">
        <v>81</v>
      </c>
      <c r="G98" s="32"/>
      <c r="H98" s="33"/>
      <c r="I98" s="36"/>
      <c r="J98" s="34"/>
    </row>
    <row r="99" spans="1:10" ht="12.75" customHeight="1" x14ac:dyDescent="0.3">
      <c r="A99" s="17"/>
      <c r="D99" s="62"/>
      <c r="F99" s="19" t="s">
        <v>82</v>
      </c>
      <c r="G99" s="23"/>
      <c r="H99" s="47"/>
      <c r="I99" s="48"/>
      <c r="J99" s="49"/>
    </row>
    <row r="100" spans="1:10" ht="12.75" customHeight="1" x14ac:dyDescent="0.3">
      <c r="A100" s="17"/>
      <c r="D100" s="62"/>
      <c r="F100" s="19" t="s">
        <v>83</v>
      </c>
      <c r="G100" s="23"/>
      <c r="H100" s="47"/>
      <c r="I100" s="48"/>
      <c r="J100" s="49"/>
    </row>
    <row r="101" spans="1:10" ht="12.75" customHeight="1" x14ac:dyDescent="0.3">
      <c r="A101" s="17"/>
      <c r="D101" s="62"/>
      <c r="F101" s="19" t="s">
        <v>84</v>
      </c>
      <c r="G101" s="23"/>
      <c r="H101" s="47"/>
      <c r="I101" s="48"/>
      <c r="J101" s="49"/>
    </row>
    <row r="102" spans="1:10" ht="12.75" customHeight="1" x14ac:dyDescent="0.3">
      <c r="A102" s="17"/>
      <c r="D102" s="62"/>
      <c r="F102" s="19" t="s">
        <v>85</v>
      </c>
      <c r="G102" s="23"/>
      <c r="H102" s="47"/>
      <c r="I102" s="48"/>
      <c r="J102" s="49"/>
    </row>
    <row r="103" spans="1:10" ht="12.75" customHeight="1" x14ac:dyDescent="0.3">
      <c r="A103" s="17"/>
      <c r="D103" s="62"/>
      <c r="F103" s="19" t="s">
        <v>86</v>
      </c>
      <c r="G103" s="23"/>
      <c r="H103" s="47"/>
      <c r="I103" s="48"/>
      <c r="J103" s="49"/>
    </row>
    <row r="104" spans="1:10" ht="12.75" customHeight="1" x14ac:dyDescent="0.3">
      <c r="A104" s="17"/>
      <c r="D104" s="62"/>
      <c r="F104" s="19" t="s">
        <v>87</v>
      </c>
      <c r="G104" s="23"/>
      <c r="H104" s="47"/>
      <c r="I104" s="48"/>
      <c r="J104" s="49"/>
    </row>
    <row r="105" spans="1:10" ht="12.75" customHeight="1" x14ac:dyDescent="0.3">
      <c r="A105" s="17"/>
      <c r="D105" s="62"/>
      <c r="F105" s="35"/>
      <c r="G105" s="23"/>
      <c r="H105" s="47"/>
      <c r="I105" s="48"/>
      <c r="J105" s="49"/>
    </row>
    <row r="106" spans="1:10" ht="12.75" customHeight="1" x14ac:dyDescent="0.3">
      <c r="A106" s="17"/>
      <c r="B106" s="60"/>
      <c r="C106" s="18" t="s">
        <v>23</v>
      </c>
      <c r="D106" s="61">
        <v>967851</v>
      </c>
      <c r="E106" s="18" t="s">
        <v>32</v>
      </c>
      <c r="F106" s="19" t="s">
        <v>151</v>
      </c>
      <c r="G106" s="18" t="s">
        <v>24</v>
      </c>
      <c r="H106" s="44">
        <f>16.4+16.3</f>
        <v>32.700000000000003</v>
      </c>
      <c r="I106" s="21"/>
      <c r="J106" s="22">
        <f t="shared" ref="J106" si="4">ROUND(ROUND(I106,2)*ROUND(H106,3),2)</f>
        <v>0</v>
      </c>
    </row>
    <row r="107" spans="1:10" ht="34.799999999999997" customHeight="1" x14ac:dyDescent="0.3">
      <c r="A107" s="17"/>
      <c r="B107" s="38"/>
      <c r="C107" s="32"/>
      <c r="D107" s="40"/>
      <c r="E107" s="32"/>
      <c r="F107" s="19" t="s">
        <v>152</v>
      </c>
      <c r="G107" s="32"/>
      <c r="H107" s="33"/>
      <c r="I107" s="36"/>
      <c r="J107" s="34"/>
    </row>
    <row r="108" spans="1:10" ht="12.75" customHeight="1" x14ac:dyDescent="0.3">
      <c r="A108" s="17"/>
      <c r="D108" s="62"/>
      <c r="F108" s="19" t="s">
        <v>90</v>
      </c>
      <c r="G108" s="23"/>
      <c r="H108" s="47"/>
      <c r="I108" s="48"/>
      <c r="J108" s="49"/>
    </row>
    <row r="109" spans="1:10" ht="12.75" customHeight="1" x14ac:dyDescent="0.3">
      <c r="A109" s="17"/>
      <c r="D109" s="62"/>
      <c r="F109" s="19" t="s">
        <v>91</v>
      </c>
      <c r="G109" s="23"/>
      <c r="H109" s="47"/>
      <c r="I109" s="48"/>
      <c r="J109" s="49"/>
    </row>
    <row r="110" spans="1:10" ht="12.75" customHeight="1" x14ac:dyDescent="0.3">
      <c r="A110" s="17"/>
      <c r="D110" s="62"/>
      <c r="F110" s="35"/>
      <c r="G110" s="23"/>
      <c r="H110" s="47"/>
      <c r="I110" s="48"/>
      <c r="J110" s="49"/>
    </row>
    <row r="111" spans="1:10" ht="12.75" customHeight="1" x14ac:dyDescent="0.3">
      <c r="A111" s="17"/>
      <c r="B111" s="60"/>
      <c r="C111" s="18" t="s">
        <v>23</v>
      </c>
      <c r="D111" s="61" t="s">
        <v>109</v>
      </c>
      <c r="E111" s="18" t="s">
        <v>32</v>
      </c>
      <c r="F111" s="19" t="s">
        <v>36</v>
      </c>
      <c r="G111" s="18" t="s">
        <v>39</v>
      </c>
      <c r="H111" s="20">
        <f>(108.4*0.3*0.15*2.2)</f>
        <v>10.7316</v>
      </c>
      <c r="I111" s="21"/>
      <c r="J111" s="22">
        <f>ROUND(ROUND(I111,2)*ROUND(H111,3),2)</f>
        <v>0</v>
      </c>
    </row>
    <row r="112" spans="1:10" ht="12.75" customHeight="1" x14ac:dyDescent="0.3">
      <c r="A112" s="17"/>
      <c r="B112" s="38"/>
      <c r="C112" s="32"/>
      <c r="D112" s="40"/>
      <c r="E112" s="32"/>
      <c r="F112" s="19" t="s">
        <v>37</v>
      </c>
      <c r="G112" s="32"/>
      <c r="H112" s="33"/>
      <c r="I112" s="36"/>
      <c r="J112" s="34"/>
    </row>
    <row r="113" spans="1:10" ht="12.75" customHeight="1" x14ac:dyDescent="0.3">
      <c r="A113" s="17"/>
      <c r="B113" s="38"/>
      <c r="C113" s="32"/>
      <c r="D113" s="40"/>
      <c r="E113" s="32"/>
      <c r="F113" s="45" t="s">
        <v>93</v>
      </c>
      <c r="G113" s="32"/>
      <c r="H113" s="33"/>
      <c r="I113" s="36"/>
      <c r="J113" s="34"/>
    </row>
    <row r="114" spans="1:10" ht="12.75" customHeight="1" x14ac:dyDescent="0.3">
      <c r="A114" s="17"/>
      <c r="D114" s="62"/>
      <c r="F114" s="35"/>
      <c r="G114" s="23"/>
      <c r="H114" s="47"/>
      <c r="I114" s="48"/>
      <c r="J114" s="49"/>
    </row>
    <row r="115" spans="1:10" ht="12.75" customHeight="1" x14ac:dyDescent="0.3">
      <c r="A115" s="17"/>
      <c r="B115" s="60"/>
      <c r="C115" s="18" t="s">
        <v>23</v>
      </c>
      <c r="D115" s="61" t="s">
        <v>175</v>
      </c>
      <c r="E115" s="18" t="s">
        <v>32</v>
      </c>
      <c r="F115" s="19" t="s">
        <v>88</v>
      </c>
      <c r="G115" s="18" t="s">
        <v>24</v>
      </c>
      <c r="H115" s="20">
        <f>12.1+12.3+12.2+11.5+20.9+18.7+16.4+16.3</f>
        <v>120.39999999999999</v>
      </c>
      <c r="I115" s="21"/>
      <c r="J115" s="22">
        <f>ROUND(ROUND(I115,2)*ROUND(H115,3),2)</f>
        <v>0</v>
      </c>
    </row>
    <row r="116" spans="1:10" ht="78" customHeight="1" x14ac:dyDescent="0.3">
      <c r="A116" s="17"/>
      <c r="B116" s="38"/>
      <c r="C116" s="32"/>
      <c r="D116" s="40"/>
      <c r="E116" s="32"/>
      <c r="F116" s="19" t="s">
        <v>44</v>
      </c>
      <c r="G116" s="32"/>
      <c r="H116" s="33"/>
      <c r="I116" s="36"/>
      <c r="J116" s="34"/>
    </row>
    <row r="117" spans="1:10" ht="42" customHeight="1" x14ac:dyDescent="0.3">
      <c r="A117" s="17"/>
      <c r="B117" s="38"/>
      <c r="C117" s="32"/>
      <c r="D117" s="40"/>
      <c r="E117" s="32"/>
      <c r="F117" s="19" t="s">
        <v>239</v>
      </c>
      <c r="G117" s="32"/>
      <c r="H117" s="33"/>
      <c r="I117" s="36"/>
      <c r="J117" s="34"/>
    </row>
    <row r="118" spans="1:10" ht="12.75" customHeight="1" x14ac:dyDescent="0.3">
      <c r="A118" s="17"/>
      <c r="B118" s="38"/>
      <c r="C118" s="32"/>
      <c r="D118" s="40"/>
      <c r="E118" s="32"/>
      <c r="F118" s="19" t="s">
        <v>89</v>
      </c>
      <c r="G118" s="32"/>
      <c r="H118" s="33"/>
      <c r="I118" s="36"/>
      <c r="J118" s="34"/>
    </row>
    <row r="119" spans="1:10" ht="12.75" customHeight="1" x14ac:dyDescent="0.3">
      <c r="A119" s="17"/>
      <c r="B119" s="38"/>
      <c r="C119" s="32"/>
      <c r="D119" s="40"/>
      <c r="E119" s="32"/>
      <c r="F119" s="19" t="s">
        <v>81</v>
      </c>
      <c r="G119" s="32"/>
      <c r="H119" s="33"/>
      <c r="I119" s="36"/>
      <c r="J119" s="34"/>
    </row>
    <row r="120" spans="1:10" ht="12.75" customHeight="1" x14ac:dyDescent="0.3">
      <c r="A120" s="17"/>
      <c r="B120" s="38"/>
      <c r="C120" s="32"/>
      <c r="D120" s="40"/>
      <c r="E120" s="32"/>
      <c r="F120" s="19" t="s">
        <v>82</v>
      </c>
      <c r="G120" s="32"/>
      <c r="H120" s="33"/>
      <c r="I120" s="36"/>
      <c r="J120" s="34"/>
    </row>
    <row r="121" spans="1:10" ht="12.75" customHeight="1" x14ac:dyDescent="0.3">
      <c r="A121" s="17"/>
      <c r="B121" s="38"/>
      <c r="C121" s="32"/>
      <c r="D121" s="40"/>
      <c r="E121" s="32"/>
      <c r="F121" s="19" t="s">
        <v>83</v>
      </c>
      <c r="G121" s="32"/>
      <c r="H121" s="33"/>
      <c r="I121" s="36"/>
      <c r="J121" s="34"/>
    </row>
    <row r="122" spans="1:10" ht="12.75" customHeight="1" x14ac:dyDescent="0.3">
      <c r="A122" s="17"/>
      <c r="B122" s="38"/>
      <c r="C122" s="32"/>
      <c r="D122" s="40"/>
      <c r="E122" s="32"/>
      <c r="F122" s="19" t="s">
        <v>84</v>
      </c>
      <c r="G122" s="32"/>
      <c r="H122" s="33"/>
      <c r="I122" s="36"/>
      <c r="J122" s="34"/>
    </row>
    <row r="123" spans="1:10" ht="12.75" customHeight="1" x14ac:dyDescent="0.3">
      <c r="A123" s="17"/>
      <c r="B123" s="38"/>
      <c r="C123" s="32"/>
      <c r="D123" s="40"/>
      <c r="E123" s="32"/>
      <c r="F123" s="19" t="s">
        <v>85</v>
      </c>
      <c r="G123" s="32"/>
      <c r="H123" s="33"/>
      <c r="I123" s="36"/>
      <c r="J123" s="34"/>
    </row>
    <row r="124" spans="1:10" ht="12.75" customHeight="1" x14ac:dyDescent="0.3">
      <c r="A124" s="17"/>
      <c r="B124" s="38"/>
      <c r="C124" s="32"/>
      <c r="D124" s="40"/>
      <c r="E124" s="32"/>
      <c r="F124" s="19" t="s">
        <v>90</v>
      </c>
      <c r="G124" s="32"/>
      <c r="H124" s="33"/>
      <c r="I124" s="36"/>
      <c r="J124" s="34"/>
    </row>
    <row r="125" spans="1:10" ht="12.75" customHeight="1" x14ac:dyDescent="0.3">
      <c r="A125" s="17"/>
      <c r="B125" s="38"/>
      <c r="C125" s="32"/>
      <c r="D125" s="40"/>
      <c r="E125" s="32"/>
      <c r="F125" s="19" t="s">
        <v>91</v>
      </c>
      <c r="G125" s="32"/>
      <c r="H125" s="33"/>
      <c r="I125" s="36"/>
      <c r="J125" s="34"/>
    </row>
    <row r="126" spans="1:10" ht="12.75" customHeight="1" x14ac:dyDescent="0.3">
      <c r="A126" s="17"/>
      <c r="D126" s="62"/>
      <c r="F126" s="35"/>
      <c r="G126" s="23"/>
      <c r="H126" s="47"/>
      <c r="I126" s="48"/>
      <c r="J126" s="49"/>
    </row>
    <row r="127" spans="1:10" ht="12.75" customHeight="1" x14ac:dyDescent="0.3">
      <c r="A127" s="17"/>
      <c r="B127" s="60"/>
      <c r="C127" s="18" t="s">
        <v>23</v>
      </c>
      <c r="D127" s="61" t="s">
        <v>176</v>
      </c>
      <c r="E127" s="18" t="s">
        <v>32</v>
      </c>
      <c r="F127" s="19" t="s">
        <v>92</v>
      </c>
      <c r="G127" s="18" t="s">
        <v>24</v>
      </c>
      <c r="H127" s="20">
        <f>16.4+16.4</f>
        <v>32.799999999999997</v>
      </c>
      <c r="I127" s="21"/>
      <c r="J127" s="22">
        <f>ROUND(ROUND(I127,2)*ROUND(H127,3),2)</f>
        <v>0</v>
      </c>
    </row>
    <row r="128" spans="1:10" ht="78" customHeight="1" x14ac:dyDescent="0.3">
      <c r="A128" s="17"/>
      <c r="B128" s="38"/>
      <c r="C128" s="32"/>
      <c r="D128" s="40"/>
      <c r="E128" s="32"/>
      <c r="F128" s="19" t="s">
        <v>44</v>
      </c>
      <c r="G128" s="32"/>
      <c r="H128" s="33"/>
      <c r="I128" s="36"/>
      <c r="J128" s="34"/>
    </row>
    <row r="129" spans="1:10" ht="45" customHeight="1" x14ac:dyDescent="0.3">
      <c r="A129" s="17"/>
      <c r="B129" s="38"/>
      <c r="C129" s="32"/>
      <c r="D129" s="40"/>
      <c r="E129" s="32"/>
      <c r="F129" s="19" t="s">
        <v>254</v>
      </c>
      <c r="G129" s="32"/>
      <c r="H129" s="33"/>
      <c r="I129" s="36"/>
      <c r="J129" s="34"/>
    </row>
    <row r="130" spans="1:10" ht="12.75" customHeight="1" x14ac:dyDescent="0.3">
      <c r="A130" s="17"/>
      <c r="B130" s="38"/>
      <c r="C130" s="32"/>
      <c r="D130" s="40"/>
      <c r="E130" s="32"/>
      <c r="F130" s="19" t="s">
        <v>86</v>
      </c>
      <c r="G130" s="32"/>
      <c r="H130" s="33"/>
      <c r="I130" s="36"/>
      <c r="J130" s="34"/>
    </row>
    <row r="131" spans="1:10" ht="12.75" customHeight="1" x14ac:dyDescent="0.3">
      <c r="A131" s="17"/>
      <c r="D131" s="62"/>
      <c r="F131" s="19" t="s">
        <v>87</v>
      </c>
      <c r="G131" s="23"/>
      <c r="H131" s="47"/>
      <c r="I131" s="48"/>
      <c r="J131" s="49"/>
    </row>
    <row r="132" spans="1:10" ht="12.75" customHeight="1" x14ac:dyDescent="0.3">
      <c r="A132" s="17"/>
      <c r="D132" s="62"/>
      <c r="F132" s="35"/>
      <c r="G132" s="23"/>
      <c r="H132" s="47"/>
      <c r="I132" s="48"/>
      <c r="J132" s="49"/>
    </row>
    <row r="133" spans="1:10" ht="12.75" customHeight="1" x14ac:dyDescent="0.3">
      <c r="A133" s="17"/>
      <c r="B133" s="60"/>
      <c r="C133" s="18" t="s">
        <v>23</v>
      </c>
      <c r="D133" s="61">
        <v>93166</v>
      </c>
      <c r="E133" s="18" t="s">
        <v>32</v>
      </c>
      <c r="F133" s="19" t="s">
        <v>256</v>
      </c>
      <c r="G133" s="18" t="s">
        <v>24</v>
      </c>
      <c r="H133" s="20">
        <f>16.4+16.4</f>
        <v>32.799999999999997</v>
      </c>
      <c r="I133" s="21"/>
      <c r="J133" s="22">
        <f>ROUND(ROUND(I133,2)*ROUND(H133,3),2)</f>
        <v>0</v>
      </c>
    </row>
    <row r="134" spans="1:10" ht="75" customHeight="1" x14ac:dyDescent="0.3">
      <c r="A134" s="17"/>
      <c r="B134" s="38"/>
      <c r="C134" s="32"/>
      <c r="D134" s="40"/>
      <c r="E134" s="32"/>
      <c r="F134" s="19" t="s">
        <v>44</v>
      </c>
      <c r="G134" s="32"/>
      <c r="H134" s="33"/>
      <c r="I134" s="36"/>
      <c r="J134" s="34"/>
    </row>
    <row r="135" spans="1:10" ht="34.200000000000003" customHeight="1" x14ac:dyDescent="0.3">
      <c r="A135" s="17"/>
      <c r="B135" s="38"/>
      <c r="C135" s="32"/>
      <c r="D135" s="40"/>
      <c r="E135" s="32"/>
      <c r="F135" s="19" t="s">
        <v>255</v>
      </c>
      <c r="G135" s="32"/>
      <c r="H135" s="33"/>
      <c r="I135" s="36"/>
      <c r="J135" s="34"/>
    </row>
    <row r="136" spans="1:10" ht="12.75" customHeight="1" x14ac:dyDescent="0.3">
      <c r="A136" s="17"/>
      <c r="B136" s="38"/>
      <c r="C136" s="32"/>
      <c r="D136" s="40"/>
      <c r="E136" s="32"/>
      <c r="F136" s="19" t="s">
        <v>86</v>
      </c>
      <c r="G136" s="32"/>
      <c r="H136" s="33"/>
      <c r="I136" s="36"/>
      <c r="J136" s="34"/>
    </row>
    <row r="137" spans="1:10" ht="12.75" customHeight="1" x14ac:dyDescent="0.3">
      <c r="A137" s="17"/>
      <c r="D137" s="62"/>
      <c r="F137" s="19" t="s">
        <v>87</v>
      </c>
      <c r="G137" s="23"/>
      <c r="H137" s="47"/>
      <c r="I137" s="48"/>
      <c r="J137" s="49"/>
    </row>
    <row r="138" spans="1:10" ht="12.75" customHeight="1" x14ac:dyDescent="0.3">
      <c r="A138" s="17"/>
      <c r="D138" s="62"/>
      <c r="F138" s="35"/>
      <c r="G138" s="23"/>
      <c r="H138" s="47"/>
      <c r="I138" s="48"/>
      <c r="J138" s="49"/>
    </row>
    <row r="139" spans="1:10" ht="12.75" customHeight="1" x14ac:dyDescent="0.3">
      <c r="A139" s="17"/>
      <c r="B139" s="61"/>
      <c r="C139" s="18" t="s">
        <v>23</v>
      </c>
      <c r="D139" s="63" t="s">
        <v>53</v>
      </c>
      <c r="E139" s="18" t="s">
        <v>32</v>
      </c>
      <c r="F139" s="19" t="s">
        <v>54</v>
      </c>
      <c r="G139" s="18" t="s">
        <v>24</v>
      </c>
      <c r="H139" s="44">
        <f>7.5*9*2</f>
        <v>135</v>
      </c>
      <c r="I139" s="21"/>
      <c r="J139" s="22">
        <f t="shared" ref="J139" si="5">ROUND(ROUND(I139,2)*ROUND(H139,3),2)</f>
        <v>0</v>
      </c>
    </row>
    <row r="140" spans="1:10" ht="32.4" customHeight="1" x14ac:dyDescent="0.3">
      <c r="A140" s="17"/>
      <c r="B140" s="40"/>
      <c r="C140" s="32"/>
      <c r="D140" s="64"/>
      <c r="E140" s="32"/>
      <c r="F140" s="19" t="s">
        <v>52</v>
      </c>
      <c r="G140" s="32"/>
      <c r="H140" s="33"/>
      <c r="I140" s="36"/>
      <c r="J140" s="34"/>
    </row>
    <row r="141" spans="1:10" ht="12.75" customHeight="1" x14ac:dyDescent="0.3">
      <c r="A141" s="17"/>
      <c r="B141" s="40"/>
      <c r="C141" s="32"/>
      <c r="D141" s="64"/>
      <c r="E141" s="32"/>
      <c r="F141" s="19" t="s">
        <v>232</v>
      </c>
      <c r="G141" s="32"/>
      <c r="H141" s="33"/>
      <c r="I141" s="36"/>
      <c r="J141" s="34"/>
    </row>
    <row r="142" spans="1:10" ht="12.75" customHeight="1" x14ac:dyDescent="0.3">
      <c r="A142" s="17"/>
      <c r="D142" s="62"/>
      <c r="F142" s="19" t="s">
        <v>233</v>
      </c>
      <c r="G142" s="23"/>
      <c r="H142" s="47"/>
      <c r="I142" s="48"/>
      <c r="J142" s="49"/>
    </row>
    <row r="143" spans="1:10" ht="12.75" customHeight="1" x14ac:dyDescent="0.3">
      <c r="A143" s="17"/>
      <c r="D143" s="62"/>
      <c r="F143" s="35"/>
      <c r="G143" s="23"/>
      <c r="H143" s="47"/>
      <c r="I143" s="48"/>
      <c r="J143" s="49"/>
    </row>
    <row r="144" spans="1:10" ht="12.75" customHeight="1" x14ac:dyDescent="0.3">
      <c r="A144" s="17"/>
      <c r="B144" s="60"/>
      <c r="C144" s="18" t="s">
        <v>23</v>
      </c>
      <c r="D144" s="61" t="s">
        <v>109</v>
      </c>
      <c r="E144" s="18" t="s">
        <v>32</v>
      </c>
      <c r="F144" s="19" t="s">
        <v>36</v>
      </c>
      <c r="G144" s="18" t="s">
        <v>39</v>
      </c>
      <c r="H144" s="20">
        <f>((7.5*9*0.04*2)+(81.25*0.005))*2.2</f>
        <v>12.773750000000001</v>
      </c>
      <c r="I144" s="21"/>
      <c r="J144" s="22">
        <f>ROUND(ROUND(I144,2)*ROUND(H144,3),2)</f>
        <v>0</v>
      </c>
    </row>
    <row r="145" spans="1:10" ht="12.75" customHeight="1" x14ac:dyDescent="0.3">
      <c r="A145" s="17"/>
      <c r="B145" s="38"/>
      <c r="C145" s="32"/>
      <c r="D145" s="40"/>
      <c r="E145" s="32"/>
      <c r="F145" s="19" t="s">
        <v>179</v>
      </c>
      <c r="G145" s="32"/>
      <c r="H145" s="33"/>
      <c r="I145" s="36"/>
      <c r="J145" s="34"/>
    </row>
    <row r="146" spans="1:10" ht="12.75" customHeight="1" x14ac:dyDescent="0.3">
      <c r="A146" s="17"/>
      <c r="B146" s="38"/>
      <c r="C146" s="32"/>
      <c r="D146" s="40"/>
      <c r="E146" s="32"/>
      <c r="F146" s="19" t="s">
        <v>180</v>
      </c>
      <c r="G146" s="32"/>
      <c r="H146" s="33"/>
      <c r="I146" s="36"/>
      <c r="J146" s="34"/>
    </row>
    <row r="147" spans="1:10" ht="12.75" customHeight="1" x14ac:dyDescent="0.3">
      <c r="A147" s="17"/>
      <c r="D147" s="62"/>
      <c r="F147" s="19" t="s">
        <v>181</v>
      </c>
      <c r="G147" s="23"/>
      <c r="H147" s="47"/>
      <c r="I147" s="48"/>
      <c r="J147" s="49"/>
    </row>
    <row r="148" spans="1:10" ht="12.75" customHeight="1" x14ac:dyDescent="0.3">
      <c r="A148" s="17"/>
      <c r="D148" s="62"/>
      <c r="F148" s="35"/>
      <c r="G148" s="23"/>
      <c r="H148" s="47"/>
      <c r="I148" s="48"/>
      <c r="J148" s="49"/>
    </row>
    <row r="149" spans="1:10" ht="12.75" customHeight="1" x14ac:dyDescent="0.3">
      <c r="A149" s="17"/>
      <c r="B149" s="61"/>
      <c r="C149" s="18" t="s">
        <v>23</v>
      </c>
      <c r="D149" s="63" t="s">
        <v>55</v>
      </c>
      <c r="E149" s="18" t="s">
        <v>32</v>
      </c>
      <c r="F149" s="19" t="s">
        <v>56</v>
      </c>
      <c r="G149" s="18" t="s">
        <v>31</v>
      </c>
      <c r="H149" s="44">
        <f>0.75*7.5*0.04*9</f>
        <v>2.0249999999999999</v>
      </c>
      <c r="I149" s="21"/>
      <c r="J149" s="22">
        <f t="shared" ref="J149" si="6">ROUND(ROUND(I149,2)*ROUND(H149,3),2)</f>
        <v>0</v>
      </c>
    </row>
    <row r="150" spans="1:10" ht="77.400000000000006" customHeight="1" x14ac:dyDescent="0.3">
      <c r="A150" s="17"/>
      <c r="B150" s="40"/>
      <c r="C150" s="32"/>
      <c r="D150" s="64"/>
      <c r="E150" s="32"/>
      <c r="F150" s="19" t="s">
        <v>33</v>
      </c>
      <c r="G150" s="32"/>
      <c r="H150" s="33"/>
      <c r="I150" s="36"/>
      <c r="J150" s="34"/>
    </row>
    <row r="151" spans="1:10" ht="12.75" customHeight="1" x14ac:dyDescent="0.3">
      <c r="A151" s="17"/>
      <c r="B151" s="40"/>
      <c r="C151" s="32"/>
      <c r="D151" s="64"/>
      <c r="E151" s="32"/>
      <c r="F151" s="19" t="s">
        <v>95</v>
      </c>
      <c r="G151" s="32"/>
      <c r="H151" s="33"/>
      <c r="I151" s="36"/>
      <c r="J151" s="34"/>
    </row>
    <row r="152" spans="1:10" ht="12.75" customHeight="1" x14ac:dyDescent="0.3">
      <c r="A152" s="17"/>
      <c r="D152" s="62"/>
      <c r="F152" s="35"/>
      <c r="G152" s="23"/>
      <c r="H152" s="47"/>
      <c r="I152" s="48"/>
      <c r="J152" s="49"/>
    </row>
    <row r="153" spans="1:10" ht="12.75" customHeight="1" x14ac:dyDescent="0.3">
      <c r="A153" s="17"/>
      <c r="B153" s="61"/>
      <c r="C153" s="18" t="s">
        <v>23</v>
      </c>
      <c r="D153" s="63" t="s">
        <v>45</v>
      </c>
      <c r="E153" s="18" t="s">
        <v>32</v>
      </c>
      <c r="F153" s="19" t="s">
        <v>46</v>
      </c>
      <c r="G153" s="18" t="s">
        <v>25</v>
      </c>
      <c r="H153" s="44">
        <f>0.75*108.3</f>
        <v>81.224999999999994</v>
      </c>
      <c r="I153" s="21"/>
      <c r="J153" s="22">
        <f t="shared" ref="J153" si="7">ROUND(ROUND(I153,2)*ROUND(H153,3),2)</f>
        <v>0</v>
      </c>
    </row>
    <row r="154" spans="1:10" ht="27" customHeight="1" x14ac:dyDescent="0.3">
      <c r="A154" s="17"/>
      <c r="B154" s="40"/>
      <c r="C154" s="32"/>
      <c r="D154" s="64"/>
      <c r="E154" s="32"/>
      <c r="F154" s="19" t="s">
        <v>96</v>
      </c>
      <c r="G154" s="32"/>
      <c r="H154" s="33"/>
      <c r="I154" s="36"/>
      <c r="J154" s="34"/>
    </row>
    <row r="155" spans="1:10" ht="12.75" customHeight="1" x14ac:dyDescent="0.3">
      <c r="A155" s="17"/>
      <c r="B155" s="40"/>
      <c r="C155" s="32"/>
      <c r="D155" s="64"/>
      <c r="E155" s="32"/>
      <c r="F155" s="19" t="s">
        <v>97</v>
      </c>
      <c r="G155" s="32"/>
      <c r="H155" s="33"/>
      <c r="I155" s="36"/>
      <c r="J155" s="34"/>
    </row>
    <row r="156" spans="1:10" ht="12.75" customHeight="1" x14ac:dyDescent="0.3">
      <c r="A156" s="17"/>
      <c r="D156" s="62"/>
      <c r="F156" s="35"/>
      <c r="G156" s="23"/>
      <c r="H156" s="47"/>
      <c r="I156" s="48"/>
      <c r="J156" s="49"/>
    </row>
    <row r="157" spans="1:10" ht="12.75" customHeight="1" x14ac:dyDescent="0.3">
      <c r="A157" s="17"/>
      <c r="B157" s="61"/>
      <c r="C157" s="18" t="s">
        <v>23</v>
      </c>
      <c r="D157" s="63" t="s">
        <v>102</v>
      </c>
      <c r="E157" s="18" t="s">
        <v>32</v>
      </c>
      <c r="F157" s="19" t="s">
        <v>103</v>
      </c>
      <c r="G157" s="18" t="s">
        <v>25</v>
      </c>
      <c r="H157" s="44">
        <f>(0.75*108.3)+12.1</f>
        <v>93.324999999999989</v>
      </c>
      <c r="I157" s="21"/>
      <c r="J157" s="22">
        <f t="shared" ref="J157" si="8">ROUND(ROUND(I157,2)*ROUND(H157,3),2)</f>
        <v>0</v>
      </c>
    </row>
    <row r="158" spans="1:10" ht="71.400000000000006" customHeight="1" x14ac:dyDescent="0.3">
      <c r="A158" s="17"/>
      <c r="B158" s="40"/>
      <c r="C158" s="32"/>
      <c r="D158" s="64"/>
      <c r="E158" s="32"/>
      <c r="F158" s="19" t="s">
        <v>57</v>
      </c>
      <c r="G158" s="32"/>
      <c r="H158" s="33"/>
      <c r="I158" s="36"/>
      <c r="J158" s="34"/>
    </row>
    <row r="159" spans="1:10" ht="12.75" customHeight="1" x14ac:dyDescent="0.3">
      <c r="A159" s="17"/>
      <c r="B159" s="40"/>
      <c r="C159" s="32"/>
      <c r="D159" s="64"/>
      <c r="E159" s="32"/>
      <c r="F159" s="19" t="s">
        <v>98</v>
      </c>
      <c r="G159" s="32"/>
      <c r="H159" s="33"/>
      <c r="I159" s="36"/>
      <c r="J159" s="34"/>
    </row>
    <row r="160" spans="1:10" ht="12.75" customHeight="1" x14ac:dyDescent="0.3">
      <c r="A160" s="17"/>
      <c r="D160" s="62"/>
      <c r="F160" s="35"/>
      <c r="G160" s="23"/>
      <c r="H160" s="47"/>
      <c r="I160" s="48"/>
      <c r="J160" s="49"/>
    </row>
    <row r="161" spans="1:10" ht="12.75" customHeight="1" x14ac:dyDescent="0.3">
      <c r="A161" s="17"/>
      <c r="B161" s="61"/>
      <c r="C161" s="18" t="s">
        <v>23</v>
      </c>
      <c r="D161" s="63" t="s">
        <v>99</v>
      </c>
      <c r="E161" s="18" t="s">
        <v>32</v>
      </c>
      <c r="F161" s="19" t="s">
        <v>100</v>
      </c>
      <c r="G161" s="18" t="s">
        <v>25</v>
      </c>
      <c r="H161" s="44">
        <f>0.75*108.3</f>
        <v>81.224999999999994</v>
      </c>
      <c r="I161" s="21"/>
      <c r="J161" s="22">
        <f t="shared" ref="J161" si="9">ROUND(ROUND(I161,2)*ROUND(H161,3),2)</f>
        <v>0</v>
      </c>
    </row>
    <row r="162" spans="1:10" ht="69" customHeight="1" x14ac:dyDescent="0.3">
      <c r="A162" s="17"/>
      <c r="B162" s="40"/>
      <c r="C162" s="32"/>
      <c r="D162" s="64" t="s">
        <v>177</v>
      </c>
      <c r="E162" s="32"/>
      <c r="F162" s="19" t="s">
        <v>57</v>
      </c>
      <c r="G162" s="32"/>
      <c r="H162" s="33"/>
      <c r="I162" s="36"/>
      <c r="J162" s="34"/>
    </row>
    <row r="163" spans="1:10" ht="28.2" customHeight="1" x14ac:dyDescent="0.3">
      <c r="A163" s="17"/>
      <c r="B163" s="40"/>
      <c r="C163" s="32"/>
      <c r="D163" s="64"/>
      <c r="E163" s="32"/>
      <c r="F163" s="68" t="s">
        <v>259</v>
      </c>
      <c r="G163" s="32"/>
      <c r="H163" s="33"/>
      <c r="I163" s="36"/>
      <c r="J163" s="34"/>
    </row>
    <row r="164" spans="1:10" ht="12.75" customHeight="1" x14ac:dyDescent="0.3">
      <c r="A164" s="17"/>
      <c r="D164" s="62"/>
      <c r="F164" s="19" t="s">
        <v>101</v>
      </c>
      <c r="G164" s="23"/>
      <c r="H164" s="47"/>
      <c r="I164" s="48"/>
      <c r="J164" s="49"/>
    </row>
    <row r="165" spans="1:10" ht="12.75" customHeight="1" x14ac:dyDescent="0.3">
      <c r="A165" s="17"/>
      <c r="D165" s="62"/>
      <c r="F165" s="35"/>
      <c r="G165" s="23"/>
      <c r="H165" s="47"/>
      <c r="I165" s="48"/>
      <c r="J165" s="49"/>
    </row>
    <row r="166" spans="1:10" ht="12.75" customHeight="1" x14ac:dyDescent="0.3">
      <c r="A166" s="17"/>
      <c r="B166" s="60"/>
      <c r="C166" s="18" t="s">
        <v>23</v>
      </c>
      <c r="D166" s="61">
        <v>132937</v>
      </c>
      <c r="E166" s="18" t="s">
        <v>32</v>
      </c>
      <c r="F166" s="19" t="s">
        <v>107</v>
      </c>
      <c r="G166" s="18" t="s">
        <v>31</v>
      </c>
      <c r="H166" s="20">
        <f>1.2*0.9*12.1</f>
        <v>13.068</v>
      </c>
      <c r="I166" s="21"/>
      <c r="J166" s="22">
        <f>ROUND(ROUND(I166,2)*ROUND(H166,3),2)</f>
        <v>0</v>
      </c>
    </row>
    <row r="167" spans="1:10" ht="25.8" customHeight="1" x14ac:dyDescent="0.3">
      <c r="A167" s="17"/>
      <c r="B167" s="38"/>
      <c r="C167" s="39"/>
      <c r="D167" s="40"/>
      <c r="E167" s="39"/>
      <c r="F167" s="19" t="s">
        <v>108</v>
      </c>
      <c r="G167" s="39"/>
      <c r="H167" s="41"/>
      <c r="I167" s="36"/>
      <c r="J167" s="42"/>
    </row>
    <row r="168" spans="1:10" ht="12.75" customHeight="1" x14ac:dyDescent="0.3">
      <c r="A168" s="17"/>
      <c r="B168" s="38"/>
      <c r="C168" s="32"/>
      <c r="D168" s="40"/>
      <c r="E168" s="32"/>
      <c r="F168" s="19" t="s">
        <v>224</v>
      </c>
      <c r="G168" s="32"/>
      <c r="H168" s="33"/>
      <c r="I168" s="36"/>
      <c r="J168" s="34"/>
    </row>
    <row r="169" spans="1:10" ht="12.75" customHeight="1" x14ac:dyDescent="0.3">
      <c r="A169" s="17"/>
      <c r="B169" s="38"/>
      <c r="C169" s="32"/>
      <c r="D169" s="40"/>
      <c r="E169" s="32"/>
      <c r="F169" s="35"/>
      <c r="G169" s="32"/>
      <c r="H169" s="33"/>
      <c r="I169" s="36"/>
      <c r="J169" s="34"/>
    </row>
    <row r="170" spans="1:10" ht="12.75" customHeight="1" x14ac:dyDescent="0.3">
      <c r="A170" s="17"/>
      <c r="B170" s="60"/>
      <c r="C170" s="18" t="s">
        <v>23</v>
      </c>
      <c r="D170" s="61" t="s">
        <v>110</v>
      </c>
      <c r="E170" s="18" t="s">
        <v>32</v>
      </c>
      <c r="F170" s="19" t="s">
        <v>36</v>
      </c>
      <c r="G170" s="18" t="s">
        <v>39</v>
      </c>
      <c r="H170" s="20">
        <f>H166*1.6</f>
        <v>20.908799999999999</v>
      </c>
      <c r="I170" s="21"/>
      <c r="J170" s="22">
        <f>ROUND(ROUND(I170,2)*ROUND(H170,3),2)</f>
        <v>0</v>
      </c>
    </row>
    <row r="171" spans="1:10" s="43" customFormat="1" ht="12.75" customHeight="1" x14ac:dyDescent="0.3">
      <c r="A171" s="37"/>
      <c r="B171" s="38"/>
      <c r="C171" s="39"/>
      <c r="D171" s="40"/>
      <c r="E171" s="39"/>
      <c r="F171" s="19" t="s">
        <v>111</v>
      </c>
      <c r="G171" s="39"/>
      <c r="H171" s="41"/>
      <c r="I171" s="36"/>
      <c r="J171" s="42"/>
    </row>
    <row r="172" spans="1:10" ht="12.75" customHeight="1" x14ac:dyDescent="0.3">
      <c r="A172" s="17"/>
      <c r="B172" s="38"/>
      <c r="C172" s="32"/>
      <c r="D172" s="40"/>
      <c r="E172" s="32"/>
      <c r="F172" s="19" t="s">
        <v>225</v>
      </c>
      <c r="G172" s="32"/>
      <c r="H172" s="33"/>
      <c r="I172" s="36"/>
      <c r="J172" s="34"/>
    </row>
    <row r="173" spans="1:10" s="31" customFormat="1" ht="12.75" customHeight="1" x14ac:dyDescent="0.3">
      <c r="A173" s="46"/>
      <c r="B173" s="38"/>
      <c r="C173" s="32"/>
      <c r="D173" s="40"/>
      <c r="E173" s="32"/>
      <c r="F173" s="35"/>
      <c r="G173" s="32"/>
      <c r="H173" s="33"/>
      <c r="I173" s="36"/>
      <c r="J173" s="34"/>
    </row>
    <row r="174" spans="1:10" s="31" customFormat="1" ht="12.75" customHeight="1" x14ac:dyDescent="0.3">
      <c r="A174" s="46"/>
      <c r="B174" s="60"/>
      <c r="C174" s="18" t="s">
        <v>23</v>
      </c>
      <c r="D174" s="61">
        <v>272314</v>
      </c>
      <c r="E174" s="18" t="s">
        <v>32</v>
      </c>
      <c r="F174" s="19" t="s">
        <v>112</v>
      </c>
      <c r="G174" s="18" t="s">
        <v>31</v>
      </c>
      <c r="H174" s="20">
        <f>0.49*0.9*12.1*2</f>
        <v>10.6722</v>
      </c>
      <c r="I174" s="21"/>
      <c r="J174" s="22">
        <f t="shared" ref="J174" si="10">ROUND(ROUND(I174,2)*ROUND(H174,3),2)</f>
        <v>0</v>
      </c>
    </row>
    <row r="175" spans="1:10" s="31" customFormat="1" ht="43.2" customHeight="1" x14ac:dyDescent="0.3">
      <c r="A175" s="46"/>
      <c r="B175" s="38"/>
      <c r="C175" s="32"/>
      <c r="D175" s="40"/>
      <c r="E175" s="32"/>
      <c r="F175" s="19" t="s">
        <v>50</v>
      </c>
      <c r="G175" s="32"/>
      <c r="H175" s="33"/>
      <c r="I175" s="36"/>
      <c r="J175" s="34"/>
    </row>
    <row r="176" spans="1:10" s="31" customFormat="1" ht="12.75" customHeight="1" x14ac:dyDescent="0.3">
      <c r="A176" s="46"/>
      <c r="B176" s="38"/>
      <c r="C176" s="32"/>
      <c r="D176" s="40"/>
      <c r="E176" s="32"/>
      <c r="F176" s="19" t="s">
        <v>226</v>
      </c>
      <c r="G176" s="32"/>
      <c r="H176" s="33"/>
      <c r="I176" s="36"/>
      <c r="J176" s="34"/>
    </row>
    <row r="177" spans="1:10" s="31" customFormat="1" ht="12.75" customHeight="1" x14ac:dyDescent="0.3">
      <c r="A177" s="46"/>
      <c r="B177" s="38"/>
      <c r="C177" s="32"/>
      <c r="D177" s="40"/>
      <c r="E177" s="32"/>
      <c r="F177" s="35"/>
      <c r="G177" s="32"/>
      <c r="H177" s="33"/>
      <c r="I177" s="36"/>
      <c r="J177" s="34"/>
    </row>
    <row r="178" spans="1:10" s="31" customFormat="1" ht="12.75" customHeight="1" x14ac:dyDescent="0.3">
      <c r="A178" s="46"/>
      <c r="B178" s="60"/>
      <c r="C178" s="18" t="s">
        <v>23</v>
      </c>
      <c r="D178" s="61">
        <v>17481</v>
      </c>
      <c r="E178" s="18" t="s">
        <v>32</v>
      </c>
      <c r="F178" s="19" t="s">
        <v>113</v>
      </c>
      <c r="G178" s="18" t="s">
        <v>31</v>
      </c>
      <c r="H178" s="20">
        <f>0.1*1*12.1*2</f>
        <v>2.42</v>
      </c>
      <c r="I178" s="21"/>
      <c r="J178" s="22">
        <f t="shared" ref="J178" si="11">ROUND(ROUND(I178,2)*ROUND(H178,3),2)</f>
        <v>0</v>
      </c>
    </row>
    <row r="179" spans="1:10" s="31" customFormat="1" ht="32.4" customHeight="1" x14ac:dyDescent="0.3">
      <c r="A179" s="46"/>
      <c r="B179" s="38"/>
      <c r="C179" s="32"/>
      <c r="D179" s="40"/>
      <c r="E179" s="32"/>
      <c r="F179" s="19" t="s">
        <v>114</v>
      </c>
      <c r="G179" s="32"/>
      <c r="H179" s="33"/>
      <c r="I179" s="36"/>
      <c r="J179" s="34"/>
    </row>
    <row r="180" spans="1:10" s="31" customFormat="1" ht="12.75" customHeight="1" x14ac:dyDescent="0.3">
      <c r="A180" s="46"/>
      <c r="B180" s="38"/>
      <c r="C180" s="32"/>
      <c r="D180" s="40"/>
      <c r="E180" s="32"/>
      <c r="F180" s="19" t="s">
        <v>115</v>
      </c>
      <c r="G180" s="32"/>
      <c r="H180" s="33"/>
      <c r="I180" s="36"/>
      <c r="J180" s="34"/>
    </row>
    <row r="181" spans="1:10" s="31" customFormat="1" ht="12.75" customHeight="1" x14ac:dyDescent="0.3">
      <c r="A181" s="46"/>
      <c r="B181" s="38"/>
      <c r="C181" s="32"/>
      <c r="D181" s="40"/>
      <c r="E181" s="32"/>
      <c r="F181" s="35"/>
      <c r="G181" s="32"/>
      <c r="H181" s="33"/>
      <c r="I181" s="36"/>
      <c r="J181" s="34"/>
    </row>
    <row r="182" spans="1:10" s="31" customFormat="1" ht="12.75" customHeight="1" x14ac:dyDescent="0.3">
      <c r="A182" s="46"/>
      <c r="B182" s="60"/>
      <c r="C182" s="18" t="s">
        <v>23</v>
      </c>
      <c r="D182" s="61">
        <v>967167</v>
      </c>
      <c r="E182" s="18" t="s">
        <v>32</v>
      </c>
      <c r="F182" s="19" t="s">
        <v>116</v>
      </c>
      <c r="G182" s="18" t="s">
        <v>31</v>
      </c>
      <c r="H182" s="44">
        <f>(0.53*0.17*108.3)+1.95</f>
        <v>11.707830000000001</v>
      </c>
      <c r="I182" s="21"/>
      <c r="J182" s="22">
        <f t="shared" ref="J182" si="12">ROUND(ROUND(I182,2)*ROUND(H182,3),2)</f>
        <v>0</v>
      </c>
    </row>
    <row r="183" spans="1:10" s="31" customFormat="1" ht="33" customHeight="1" x14ac:dyDescent="0.3">
      <c r="A183" s="46"/>
      <c r="B183" s="38"/>
      <c r="C183" s="32"/>
      <c r="D183" s="40" t="s">
        <v>177</v>
      </c>
      <c r="E183" s="32"/>
      <c r="F183" s="19" t="s">
        <v>49</v>
      </c>
      <c r="G183" s="32"/>
      <c r="H183" s="33"/>
      <c r="I183" s="36"/>
      <c r="J183" s="34"/>
    </row>
    <row r="184" spans="1:10" s="31" customFormat="1" ht="12.75" customHeight="1" x14ac:dyDescent="0.3">
      <c r="A184" s="46"/>
      <c r="B184" s="38"/>
      <c r="C184" s="32"/>
      <c r="D184" s="40"/>
      <c r="E184" s="32"/>
      <c r="F184" s="19" t="s">
        <v>117</v>
      </c>
      <c r="G184" s="32"/>
      <c r="H184" s="33"/>
      <c r="I184" s="36"/>
      <c r="J184" s="34"/>
    </row>
    <row r="185" spans="1:10" s="31" customFormat="1" ht="12.75" customHeight="1" x14ac:dyDescent="0.3">
      <c r="A185" s="46"/>
      <c r="B185" s="38"/>
      <c r="C185" s="32"/>
      <c r="D185" s="40"/>
      <c r="E185" s="32"/>
      <c r="F185" s="19" t="s">
        <v>219</v>
      </c>
      <c r="G185" s="32"/>
      <c r="H185" s="33"/>
      <c r="I185" s="36"/>
      <c r="J185" s="34"/>
    </row>
    <row r="186" spans="1:10" s="31" customFormat="1" ht="12.75" customHeight="1" x14ac:dyDescent="0.3">
      <c r="A186" s="46"/>
      <c r="B186" s="38"/>
      <c r="C186" s="32"/>
      <c r="D186" s="40"/>
      <c r="E186" s="32"/>
      <c r="F186" s="35"/>
      <c r="G186" s="32"/>
      <c r="H186" s="33"/>
      <c r="I186" s="36"/>
      <c r="J186" s="34"/>
    </row>
    <row r="187" spans="1:10" s="31" customFormat="1" ht="12.75" customHeight="1" x14ac:dyDescent="0.3">
      <c r="A187" s="46"/>
      <c r="B187" s="60"/>
      <c r="C187" s="18" t="s">
        <v>23</v>
      </c>
      <c r="D187" s="61" t="s">
        <v>118</v>
      </c>
      <c r="E187" s="18" t="s">
        <v>32</v>
      </c>
      <c r="F187" s="19" t="s">
        <v>36</v>
      </c>
      <c r="G187" s="18" t="s">
        <v>39</v>
      </c>
      <c r="H187" s="20">
        <f>H182*2*1.2</f>
        <v>28.098792000000003</v>
      </c>
      <c r="I187" s="21"/>
      <c r="J187" s="22">
        <f>ROUND(ROUND(I187,2)*ROUND(H187,3),2)</f>
        <v>0</v>
      </c>
    </row>
    <row r="188" spans="1:10" s="31" customFormat="1" ht="12.75" customHeight="1" x14ac:dyDescent="0.3">
      <c r="A188" s="46"/>
      <c r="B188" s="38"/>
      <c r="C188" s="39"/>
      <c r="D188" s="40"/>
      <c r="E188" s="39"/>
      <c r="F188" s="19" t="s">
        <v>38</v>
      </c>
      <c r="G188" s="39"/>
      <c r="H188" s="41"/>
      <c r="I188" s="36"/>
      <c r="J188" s="42"/>
    </row>
    <row r="189" spans="1:10" s="31" customFormat="1" ht="12.75" customHeight="1" x14ac:dyDescent="0.3">
      <c r="A189" s="46"/>
      <c r="B189" s="38"/>
      <c r="C189" s="32"/>
      <c r="D189" s="40" t="s">
        <v>177</v>
      </c>
      <c r="E189" s="32"/>
      <c r="F189" s="19" t="s">
        <v>119</v>
      </c>
      <c r="G189" s="32"/>
      <c r="H189" s="33"/>
      <c r="I189" s="36"/>
      <c r="J189" s="34"/>
    </row>
    <row r="190" spans="1:10" s="31" customFormat="1" ht="12.75" customHeight="1" x14ac:dyDescent="0.3">
      <c r="A190" s="46"/>
      <c r="B190" s="38"/>
      <c r="C190" s="32"/>
      <c r="D190" s="40"/>
      <c r="E190" s="32"/>
      <c r="F190" s="19" t="s">
        <v>220</v>
      </c>
      <c r="G190" s="32"/>
      <c r="H190" s="33"/>
      <c r="I190" s="36"/>
      <c r="J190" s="34"/>
    </row>
    <row r="191" spans="1:10" s="31" customFormat="1" ht="12.75" customHeight="1" x14ac:dyDescent="0.3">
      <c r="A191" s="46"/>
      <c r="B191" s="38"/>
      <c r="C191" s="32"/>
      <c r="D191" s="40"/>
      <c r="E191" s="32"/>
      <c r="F191" s="35"/>
      <c r="G191" s="32"/>
      <c r="H191" s="33"/>
      <c r="I191" s="36"/>
      <c r="J191" s="34"/>
    </row>
    <row r="192" spans="1:10" s="31" customFormat="1" ht="12.75" customHeight="1" x14ac:dyDescent="0.3">
      <c r="A192" s="46"/>
      <c r="B192" s="60"/>
      <c r="C192" s="18" t="s">
        <v>23</v>
      </c>
      <c r="D192" s="61">
        <v>93827</v>
      </c>
      <c r="E192" s="18" t="s">
        <v>32</v>
      </c>
      <c r="F192" s="19" t="s">
        <v>244</v>
      </c>
      <c r="G192" s="18" t="s">
        <v>25</v>
      </c>
      <c r="H192" s="20">
        <f>0.55*(108.3+32.8)</f>
        <v>77.605000000000004</v>
      </c>
      <c r="I192" s="21"/>
      <c r="J192" s="22">
        <f>ROUND(ROUND(I192,2)*ROUND(H192,3),2)</f>
        <v>0</v>
      </c>
    </row>
    <row r="193" spans="1:10" s="31" customFormat="1" ht="12.75" customHeight="1" x14ac:dyDescent="0.3">
      <c r="A193" s="46"/>
      <c r="B193" s="38"/>
      <c r="C193" s="39"/>
      <c r="D193" s="40"/>
      <c r="E193" s="39"/>
      <c r="F193" s="19" t="s">
        <v>245</v>
      </c>
      <c r="G193" s="39"/>
      <c r="H193" s="41"/>
      <c r="I193" s="36"/>
      <c r="J193" s="42"/>
    </row>
    <row r="194" spans="1:10" s="31" customFormat="1" ht="12.75" customHeight="1" x14ac:dyDescent="0.3">
      <c r="A194" s="46"/>
      <c r="B194" s="38"/>
      <c r="C194" s="32"/>
      <c r="D194" s="40" t="s">
        <v>177</v>
      </c>
      <c r="E194" s="32"/>
      <c r="F194" s="19" t="s">
        <v>246</v>
      </c>
      <c r="G194" s="32"/>
      <c r="H194" s="33"/>
      <c r="I194" s="36"/>
      <c r="J194" s="34"/>
    </row>
    <row r="195" spans="1:10" s="31" customFormat="1" ht="12.75" customHeight="1" x14ac:dyDescent="0.3">
      <c r="A195" s="46"/>
      <c r="B195" s="38"/>
      <c r="C195" s="32"/>
      <c r="D195" s="40"/>
      <c r="E195" s="32"/>
      <c r="F195" s="35"/>
      <c r="G195" s="32"/>
      <c r="H195" s="33"/>
      <c r="I195" s="36"/>
      <c r="J195" s="34"/>
    </row>
    <row r="196" spans="1:10" s="31" customFormat="1" ht="12.75" customHeight="1" x14ac:dyDescent="0.3">
      <c r="A196" s="46"/>
      <c r="B196" s="60"/>
      <c r="C196" s="18" t="s">
        <v>23</v>
      </c>
      <c r="D196" s="61">
        <v>285392</v>
      </c>
      <c r="E196" s="18" t="s">
        <v>32</v>
      </c>
      <c r="F196" s="19" t="s">
        <v>240</v>
      </c>
      <c r="G196" s="18" t="s">
        <v>241</v>
      </c>
      <c r="H196" s="20">
        <f>7.5/0.5*2*10</f>
        <v>300</v>
      </c>
      <c r="I196" s="21"/>
      <c r="J196" s="22">
        <f>ROUND(ROUND(I196,2)*ROUND(H196,3),2)</f>
        <v>0</v>
      </c>
    </row>
    <row r="197" spans="1:10" s="31" customFormat="1" ht="58.2" customHeight="1" x14ac:dyDescent="0.3">
      <c r="A197" s="46"/>
      <c r="B197" s="38"/>
      <c r="C197" s="39"/>
      <c r="D197" s="40"/>
      <c r="E197" s="39"/>
      <c r="F197" s="19" t="s">
        <v>242</v>
      </c>
      <c r="G197" s="39"/>
      <c r="H197" s="41"/>
      <c r="I197" s="36"/>
      <c r="J197" s="42"/>
    </row>
    <row r="198" spans="1:10" s="31" customFormat="1" ht="12.75" customHeight="1" x14ac:dyDescent="0.3">
      <c r="A198" s="46"/>
      <c r="B198" s="38"/>
      <c r="C198" s="32"/>
      <c r="D198" s="40"/>
      <c r="E198" s="32"/>
      <c r="F198" s="19" t="s">
        <v>243</v>
      </c>
      <c r="G198" s="32"/>
      <c r="H198" s="33"/>
      <c r="I198" s="36"/>
      <c r="J198" s="34"/>
    </row>
    <row r="199" spans="1:10" s="31" customFormat="1" ht="12.75" customHeight="1" x14ac:dyDescent="0.3">
      <c r="A199" s="46"/>
      <c r="B199" s="38"/>
      <c r="C199" s="32"/>
      <c r="D199" s="40"/>
      <c r="E199" s="32"/>
      <c r="F199" s="35"/>
      <c r="G199" s="32"/>
      <c r="H199" s="33"/>
      <c r="I199" s="36"/>
      <c r="J199" s="34"/>
    </row>
    <row r="200" spans="1:10" s="31" customFormat="1" ht="12.75" customHeight="1" x14ac:dyDescent="0.3">
      <c r="A200" s="46"/>
      <c r="B200" s="61"/>
      <c r="C200" s="18" t="s">
        <v>23</v>
      </c>
      <c r="D200" s="63" t="s">
        <v>58</v>
      </c>
      <c r="E200" s="18" t="s">
        <v>32</v>
      </c>
      <c r="F200" s="19" t="s">
        <v>59</v>
      </c>
      <c r="G200" s="18" t="s">
        <v>31</v>
      </c>
      <c r="H200" s="66">
        <f>((2*0.265*0.17*108.3)+(2*0.17*0.15*32.8)+(2*0.17*0.08*32.8)+(0.48*2.35*0.3*4))*1.2</f>
        <v>16.411668000000002</v>
      </c>
      <c r="I200" s="21"/>
      <c r="J200" s="22">
        <f t="shared" ref="J200" si="13">ROUND(ROUND(I200,2)*ROUND(H200,3),2)</f>
        <v>0</v>
      </c>
    </row>
    <row r="201" spans="1:10" s="31" customFormat="1" ht="27" customHeight="1" x14ac:dyDescent="0.3">
      <c r="A201" s="46"/>
      <c r="B201" s="40"/>
      <c r="C201" s="32"/>
      <c r="D201" s="64" t="s">
        <v>177</v>
      </c>
      <c r="E201" s="32"/>
      <c r="F201" s="65" t="s">
        <v>230</v>
      </c>
      <c r="G201" s="32"/>
      <c r="H201" s="33"/>
      <c r="I201" s="36"/>
      <c r="J201" s="34"/>
    </row>
    <row r="202" spans="1:10" s="31" customFormat="1" ht="288" x14ac:dyDescent="0.3">
      <c r="A202" s="46"/>
      <c r="B202" s="40"/>
      <c r="C202" s="32"/>
      <c r="D202" s="64"/>
      <c r="E202" s="32"/>
      <c r="F202" s="65" t="s">
        <v>268</v>
      </c>
      <c r="G202" s="32"/>
      <c r="H202" s="33"/>
      <c r="I202" s="36"/>
      <c r="J202" s="34"/>
    </row>
    <row r="203" spans="1:10" s="31" customFormat="1" ht="12.75" customHeight="1" x14ac:dyDescent="0.3">
      <c r="A203" s="46"/>
      <c r="B203" s="40"/>
      <c r="C203" s="32"/>
      <c r="D203" s="64"/>
      <c r="E203" s="32"/>
      <c r="F203" s="19" t="s">
        <v>228</v>
      </c>
      <c r="G203" s="32"/>
      <c r="H203" s="33"/>
      <c r="I203" s="36"/>
      <c r="J203" s="34"/>
    </row>
    <row r="204" spans="1:10" s="31" customFormat="1" ht="12.75" customHeight="1" x14ac:dyDescent="0.3">
      <c r="A204" s="46"/>
      <c r="B204" s="38"/>
      <c r="C204" s="32"/>
      <c r="D204" s="40"/>
      <c r="E204" s="32"/>
      <c r="F204" s="35"/>
      <c r="G204" s="32"/>
      <c r="H204" s="33"/>
      <c r="I204" s="36"/>
      <c r="J204" s="34"/>
    </row>
    <row r="205" spans="1:10" s="31" customFormat="1" ht="12.75" customHeight="1" x14ac:dyDescent="0.3">
      <c r="A205" s="46"/>
      <c r="B205" s="61"/>
      <c r="C205" s="18" t="s">
        <v>23</v>
      </c>
      <c r="D205" s="63" t="s">
        <v>122</v>
      </c>
      <c r="E205" s="18" t="s">
        <v>32</v>
      </c>
      <c r="F205" s="19" t="s">
        <v>121</v>
      </c>
      <c r="G205" s="18" t="s">
        <v>24</v>
      </c>
      <c r="H205" s="20">
        <f>(108.3+32.8)*2</f>
        <v>282.2</v>
      </c>
      <c r="I205" s="21"/>
      <c r="J205" s="22">
        <f t="shared" ref="J205" si="14">ROUND(ROUND(I205,2)*ROUND(H205,3),2)</f>
        <v>0</v>
      </c>
    </row>
    <row r="206" spans="1:10" s="31" customFormat="1" ht="34.200000000000003" customHeight="1" x14ac:dyDescent="0.3">
      <c r="A206" s="46"/>
      <c r="B206" s="40"/>
      <c r="C206" s="32"/>
      <c r="D206" s="64" t="s">
        <v>177</v>
      </c>
      <c r="E206" s="32"/>
      <c r="F206" s="19" t="s">
        <v>52</v>
      </c>
      <c r="G206" s="32"/>
      <c r="H206" s="33"/>
      <c r="I206" s="36"/>
      <c r="J206" s="34"/>
    </row>
    <row r="207" spans="1:10" s="31" customFormat="1" ht="12.75" customHeight="1" x14ac:dyDescent="0.3">
      <c r="A207" s="46"/>
      <c r="B207" s="40"/>
      <c r="C207" s="32"/>
      <c r="D207" s="64"/>
      <c r="E207" s="32"/>
      <c r="F207" s="65" t="s">
        <v>229</v>
      </c>
      <c r="G207" s="32"/>
      <c r="H207" s="33"/>
      <c r="I207" s="36"/>
      <c r="J207" s="34"/>
    </row>
    <row r="208" spans="1:10" s="31" customFormat="1" ht="12.75" customHeight="1" x14ac:dyDescent="0.3">
      <c r="A208" s="46"/>
      <c r="B208" s="38"/>
      <c r="C208" s="32"/>
      <c r="D208" s="40"/>
      <c r="E208" s="32"/>
      <c r="F208" s="35"/>
      <c r="G208" s="32"/>
      <c r="H208" s="33"/>
      <c r="I208" s="36"/>
      <c r="J208" s="34"/>
    </row>
    <row r="209" spans="1:10" s="31" customFormat="1" ht="12.75" customHeight="1" x14ac:dyDescent="0.3">
      <c r="A209" s="46"/>
      <c r="B209" s="61"/>
      <c r="C209" s="18" t="s">
        <v>23</v>
      </c>
      <c r="D209" s="61">
        <v>931323</v>
      </c>
      <c r="E209" s="18" t="s">
        <v>32</v>
      </c>
      <c r="F209" s="19" t="s">
        <v>120</v>
      </c>
      <c r="G209" s="18" t="s">
        <v>24</v>
      </c>
      <c r="H209" s="20">
        <f>(108.3+32.8)*2</f>
        <v>282.2</v>
      </c>
      <c r="I209" s="21"/>
      <c r="J209" s="22">
        <f>ROUND(ROUND(I209,2)*ROUND(H209,3),2)</f>
        <v>0</v>
      </c>
    </row>
    <row r="210" spans="1:10" s="31" customFormat="1" ht="33" customHeight="1" x14ac:dyDescent="0.3">
      <c r="A210" s="46"/>
      <c r="B210" s="40"/>
      <c r="C210" s="32"/>
      <c r="D210" s="40" t="s">
        <v>177</v>
      </c>
      <c r="E210" s="32"/>
      <c r="F210" s="19" t="s">
        <v>40</v>
      </c>
      <c r="G210" s="32"/>
      <c r="H210" s="33"/>
      <c r="I210" s="36"/>
      <c r="J210" s="34"/>
    </row>
    <row r="211" spans="1:10" s="31" customFormat="1" ht="12.75" customHeight="1" x14ac:dyDescent="0.3">
      <c r="A211" s="46"/>
      <c r="B211" s="40"/>
      <c r="C211" s="32"/>
      <c r="D211" s="40"/>
      <c r="E211" s="32"/>
      <c r="F211" s="65" t="s">
        <v>229</v>
      </c>
      <c r="G211" s="32"/>
      <c r="H211" s="33"/>
      <c r="I211" s="36"/>
      <c r="J211" s="34"/>
    </row>
    <row r="212" spans="1:10" s="31" customFormat="1" ht="12.75" customHeight="1" x14ac:dyDescent="0.3">
      <c r="A212" s="46"/>
      <c r="B212" s="38"/>
      <c r="C212" s="32"/>
      <c r="D212" s="40"/>
      <c r="E212" s="32"/>
      <c r="F212" s="35"/>
      <c r="G212" s="32"/>
      <c r="H212" s="33"/>
      <c r="I212" s="36"/>
      <c r="J212" s="34"/>
    </row>
    <row r="213" spans="1:10" s="31" customFormat="1" ht="12.75" customHeight="1" x14ac:dyDescent="0.3">
      <c r="A213" s="46"/>
      <c r="B213" s="60"/>
      <c r="C213" s="18" t="s">
        <v>23</v>
      </c>
      <c r="D213" s="61">
        <v>977151118</v>
      </c>
      <c r="E213" s="18" t="s">
        <v>47</v>
      </c>
      <c r="F213" s="24" t="s">
        <v>123</v>
      </c>
      <c r="G213" s="18" t="s">
        <v>24</v>
      </c>
      <c r="H213" s="67">
        <f>4*0.3+2*0.3+6*0.4+3*0.4</f>
        <v>5.4</v>
      </c>
      <c r="I213" s="21"/>
      <c r="J213" s="22">
        <f t="shared" ref="J213" si="15">ROUND(ROUND(I213,2)*ROUND(H213,3),2)</f>
        <v>0</v>
      </c>
    </row>
    <row r="214" spans="1:10" s="31" customFormat="1" ht="12.9" customHeight="1" x14ac:dyDescent="0.3">
      <c r="A214" s="46"/>
      <c r="B214" s="38"/>
      <c r="C214" s="32"/>
      <c r="D214" s="40"/>
      <c r="E214" s="32"/>
      <c r="F214" s="24" t="s">
        <v>222</v>
      </c>
      <c r="G214" s="32"/>
      <c r="H214" s="33"/>
      <c r="I214" s="36"/>
      <c r="J214" s="34"/>
    </row>
    <row r="215" spans="1:10" s="31" customFormat="1" ht="144" x14ac:dyDescent="0.3">
      <c r="A215" s="46"/>
      <c r="B215" s="38"/>
      <c r="C215" s="32"/>
      <c r="D215" s="40"/>
      <c r="E215" s="32"/>
      <c r="F215" s="24" t="s">
        <v>223</v>
      </c>
      <c r="G215" s="32"/>
      <c r="H215" s="33"/>
      <c r="I215" s="36"/>
      <c r="J215" s="34"/>
    </row>
    <row r="216" spans="1:10" s="31" customFormat="1" ht="12.75" customHeight="1" x14ac:dyDescent="0.3">
      <c r="A216" s="46"/>
      <c r="B216" s="38"/>
      <c r="C216" s="32"/>
      <c r="D216" s="40"/>
      <c r="E216" s="32"/>
      <c r="F216" s="53"/>
      <c r="G216" s="32"/>
      <c r="H216" s="33"/>
      <c r="I216" s="36"/>
      <c r="J216" s="34"/>
    </row>
    <row r="217" spans="1:10" s="31" customFormat="1" ht="12.75" customHeight="1" x14ac:dyDescent="0.3">
      <c r="A217" s="46"/>
      <c r="B217" s="60"/>
      <c r="C217" s="18" t="s">
        <v>23</v>
      </c>
      <c r="D217" s="61">
        <v>87426</v>
      </c>
      <c r="E217" s="18" t="s">
        <v>32</v>
      </c>
      <c r="F217" s="24" t="s">
        <v>182</v>
      </c>
      <c r="G217" s="18" t="s">
        <v>24</v>
      </c>
      <c r="H217" s="20">
        <f>17*1</f>
        <v>17</v>
      </c>
      <c r="I217" s="21"/>
      <c r="J217" s="22">
        <f t="shared" ref="J217" si="16">ROUND(ROUND(I217,2)*ROUND(H217,3),2)</f>
        <v>0</v>
      </c>
    </row>
    <row r="218" spans="1:10" s="31" customFormat="1" ht="12.75" customHeight="1" x14ac:dyDescent="0.3">
      <c r="A218" s="46"/>
      <c r="B218" s="38"/>
      <c r="C218" s="32"/>
      <c r="D218" s="40"/>
      <c r="E218" s="32"/>
      <c r="F218" s="24" t="s">
        <v>183</v>
      </c>
      <c r="G218" s="32"/>
      <c r="H218" s="33"/>
      <c r="I218" s="36"/>
      <c r="J218" s="34"/>
    </row>
    <row r="219" spans="1:10" s="31" customFormat="1" ht="12.75" customHeight="1" x14ac:dyDescent="0.3">
      <c r="A219" s="46"/>
      <c r="B219" s="38"/>
      <c r="C219" s="32"/>
      <c r="D219" s="40"/>
      <c r="E219" s="32"/>
      <c r="F219" s="24" t="s">
        <v>227</v>
      </c>
      <c r="G219" s="32"/>
      <c r="H219" s="33"/>
      <c r="I219" s="36"/>
      <c r="J219" s="34"/>
    </row>
    <row r="220" spans="1:10" s="31" customFormat="1" ht="12.75" customHeight="1" x14ac:dyDescent="0.3">
      <c r="A220" s="46"/>
      <c r="B220" s="38"/>
      <c r="C220" s="32"/>
      <c r="D220" s="40"/>
      <c r="E220" s="32"/>
      <c r="F220" s="53"/>
      <c r="G220" s="32"/>
      <c r="H220" s="33"/>
      <c r="I220" s="36"/>
      <c r="J220" s="34"/>
    </row>
    <row r="221" spans="1:10" s="31" customFormat="1" ht="12.75" customHeight="1" x14ac:dyDescent="0.3">
      <c r="A221" s="46"/>
      <c r="B221" s="60"/>
      <c r="C221" s="18" t="s">
        <v>23</v>
      </c>
      <c r="D221" s="61" t="s">
        <v>186</v>
      </c>
      <c r="E221" s="18" t="s">
        <v>32</v>
      </c>
      <c r="F221" s="24" t="s">
        <v>184</v>
      </c>
      <c r="G221" s="18" t="s">
        <v>24</v>
      </c>
      <c r="H221" s="20">
        <f>108.3+49.2</f>
        <v>157.5</v>
      </c>
      <c r="I221" s="21"/>
      <c r="J221" s="22">
        <f t="shared" ref="J221" si="17">ROUND(ROUND(I221,2)*ROUND(H221,3),2)</f>
        <v>0</v>
      </c>
    </row>
    <row r="222" spans="1:10" s="31" customFormat="1" ht="12.75" customHeight="1" x14ac:dyDescent="0.3">
      <c r="A222" s="46"/>
      <c r="B222" s="38"/>
      <c r="C222" s="32"/>
      <c r="D222" s="40" t="s">
        <v>177</v>
      </c>
      <c r="E222" s="32"/>
      <c r="F222" s="24" t="s">
        <v>185</v>
      </c>
      <c r="G222" s="32"/>
      <c r="H222" s="33"/>
      <c r="I222" s="36"/>
      <c r="J222" s="34"/>
    </row>
    <row r="223" spans="1:10" s="31" customFormat="1" ht="12.75" customHeight="1" x14ac:dyDescent="0.3">
      <c r="A223" s="46"/>
      <c r="B223" s="38"/>
      <c r="C223" s="32"/>
      <c r="D223" s="40"/>
      <c r="E223" s="32"/>
      <c r="F223" s="24" t="s">
        <v>258</v>
      </c>
      <c r="G223" s="32"/>
      <c r="H223" s="33"/>
      <c r="I223" s="36"/>
      <c r="J223" s="34"/>
    </row>
    <row r="224" spans="1:10" s="31" customFormat="1" ht="12.75" customHeight="1" x14ac:dyDescent="0.3">
      <c r="A224" s="46"/>
      <c r="B224" s="38"/>
      <c r="C224" s="32"/>
      <c r="D224" s="40"/>
      <c r="E224" s="32"/>
      <c r="F224" s="24" t="s">
        <v>207</v>
      </c>
      <c r="G224" s="32"/>
      <c r="H224" s="33"/>
      <c r="I224" s="36"/>
      <c r="J224" s="34"/>
    </row>
    <row r="225" spans="1:10" s="31" customFormat="1" ht="12.75" customHeight="1" x14ac:dyDescent="0.3">
      <c r="A225" s="46"/>
      <c r="B225" s="38"/>
      <c r="C225" s="32"/>
      <c r="D225" s="40"/>
      <c r="E225" s="32"/>
      <c r="F225" s="53"/>
      <c r="G225" s="32"/>
      <c r="H225" s="33"/>
      <c r="I225" s="36"/>
      <c r="J225" s="34"/>
    </row>
    <row r="226" spans="1:10" s="31" customFormat="1" ht="12.75" customHeight="1" x14ac:dyDescent="0.3">
      <c r="A226" s="46"/>
      <c r="B226" s="61"/>
      <c r="C226" s="18" t="s">
        <v>23</v>
      </c>
      <c r="D226" s="61">
        <v>91782</v>
      </c>
      <c r="E226" s="18" t="s">
        <v>32</v>
      </c>
      <c r="F226" s="19" t="s">
        <v>153</v>
      </c>
      <c r="G226" s="18" t="s">
        <v>24</v>
      </c>
      <c r="H226" s="44">
        <f>(2*10*2)+100</f>
        <v>140</v>
      </c>
      <c r="I226" s="21"/>
      <c r="J226" s="22">
        <f>ROUND(ROUND(I226,2)*ROUND(H226,3),2)</f>
        <v>0</v>
      </c>
    </row>
    <row r="227" spans="1:10" s="31" customFormat="1" ht="43.2" customHeight="1" x14ac:dyDescent="0.3">
      <c r="A227" s="46"/>
      <c r="B227" s="40"/>
      <c r="C227" s="32"/>
      <c r="D227" s="40"/>
      <c r="E227" s="32"/>
      <c r="F227" s="19" t="s">
        <v>155</v>
      </c>
      <c r="G227" s="32"/>
      <c r="H227" s="33"/>
      <c r="I227" s="36"/>
      <c r="J227" s="34"/>
    </row>
    <row r="228" spans="1:10" s="31" customFormat="1" ht="12.75" customHeight="1" x14ac:dyDescent="0.3">
      <c r="A228" s="46"/>
      <c r="B228" s="40"/>
      <c r="C228" s="32"/>
      <c r="D228" s="40"/>
      <c r="E228" s="32"/>
      <c r="F228" s="19" t="s">
        <v>154</v>
      </c>
      <c r="G228" s="32"/>
      <c r="H228" s="33"/>
      <c r="I228" s="36"/>
      <c r="J228" s="34"/>
    </row>
    <row r="229" spans="1:10" s="31" customFormat="1" ht="12.75" customHeight="1" x14ac:dyDescent="0.3">
      <c r="A229" s="46"/>
      <c r="B229" s="40"/>
      <c r="C229" s="32"/>
      <c r="D229" s="40"/>
      <c r="E229" s="32"/>
      <c r="F229" s="19" t="s">
        <v>221</v>
      </c>
      <c r="G229" s="32"/>
      <c r="H229" s="33"/>
      <c r="I229" s="36"/>
      <c r="J229" s="34"/>
    </row>
    <row r="230" spans="1:10" s="31" customFormat="1" ht="12.75" customHeight="1" x14ac:dyDescent="0.3">
      <c r="A230" s="46"/>
      <c r="B230" s="43"/>
      <c r="C230" s="23"/>
      <c r="D230" s="43"/>
      <c r="E230" s="23"/>
      <c r="F230" s="1"/>
      <c r="G230" s="1"/>
      <c r="H230" s="1"/>
      <c r="I230" s="1"/>
      <c r="J230" s="1"/>
    </row>
    <row r="231" spans="1:10" s="31" customFormat="1" ht="12.75" customHeight="1" x14ac:dyDescent="0.3">
      <c r="A231" s="46"/>
      <c r="B231" s="60"/>
      <c r="C231" s="18" t="s">
        <v>23</v>
      </c>
      <c r="D231" s="61">
        <v>967167</v>
      </c>
      <c r="E231" s="18" t="s">
        <v>32</v>
      </c>
      <c r="F231" s="19" t="s">
        <v>116</v>
      </c>
      <c r="G231" s="18" t="s">
        <v>31</v>
      </c>
      <c r="H231" s="44">
        <f>0.75*2.35*20*0.3</f>
        <v>10.574999999999999</v>
      </c>
      <c r="I231" s="21"/>
      <c r="J231" s="22">
        <f t="shared" ref="J231" si="18">ROUND(ROUND(I231,2)*ROUND(H231,3),2)</f>
        <v>0</v>
      </c>
    </row>
    <row r="232" spans="1:10" s="31" customFormat="1" ht="30.6" customHeight="1" x14ac:dyDescent="0.3">
      <c r="A232" s="46"/>
      <c r="B232" s="38"/>
      <c r="C232" s="32"/>
      <c r="D232" s="40"/>
      <c r="E232" s="32"/>
      <c r="F232" s="19" t="s">
        <v>49</v>
      </c>
      <c r="G232" s="32"/>
      <c r="H232" s="33"/>
      <c r="I232" s="36"/>
      <c r="J232" s="34"/>
    </row>
    <row r="233" spans="1:10" s="31" customFormat="1" ht="12.75" customHeight="1" x14ac:dyDescent="0.3">
      <c r="A233" s="46"/>
      <c r="B233" s="38"/>
      <c r="C233" s="32"/>
      <c r="D233" s="40"/>
      <c r="E233" s="32"/>
      <c r="F233" s="19" t="s">
        <v>156</v>
      </c>
      <c r="G233" s="32"/>
      <c r="H233" s="33"/>
      <c r="I233" s="36"/>
      <c r="J233" s="34"/>
    </row>
    <row r="234" spans="1:10" s="31" customFormat="1" ht="12.75" customHeight="1" x14ac:dyDescent="0.3">
      <c r="A234" s="46"/>
      <c r="B234" s="43"/>
      <c r="C234" s="23"/>
      <c r="D234" s="43"/>
      <c r="E234" s="23"/>
      <c r="F234" s="1"/>
      <c r="G234" s="1"/>
      <c r="H234" s="1"/>
      <c r="I234" s="1"/>
      <c r="J234" s="1"/>
    </row>
    <row r="235" spans="1:10" s="31" customFormat="1" ht="12.75" customHeight="1" x14ac:dyDescent="0.3">
      <c r="A235" s="46"/>
      <c r="B235" s="60"/>
      <c r="C235" s="18" t="s">
        <v>23</v>
      </c>
      <c r="D235" s="61" t="s">
        <v>118</v>
      </c>
      <c r="E235" s="18" t="s">
        <v>32</v>
      </c>
      <c r="F235" s="19" t="s">
        <v>36</v>
      </c>
      <c r="G235" s="18" t="s">
        <v>39</v>
      </c>
      <c r="H235" s="20">
        <f>H231*2</f>
        <v>21.15</v>
      </c>
      <c r="I235" s="21"/>
      <c r="J235" s="22">
        <f>ROUND(ROUND(I235,2)*ROUND(H235,3),2)</f>
        <v>0</v>
      </c>
    </row>
    <row r="236" spans="1:10" s="31" customFormat="1" ht="12.75" customHeight="1" x14ac:dyDescent="0.3">
      <c r="A236" s="46"/>
      <c r="B236" s="38"/>
      <c r="C236" s="39"/>
      <c r="D236" s="40"/>
      <c r="E236" s="39"/>
      <c r="F236" s="19" t="s">
        <v>38</v>
      </c>
      <c r="G236" s="39"/>
      <c r="H236" s="41"/>
      <c r="I236" s="36"/>
      <c r="J236" s="42"/>
    </row>
    <row r="237" spans="1:10" s="31" customFormat="1" ht="12.75" customHeight="1" x14ac:dyDescent="0.3">
      <c r="A237" s="46"/>
      <c r="B237" s="38"/>
      <c r="C237" s="32"/>
      <c r="D237" s="40"/>
      <c r="E237" s="32"/>
      <c r="F237" s="19" t="s">
        <v>157</v>
      </c>
      <c r="G237" s="32"/>
      <c r="H237" s="33"/>
      <c r="I237" s="36"/>
      <c r="J237" s="34"/>
    </row>
    <row r="238" spans="1:10" s="31" customFormat="1" ht="12.75" customHeight="1" x14ac:dyDescent="0.3">
      <c r="A238" s="46"/>
      <c r="B238" s="43"/>
      <c r="C238" s="23"/>
      <c r="D238" s="43"/>
      <c r="E238" s="23"/>
      <c r="F238" s="1"/>
      <c r="G238" s="1"/>
      <c r="H238" s="1"/>
      <c r="I238" s="1"/>
      <c r="J238" s="1"/>
    </row>
    <row r="239" spans="1:10" s="31" customFormat="1" ht="12.75" customHeight="1" x14ac:dyDescent="0.3">
      <c r="A239" s="46"/>
      <c r="B239" s="60"/>
      <c r="C239" s="18" t="s">
        <v>23</v>
      </c>
      <c r="D239" s="61">
        <v>113437</v>
      </c>
      <c r="E239" s="18" t="s">
        <v>32</v>
      </c>
      <c r="F239" s="19" t="s">
        <v>158</v>
      </c>
      <c r="G239" s="18" t="s">
        <v>31</v>
      </c>
      <c r="H239" s="44">
        <f>0.75*2.35*20*0.05</f>
        <v>1.7625000000000002</v>
      </c>
      <c r="I239" s="21"/>
      <c r="J239" s="22">
        <f t="shared" ref="J239" si="19">ROUND(ROUND(I239,2)*ROUND(H239,3),2)</f>
        <v>0</v>
      </c>
    </row>
    <row r="240" spans="1:10" s="31" customFormat="1" ht="27" customHeight="1" x14ac:dyDescent="0.3">
      <c r="A240" s="46"/>
      <c r="B240" s="38"/>
      <c r="C240" s="32"/>
      <c r="D240" s="40"/>
      <c r="E240" s="32"/>
      <c r="F240" s="19" t="s">
        <v>160</v>
      </c>
      <c r="G240" s="32"/>
      <c r="H240" s="33"/>
      <c r="I240" s="36"/>
      <c r="J240" s="34"/>
    </row>
    <row r="241" spans="1:10" s="31" customFormat="1" ht="12.75" customHeight="1" x14ac:dyDescent="0.3">
      <c r="A241" s="46"/>
      <c r="B241" s="38"/>
      <c r="C241" s="32"/>
      <c r="D241" s="40"/>
      <c r="E241" s="32"/>
      <c r="F241" s="19" t="s">
        <v>159</v>
      </c>
      <c r="G241" s="32"/>
      <c r="H241" s="33"/>
      <c r="I241" s="36"/>
      <c r="J241" s="34"/>
    </row>
    <row r="242" spans="1:10" s="31" customFormat="1" ht="12.75" customHeight="1" x14ac:dyDescent="0.3">
      <c r="A242" s="46"/>
      <c r="B242" s="43"/>
      <c r="C242" s="23"/>
      <c r="D242" s="43"/>
      <c r="E242" s="23"/>
      <c r="F242" s="1"/>
      <c r="G242" s="1"/>
      <c r="H242" s="1"/>
      <c r="I242" s="1"/>
      <c r="J242" s="1"/>
    </row>
    <row r="243" spans="1:10" s="31" customFormat="1" ht="12.75" customHeight="1" x14ac:dyDescent="0.3">
      <c r="A243" s="46"/>
      <c r="B243" s="60"/>
      <c r="C243" s="18" t="s">
        <v>23</v>
      </c>
      <c r="D243" s="61" t="s">
        <v>109</v>
      </c>
      <c r="E243" s="18" t="s">
        <v>32</v>
      </c>
      <c r="F243" s="19" t="s">
        <v>36</v>
      </c>
      <c r="G243" s="18" t="s">
        <v>39</v>
      </c>
      <c r="H243" s="20">
        <f>H239*2.2</f>
        <v>3.8775000000000008</v>
      </c>
      <c r="I243" s="21"/>
      <c r="J243" s="22">
        <f>ROUND(ROUND(I243,2)*ROUND(H243,3),2)</f>
        <v>0</v>
      </c>
    </row>
    <row r="244" spans="1:10" s="31" customFormat="1" ht="12.75" customHeight="1" x14ac:dyDescent="0.3">
      <c r="A244" s="46"/>
      <c r="B244" s="38"/>
      <c r="C244" s="32"/>
      <c r="D244" s="40" t="s">
        <v>51</v>
      </c>
      <c r="E244" s="32"/>
      <c r="F244" s="19" t="s">
        <v>37</v>
      </c>
      <c r="G244" s="32"/>
      <c r="H244" s="33"/>
      <c r="I244" s="36"/>
      <c r="J244" s="34"/>
    </row>
    <row r="245" spans="1:10" s="31" customFormat="1" ht="12.75" customHeight="1" x14ac:dyDescent="0.3">
      <c r="A245" s="46"/>
      <c r="B245" s="38"/>
      <c r="C245" s="32"/>
      <c r="D245" s="40"/>
      <c r="E245" s="32"/>
      <c r="F245" s="19" t="s">
        <v>161</v>
      </c>
      <c r="G245" s="32"/>
      <c r="H245" s="33"/>
      <c r="I245" s="36"/>
      <c r="J245" s="34"/>
    </row>
    <row r="246" spans="1:10" s="31" customFormat="1" ht="12.75" customHeight="1" x14ac:dyDescent="0.3">
      <c r="A246" s="46"/>
      <c r="B246" s="43"/>
      <c r="C246" s="23"/>
      <c r="D246" s="43"/>
      <c r="E246" s="23"/>
      <c r="F246" s="1"/>
      <c r="G246" s="1"/>
      <c r="H246" s="1"/>
      <c r="I246" s="1"/>
      <c r="J246" s="1"/>
    </row>
    <row r="247" spans="1:10" s="31" customFormat="1" ht="12.75" customHeight="1" x14ac:dyDescent="0.3">
      <c r="A247" s="46"/>
      <c r="B247" s="61"/>
      <c r="C247" s="18" t="s">
        <v>23</v>
      </c>
      <c r="D247" s="61" t="s">
        <v>162</v>
      </c>
      <c r="E247" s="18" t="s">
        <v>32</v>
      </c>
      <c r="F247" s="19" t="s">
        <v>163</v>
      </c>
      <c r="G247" s="18" t="s">
        <v>31</v>
      </c>
      <c r="H247" s="44">
        <f>0.75*2.35*20*0.05</f>
        <v>1.7625000000000002</v>
      </c>
      <c r="I247" s="21"/>
      <c r="J247" s="22">
        <f>ROUND(ROUND(I247,2)*ROUND(H247,3),2)</f>
        <v>0</v>
      </c>
    </row>
    <row r="248" spans="1:10" s="31" customFormat="1" ht="74.400000000000006" customHeight="1" x14ac:dyDescent="0.3">
      <c r="A248" s="46"/>
      <c r="B248" s="40"/>
      <c r="C248" s="32"/>
      <c r="D248" s="40"/>
      <c r="E248" s="32"/>
      <c r="F248" s="19" t="s">
        <v>33</v>
      </c>
      <c r="G248" s="32"/>
      <c r="H248" s="33"/>
      <c r="I248" s="36"/>
      <c r="J248" s="34"/>
    </row>
    <row r="249" spans="1:10" s="31" customFormat="1" ht="12.75" customHeight="1" x14ac:dyDescent="0.3">
      <c r="A249" s="46"/>
      <c r="B249" s="43"/>
      <c r="C249" s="23"/>
      <c r="D249" s="62"/>
      <c r="E249" s="23"/>
      <c r="F249" s="19" t="s">
        <v>159</v>
      </c>
      <c r="G249" s="23"/>
      <c r="H249" s="47"/>
      <c r="I249" s="48"/>
      <c r="J249" s="49"/>
    </row>
    <row r="250" spans="1:10" s="31" customFormat="1" ht="12.75" customHeight="1" x14ac:dyDescent="0.3">
      <c r="A250" s="46"/>
      <c r="B250" s="43"/>
      <c r="C250" s="23"/>
      <c r="D250" s="43"/>
      <c r="E250" s="23"/>
      <c r="F250" s="1"/>
      <c r="G250" s="1"/>
      <c r="H250" s="1"/>
      <c r="I250" s="1"/>
      <c r="J250" s="1"/>
    </row>
    <row r="251" spans="1:10" s="31" customFormat="1" ht="12.75" customHeight="1" x14ac:dyDescent="0.3">
      <c r="A251" s="46"/>
      <c r="B251" s="61"/>
      <c r="C251" s="18" t="s">
        <v>23</v>
      </c>
      <c r="D251" s="63" t="s">
        <v>164</v>
      </c>
      <c r="E251" s="18" t="s">
        <v>32</v>
      </c>
      <c r="F251" s="45" t="s">
        <v>165</v>
      </c>
      <c r="G251" s="18" t="s">
        <v>31</v>
      </c>
      <c r="H251" s="44">
        <f>0.75*2.35*16*0.3</f>
        <v>8.4600000000000009</v>
      </c>
      <c r="I251" s="21"/>
      <c r="J251" s="22">
        <f t="shared" ref="J251" si="20">ROUND(ROUND(I251,2)*ROUND(H251,3),2)</f>
        <v>0</v>
      </c>
    </row>
    <row r="252" spans="1:10" s="31" customFormat="1" ht="17.399999999999999" customHeight="1" x14ac:dyDescent="0.3">
      <c r="A252" s="46"/>
      <c r="B252" s="40"/>
      <c r="C252" s="32"/>
      <c r="D252" s="64"/>
      <c r="E252" s="32"/>
      <c r="F252" s="19" t="s">
        <v>257</v>
      </c>
      <c r="G252" s="32"/>
      <c r="H252" s="33"/>
      <c r="I252" s="36"/>
      <c r="J252" s="34"/>
    </row>
    <row r="253" spans="1:10" s="31" customFormat="1" ht="12.75" customHeight="1" x14ac:dyDescent="0.3">
      <c r="A253" s="46"/>
      <c r="B253" s="40"/>
      <c r="C253" s="32"/>
      <c r="D253" s="64"/>
      <c r="E253" s="32"/>
      <c r="F253" s="19" t="s">
        <v>208</v>
      </c>
      <c r="G253" s="32"/>
      <c r="H253" s="33"/>
      <c r="I253" s="36"/>
      <c r="J253" s="34"/>
    </row>
    <row r="254" spans="1:10" s="31" customFormat="1" ht="12.75" customHeight="1" x14ac:dyDescent="0.3">
      <c r="A254" s="46"/>
      <c r="B254" s="40"/>
      <c r="C254" s="32"/>
      <c r="D254" s="64"/>
      <c r="E254" s="32"/>
      <c r="F254" s="35"/>
      <c r="G254" s="32"/>
      <c r="H254" s="33"/>
      <c r="I254" s="36"/>
      <c r="J254" s="34"/>
    </row>
    <row r="255" spans="1:10" s="31" customFormat="1" ht="12.75" customHeight="1" x14ac:dyDescent="0.3">
      <c r="A255" s="46"/>
      <c r="B255" s="61"/>
      <c r="C255" s="18" t="s">
        <v>23</v>
      </c>
      <c r="D255" s="61">
        <v>626233</v>
      </c>
      <c r="E255" s="18" t="s">
        <v>32</v>
      </c>
      <c r="F255" s="19" t="s">
        <v>209</v>
      </c>
      <c r="G255" s="18" t="s">
        <v>25</v>
      </c>
      <c r="H255" s="20">
        <f>2.35*0.3*4</f>
        <v>2.82</v>
      </c>
      <c r="I255" s="21"/>
      <c r="J255" s="22">
        <f>H255*I255</f>
        <v>0</v>
      </c>
    </row>
    <row r="256" spans="1:10" s="31" customFormat="1" ht="28.95" customHeight="1" x14ac:dyDescent="0.3">
      <c r="A256" s="46"/>
      <c r="B256" s="62"/>
      <c r="C256" s="23"/>
      <c r="D256" s="62"/>
      <c r="E256" s="23"/>
      <c r="F256" s="19" t="s">
        <v>210</v>
      </c>
      <c r="G256" s="23"/>
      <c r="H256" s="47"/>
      <c r="I256" s="48"/>
      <c r="J256" s="49"/>
    </row>
    <row r="257" spans="1:10" s="31" customFormat="1" ht="28.2" customHeight="1" x14ac:dyDescent="0.3">
      <c r="A257" s="46"/>
      <c r="B257" s="43"/>
      <c r="C257" s="23"/>
      <c r="D257" s="43"/>
      <c r="E257" s="23"/>
      <c r="F257" s="56" t="s">
        <v>211</v>
      </c>
      <c r="G257" s="1"/>
      <c r="H257" s="1"/>
      <c r="I257" s="1"/>
      <c r="J257" s="1"/>
    </row>
    <row r="258" spans="1:10" s="31" customFormat="1" ht="12.75" customHeight="1" x14ac:dyDescent="0.3">
      <c r="A258" s="46"/>
      <c r="B258" s="40"/>
      <c r="C258" s="32"/>
      <c r="D258" s="64"/>
      <c r="E258" s="32"/>
      <c r="F258" s="19" t="s">
        <v>212</v>
      </c>
      <c r="G258" s="32"/>
      <c r="H258" s="33"/>
      <c r="I258" s="36"/>
      <c r="J258" s="34"/>
    </row>
    <row r="259" spans="1:10" s="31" customFormat="1" ht="12.75" customHeight="1" x14ac:dyDescent="0.3">
      <c r="A259" s="46"/>
      <c r="B259" s="40"/>
      <c r="C259" s="32"/>
      <c r="D259" s="64"/>
      <c r="E259" s="32"/>
      <c r="F259" s="35"/>
      <c r="G259" s="32"/>
      <c r="H259" s="33"/>
      <c r="I259" s="36"/>
      <c r="J259" s="34"/>
    </row>
    <row r="260" spans="1:10" s="31" customFormat="1" ht="12.75" customHeight="1" x14ac:dyDescent="0.3">
      <c r="A260" s="46"/>
      <c r="B260" s="61"/>
      <c r="C260" s="18" t="s">
        <v>23</v>
      </c>
      <c r="D260" s="63" t="s">
        <v>262</v>
      </c>
      <c r="E260" s="18" t="s">
        <v>32</v>
      </c>
      <c r="F260" s="45" t="s">
        <v>261</v>
      </c>
      <c r="G260" s="18" t="s">
        <v>263</v>
      </c>
      <c r="H260" s="44">
        <v>120</v>
      </c>
      <c r="I260" s="21"/>
      <c r="J260" s="22">
        <f t="shared" ref="J260" si="21">ROUND(ROUND(I260,2)*ROUND(H260,3),2)</f>
        <v>0</v>
      </c>
    </row>
    <row r="261" spans="1:10" s="31" customFormat="1" ht="265.2" customHeight="1" x14ac:dyDescent="0.3">
      <c r="A261" s="46"/>
      <c r="B261" s="40"/>
      <c r="C261" s="32"/>
      <c r="D261" s="64"/>
      <c r="E261" s="32"/>
      <c r="F261" s="19" t="s">
        <v>265</v>
      </c>
      <c r="G261" s="32"/>
      <c r="H261" s="33"/>
      <c r="I261" s="36"/>
      <c r="J261" s="34"/>
    </row>
    <row r="262" spans="1:10" s="31" customFormat="1" ht="12.75" customHeight="1" x14ac:dyDescent="0.3">
      <c r="A262" s="46"/>
      <c r="B262" s="40"/>
      <c r="C262" s="32"/>
      <c r="D262" s="64"/>
      <c r="E262" s="32"/>
      <c r="F262" s="19" t="s">
        <v>264</v>
      </c>
      <c r="G262" s="32"/>
      <c r="H262" s="33"/>
      <c r="I262" s="36"/>
      <c r="J262" s="34"/>
    </row>
    <row r="263" spans="1:10" s="31" customFormat="1" ht="12.75" customHeight="1" x14ac:dyDescent="0.3">
      <c r="A263" s="46"/>
      <c r="B263" s="38"/>
      <c r="C263" s="32"/>
      <c r="D263" s="40"/>
      <c r="E263" s="32"/>
      <c r="F263" s="53"/>
      <c r="G263" s="32"/>
      <c r="H263" s="33"/>
      <c r="I263" s="36"/>
      <c r="J263" s="34"/>
    </row>
    <row r="264" spans="1:10" s="31" customFormat="1" ht="12.75" customHeight="1" x14ac:dyDescent="0.3">
      <c r="A264" s="46"/>
      <c r="B264" s="38"/>
      <c r="C264" s="32"/>
      <c r="D264" s="40"/>
      <c r="E264" s="32"/>
      <c r="F264" s="52" t="s">
        <v>178</v>
      </c>
      <c r="G264" s="32"/>
      <c r="H264" s="33"/>
      <c r="I264" s="36"/>
      <c r="J264" s="34"/>
    </row>
    <row r="265" spans="1:10" s="31" customFormat="1" ht="12.75" customHeight="1" x14ac:dyDescent="0.3">
      <c r="A265" s="46"/>
      <c r="B265" s="60"/>
      <c r="C265" s="18" t="s">
        <v>23</v>
      </c>
      <c r="D265" s="61" t="s">
        <v>124</v>
      </c>
      <c r="E265" s="18" t="s">
        <v>32</v>
      </c>
      <c r="F265" s="19" t="s">
        <v>125</v>
      </c>
      <c r="G265" s="18" t="s">
        <v>48</v>
      </c>
      <c r="H265" s="44">
        <v>1</v>
      </c>
      <c r="I265" s="21"/>
      <c r="J265" s="22">
        <f>ROUND(ROUND(I265,2)*ROUND(H265,3),2)</f>
        <v>0</v>
      </c>
    </row>
    <row r="266" spans="1:10" s="31" customFormat="1" ht="28.95" customHeight="1" x14ac:dyDescent="0.3">
      <c r="A266" s="46"/>
      <c r="B266" s="38"/>
      <c r="C266" s="32"/>
      <c r="D266" s="40"/>
      <c r="E266" s="32"/>
      <c r="F266" s="19" t="s">
        <v>126</v>
      </c>
      <c r="G266" s="32"/>
      <c r="H266" s="33"/>
      <c r="I266" s="36"/>
      <c r="J266" s="34"/>
    </row>
    <row r="267" spans="1:10" s="31" customFormat="1" ht="27.75" customHeight="1" x14ac:dyDescent="0.3">
      <c r="A267" s="46"/>
      <c r="B267" s="38"/>
      <c r="C267" s="32"/>
      <c r="D267" s="40"/>
      <c r="E267" s="32"/>
      <c r="F267" s="19" t="s">
        <v>127</v>
      </c>
      <c r="G267" s="32"/>
      <c r="H267" s="33"/>
      <c r="I267" s="36"/>
      <c r="J267" s="34"/>
    </row>
    <row r="268" spans="1:10" s="31" customFormat="1" ht="12.75" customHeight="1" x14ac:dyDescent="0.3">
      <c r="A268" s="46"/>
      <c r="B268" s="38"/>
      <c r="C268" s="32"/>
      <c r="D268" s="40"/>
      <c r="E268" s="32"/>
      <c r="F268" s="35"/>
      <c r="G268" s="32"/>
      <c r="H268" s="33"/>
      <c r="I268" s="36"/>
      <c r="J268" s="34"/>
    </row>
    <row r="269" spans="1:10" s="31" customFormat="1" ht="12.75" customHeight="1" x14ac:dyDescent="0.3">
      <c r="A269" s="46"/>
      <c r="B269" s="61"/>
      <c r="C269" s="18" t="s">
        <v>23</v>
      </c>
      <c r="D269" s="61">
        <v>62652</v>
      </c>
      <c r="E269" s="18" t="s">
        <v>32</v>
      </c>
      <c r="F269" s="19" t="s">
        <v>128</v>
      </c>
      <c r="G269" s="18" t="s">
        <v>25</v>
      </c>
      <c r="H269" s="44">
        <f>(40*0.5)+(5*0.2)+(10*0.2)+(20*0.5)</f>
        <v>33</v>
      </c>
      <c r="I269" s="21"/>
      <c r="J269" s="22">
        <f>ROUND(ROUND(I269,2)*ROUND(H269,3),2)</f>
        <v>0</v>
      </c>
    </row>
    <row r="270" spans="1:10" s="31" customFormat="1" ht="43.8" customHeight="1" x14ac:dyDescent="0.3">
      <c r="A270" s="46"/>
      <c r="B270" s="40"/>
      <c r="C270" s="32"/>
      <c r="D270" s="40"/>
      <c r="E270" s="32"/>
      <c r="F270" s="19" t="s">
        <v>134</v>
      </c>
      <c r="G270" s="32"/>
      <c r="H270" s="33"/>
      <c r="I270" s="36"/>
      <c r="J270" s="34"/>
    </row>
    <row r="271" spans="1:10" s="31" customFormat="1" ht="12.75" customHeight="1" x14ac:dyDescent="0.3">
      <c r="A271" s="46"/>
      <c r="B271" s="40"/>
      <c r="C271" s="32"/>
      <c r="D271" s="40"/>
      <c r="E271" s="32"/>
      <c r="F271" s="19" t="s">
        <v>136</v>
      </c>
      <c r="G271" s="32"/>
      <c r="H271" s="33"/>
      <c r="I271" s="36"/>
      <c r="J271" s="34"/>
    </row>
    <row r="272" spans="1:10" s="31" customFormat="1" ht="12.75" customHeight="1" x14ac:dyDescent="0.3">
      <c r="A272" s="46"/>
      <c r="B272" s="40"/>
      <c r="C272" s="32"/>
      <c r="D272" s="40"/>
      <c r="E272" s="32"/>
      <c r="F272" s="19" t="s">
        <v>131</v>
      </c>
      <c r="G272" s="32"/>
      <c r="H272" s="33"/>
      <c r="I272" s="36"/>
      <c r="J272" s="34"/>
    </row>
    <row r="273" spans="1:10" s="31" customFormat="1" ht="12.75" customHeight="1" x14ac:dyDescent="0.3">
      <c r="A273" s="46"/>
      <c r="B273" s="40"/>
      <c r="C273" s="32"/>
      <c r="D273" s="40"/>
      <c r="E273" s="32"/>
      <c r="F273" s="45" t="s">
        <v>132</v>
      </c>
      <c r="G273" s="32"/>
      <c r="H273" s="33"/>
      <c r="I273" s="36"/>
      <c r="J273" s="34"/>
    </row>
    <row r="274" spans="1:10" s="31" customFormat="1" ht="12.75" customHeight="1" x14ac:dyDescent="0.3">
      <c r="A274" s="46"/>
      <c r="B274" s="40"/>
      <c r="C274" s="32"/>
      <c r="D274" s="40"/>
      <c r="E274" s="32"/>
      <c r="F274" s="19" t="s">
        <v>267</v>
      </c>
      <c r="G274" s="32"/>
      <c r="H274" s="33"/>
      <c r="I274" s="36"/>
      <c r="J274" s="34"/>
    </row>
    <row r="275" spans="1:10" s="31" customFormat="1" ht="12.75" customHeight="1" x14ac:dyDescent="0.3">
      <c r="A275" s="46"/>
      <c r="B275" s="38"/>
      <c r="C275" s="32"/>
      <c r="D275" s="40"/>
      <c r="E275" s="32"/>
      <c r="F275" s="35"/>
      <c r="G275" s="32"/>
      <c r="H275" s="33"/>
      <c r="I275" s="36"/>
      <c r="J275" s="34"/>
    </row>
    <row r="276" spans="1:10" s="31" customFormat="1" ht="12.75" customHeight="1" x14ac:dyDescent="0.3">
      <c r="A276" s="46"/>
      <c r="B276" s="61"/>
      <c r="C276" s="18" t="s">
        <v>23</v>
      </c>
      <c r="D276" s="61">
        <v>626133</v>
      </c>
      <c r="E276" s="18" t="s">
        <v>32</v>
      </c>
      <c r="F276" s="19" t="s">
        <v>133</v>
      </c>
      <c r="G276" s="18" t="s">
        <v>25</v>
      </c>
      <c r="H276" s="44">
        <v>75</v>
      </c>
      <c r="I276" s="21"/>
      <c r="J276" s="22">
        <f>ROUND(ROUND(I276,2)*ROUND(H276,3),2)</f>
        <v>0</v>
      </c>
    </row>
    <row r="277" spans="1:10" s="31" customFormat="1" ht="72" customHeight="1" x14ac:dyDescent="0.3">
      <c r="A277" s="46"/>
      <c r="B277" s="40"/>
      <c r="C277" s="32"/>
      <c r="D277" s="40"/>
      <c r="E277" s="32"/>
      <c r="F277" s="19" t="s">
        <v>266</v>
      </c>
      <c r="G277" s="32"/>
      <c r="H277" s="33"/>
      <c r="I277" s="36"/>
      <c r="J277" s="34"/>
    </row>
    <row r="278" spans="1:10" s="31" customFormat="1" ht="12.75" customHeight="1" x14ac:dyDescent="0.3">
      <c r="A278" s="46"/>
      <c r="B278" s="40"/>
      <c r="C278" s="32"/>
      <c r="D278" s="40"/>
      <c r="E278" s="32"/>
      <c r="F278" s="19" t="s">
        <v>135</v>
      </c>
      <c r="G278" s="32"/>
      <c r="H278" s="33"/>
      <c r="I278" s="36"/>
      <c r="J278" s="34"/>
    </row>
    <row r="279" spans="1:10" s="31" customFormat="1" ht="12.75" customHeight="1" x14ac:dyDescent="0.3">
      <c r="A279" s="46"/>
      <c r="B279" s="40"/>
      <c r="C279" s="32"/>
      <c r="D279" s="40"/>
      <c r="E279" s="32"/>
      <c r="F279" s="19" t="s">
        <v>130</v>
      </c>
      <c r="G279" s="32"/>
      <c r="H279" s="33"/>
      <c r="I279" s="36"/>
      <c r="J279" s="34"/>
    </row>
    <row r="280" spans="1:10" s="31" customFormat="1" ht="12.75" customHeight="1" x14ac:dyDescent="0.3">
      <c r="A280" s="46"/>
      <c r="B280" s="40"/>
      <c r="C280" s="32"/>
      <c r="D280" s="40"/>
      <c r="E280" s="32"/>
      <c r="F280" s="45" t="s">
        <v>129</v>
      </c>
      <c r="G280" s="32"/>
      <c r="H280" s="33"/>
      <c r="I280" s="36"/>
      <c r="J280" s="34"/>
    </row>
    <row r="281" spans="1:10" s="31" customFormat="1" ht="12.75" customHeight="1" x14ac:dyDescent="0.3">
      <c r="A281" s="46"/>
      <c r="B281" s="38"/>
      <c r="C281" s="32"/>
      <c r="D281" s="40"/>
      <c r="E281" s="32"/>
      <c r="F281" s="19" t="s">
        <v>260</v>
      </c>
      <c r="G281" s="32"/>
      <c r="H281" s="33"/>
      <c r="I281" s="36"/>
      <c r="J281" s="34"/>
    </row>
    <row r="282" spans="1:10" s="31" customFormat="1" ht="12.75" customHeight="1" x14ac:dyDescent="0.3">
      <c r="A282" s="46"/>
      <c r="B282" s="38"/>
      <c r="C282" s="32"/>
      <c r="D282" s="40"/>
      <c r="E282" s="32"/>
      <c r="F282" s="35"/>
      <c r="G282" s="32"/>
      <c r="H282" s="33"/>
      <c r="I282" s="36"/>
      <c r="J282" s="34"/>
    </row>
    <row r="283" spans="1:10" s="31" customFormat="1" ht="12.75" customHeight="1" x14ac:dyDescent="0.3">
      <c r="A283" s="46"/>
      <c r="B283" s="61"/>
      <c r="C283" s="18" t="s">
        <v>23</v>
      </c>
      <c r="D283" s="61">
        <v>938541</v>
      </c>
      <c r="E283" s="18" t="s">
        <v>32</v>
      </c>
      <c r="F283" s="19" t="s">
        <v>137</v>
      </c>
      <c r="G283" s="18" t="s">
        <v>25</v>
      </c>
      <c r="H283" s="44">
        <v>60</v>
      </c>
      <c r="I283" s="21"/>
      <c r="J283" s="22">
        <f>ROUND(ROUND(I283,2)*ROUND(H283,3),2)</f>
        <v>0</v>
      </c>
    </row>
    <row r="284" spans="1:10" s="31" customFormat="1" ht="12.75" customHeight="1" x14ac:dyDescent="0.3">
      <c r="A284" s="46"/>
      <c r="B284" s="40"/>
      <c r="C284" s="32"/>
      <c r="D284" s="40"/>
      <c r="E284" s="32"/>
      <c r="F284" s="19" t="s">
        <v>138</v>
      </c>
      <c r="G284" s="32"/>
      <c r="H284" s="33"/>
      <c r="I284" s="36"/>
      <c r="J284" s="34"/>
    </row>
    <row r="285" spans="1:10" s="31" customFormat="1" ht="12.75" customHeight="1" x14ac:dyDescent="0.3">
      <c r="A285" s="46"/>
      <c r="B285" s="40"/>
      <c r="C285" s="32"/>
      <c r="D285" s="40"/>
      <c r="E285" s="32"/>
      <c r="F285" s="19" t="s">
        <v>135</v>
      </c>
      <c r="G285" s="32"/>
      <c r="H285" s="33"/>
      <c r="I285" s="36"/>
      <c r="J285" s="34"/>
    </row>
    <row r="286" spans="1:10" s="31" customFormat="1" ht="12.75" customHeight="1" x14ac:dyDescent="0.3">
      <c r="A286" s="46"/>
      <c r="B286" s="38"/>
      <c r="C286" s="32"/>
      <c r="D286" s="40"/>
      <c r="E286" s="32"/>
      <c r="F286" s="19" t="s">
        <v>260</v>
      </c>
      <c r="G286" s="32"/>
      <c r="H286" s="33"/>
      <c r="I286" s="36"/>
      <c r="J286" s="34"/>
    </row>
    <row r="287" spans="1:10" s="31" customFormat="1" ht="12.75" customHeight="1" x14ac:dyDescent="0.3">
      <c r="A287" s="46"/>
      <c r="B287" s="38"/>
      <c r="C287" s="32"/>
      <c r="D287" s="40"/>
      <c r="E287" s="32"/>
      <c r="F287" s="35"/>
      <c r="G287" s="32"/>
      <c r="H287" s="33"/>
      <c r="I287" s="36"/>
      <c r="J287" s="34"/>
    </row>
    <row r="288" spans="1:10" s="31" customFormat="1" ht="12.75" customHeight="1" x14ac:dyDescent="0.3">
      <c r="A288" s="46"/>
      <c r="B288" s="61"/>
      <c r="C288" s="18" t="s">
        <v>23</v>
      </c>
      <c r="D288" s="61">
        <v>938542</v>
      </c>
      <c r="E288" s="18" t="s">
        <v>32</v>
      </c>
      <c r="F288" s="19" t="s">
        <v>139</v>
      </c>
      <c r="G288" s="18" t="s">
        <v>25</v>
      </c>
      <c r="H288" s="44">
        <v>15</v>
      </c>
      <c r="I288" s="21"/>
      <c r="J288" s="22">
        <f>ROUND(ROUND(I288,2)*ROUND(H288,3),2)</f>
        <v>0</v>
      </c>
    </row>
    <row r="289" spans="1:10" s="31" customFormat="1" ht="12.75" customHeight="1" x14ac:dyDescent="0.3">
      <c r="A289" s="46"/>
      <c r="B289" s="40"/>
      <c r="C289" s="32"/>
      <c r="D289" s="40"/>
      <c r="E289" s="32"/>
      <c r="F289" s="19" t="s">
        <v>138</v>
      </c>
      <c r="G289" s="32"/>
      <c r="H289" s="33"/>
      <c r="I289" s="36"/>
      <c r="J289" s="34"/>
    </row>
    <row r="290" spans="1:10" s="31" customFormat="1" ht="12.75" customHeight="1" x14ac:dyDescent="0.3">
      <c r="A290" s="46"/>
      <c r="B290" s="40"/>
      <c r="C290" s="32"/>
      <c r="D290" s="40"/>
      <c r="E290" s="32"/>
      <c r="F290" s="19" t="s">
        <v>130</v>
      </c>
      <c r="G290" s="32"/>
      <c r="H290" s="33"/>
      <c r="I290" s="36"/>
      <c r="J290" s="34"/>
    </row>
    <row r="291" spans="1:10" s="31" customFormat="1" ht="12.75" customHeight="1" x14ac:dyDescent="0.3">
      <c r="A291" s="46"/>
      <c r="B291" s="40"/>
      <c r="C291" s="32"/>
      <c r="D291" s="40"/>
      <c r="E291" s="32"/>
      <c r="F291" s="45" t="s">
        <v>129</v>
      </c>
      <c r="G291" s="32"/>
      <c r="H291" s="33"/>
      <c r="I291" s="36"/>
      <c r="J291" s="34"/>
    </row>
    <row r="292" spans="1:10" s="31" customFormat="1" ht="12.75" customHeight="1" x14ac:dyDescent="0.3">
      <c r="A292" s="46"/>
      <c r="B292" s="38"/>
      <c r="C292" s="32"/>
      <c r="D292" s="40"/>
      <c r="E292" s="32"/>
      <c r="F292" s="35"/>
      <c r="G292" s="32"/>
      <c r="H292" s="33"/>
      <c r="I292" s="36"/>
      <c r="J292" s="34"/>
    </row>
    <row r="293" spans="1:10" s="31" customFormat="1" ht="12.75" customHeight="1" x14ac:dyDescent="0.3">
      <c r="A293" s="46"/>
      <c r="B293" s="61"/>
      <c r="C293" s="18" t="s">
        <v>23</v>
      </c>
      <c r="D293" s="61">
        <v>97811</v>
      </c>
      <c r="E293" s="18" t="s">
        <v>32</v>
      </c>
      <c r="F293" s="19" t="s">
        <v>140</v>
      </c>
      <c r="G293" s="18" t="s">
        <v>25</v>
      </c>
      <c r="H293" s="44">
        <v>25</v>
      </c>
      <c r="I293" s="21"/>
      <c r="J293" s="22">
        <f>ROUND(ROUND(I293,2)*ROUND(H293,3),2)</f>
        <v>0</v>
      </c>
    </row>
    <row r="294" spans="1:10" s="31" customFormat="1" ht="27.75" customHeight="1" x14ac:dyDescent="0.3">
      <c r="A294" s="46"/>
      <c r="B294" s="40"/>
      <c r="C294" s="32"/>
      <c r="D294" s="40"/>
      <c r="E294" s="32"/>
      <c r="F294" s="19" t="s">
        <v>142</v>
      </c>
      <c r="G294" s="32"/>
      <c r="H294" s="33"/>
      <c r="I294" s="36"/>
      <c r="J294" s="34"/>
    </row>
    <row r="295" spans="1:10" s="31" customFormat="1" ht="12.75" customHeight="1" x14ac:dyDescent="0.3">
      <c r="A295" s="46"/>
      <c r="B295" s="40"/>
      <c r="C295" s="32"/>
      <c r="D295" s="40"/>
      <c r="E295" s="32"/>
      <c r="F295" s="19" t="s">
        <v>130</v>
      </c>
      <c r="G295" s="32"/>
      <c r="H295" s="33"/>
      <c r="I295" s="36"/>
      <c r="J295" s="34"/>
    </row>
    <row r="296" spans="1:10" s="31" customFormat="1" ht="12.75" customHeight="1" x14ac:dyDescent="0.3">
      <c r="A296" s="46"/>
      <c r="B296" s="40"/>
      <c r="C296" s="32"/>
      <c r="D296" s="40"/>
      <c r="E296" s="32"/>
      <c r="F296" s="45" t="s">
        <v>129</v>
      </c>
      <c r="G296" s="32"/>
      <c r="H296" s="33"/>
      <c r="I296" s="36"/>
      <c r="J296" s="34"/>
    </row>
    <row r="297" spans="1:10" s="31" customFormat="1" ht="12.75" customHeight="1" x14ac:dyDescent="0.3">
      <c r="A297" s="46"/>
      <c r="B297" s="38"/>
      <c r="C297" s="32"/>
      <c r="D297" s="40"/>
      <c r="E297" s="32"/>
      <c r="F297" s="19" t="s">
        <v>141</v>
      </c>
      <c r="G297" s="32"/>
      <c r="H297" s="33"/>
      <c r="I297" s="36"/>
      <c r="J297" s="34"/>
    </row>
    <row r="298" spans="1:10" s="31" customFormat="1" ht="12.75" customHeight="1" x14ac:dyDescent="0.3">
      <c r="A298" s="46"/>
      <c r="B298" s="38"/>
      <c r="C298" s="32"/>
      <c r="D298" s="40"/>
      <c r="E298" s="32"/>
      <c r="F298" s="35"/>
      <c r="G298" s="32"/>
      <c r="H298" s="33"/>
      <c r="I298" s="36"/>
      <c r="J298" s="34"/>
    </row>
    <row r="299" spans="1:10" s="31" customFormat="1" ht="12.75" customHeight="1" x14ac:dyDescent="0.3">
      <c r="A299" s="46"/>
      <c r="B299" s="38"/>
      <c r="C299" s="32"/>
      <c r="D299" s="40"/>
      <c r="E299" s="32"/>
      <c r="F299" s="52" t="s">
        <v>213</v>
      </c>
      <c r="G299" s="32"/>
      <c r="H299" s="33"/>
      <c r="I299" s="36"/>
      <c r="J299" s="34"/>
    </row>
    <row r="300" spans="1:10" s="31" customFormat="1" ht="12.75" customHeight="1" x14ac:dyDescent="0.3">
      <c r="A300" s="46"/>
      <c r="B300" s="61"/>
      <c r="C300" s="18" t="s">
        <v>23</v>
      </c>
      <c r="D300" s="61">
        <v>87914</v>
      </c>
      <c r="E300" s="18" t="s">
        <v>32</v>
      </c>
      <c r="F300" s="19" t="s">
        <v>143</v>
      </c>
      <c r="G300" s="18" t="s">
        <v>24</v>
      </c>
      <c r="H300" s="44">
        <v>48</v>
      </c>
      <c r="I300" s="21"/>
      <c r="J300" s="22">
        <f>ROUND(ROUND(I300,2)*ROUND(H300,3),2)</f>
        <v>0</v>
      </c>
    </row>
    <row r="301" spans="1:10" s="31" customFormat="1" ht="44.4" customHeight="1" x14ac:dyDescent="0.3">
      <c r="A301" s="46"/>
      <c r="B301" s="40"/>
      <c r="C301" s="32"/>
      <c r="D301" s="40"/>
      <c r="E301" s="32"/>
      <c r="F301" s="19" t="s">
        <v>215</v>
      </c>
      <c r="G301" s="32"/>
      <c r="H301" s="33"/>
      <c r="I301" s="36"/>
      <c r="J301" s="34"/>
    </row>
    <row r="302" spans="1:10" s="31" customFormat="1" ht="12.75" customHeight="1" x14ac:dyDescent="0.3">
      <c r="A302" s="46"/>
      <c r="B302" s="40"/>
      <c r="C302" s="32"/>
      <c r="D302" s="40"/>
      <c r="E302" s="32"/>
      <c r="F302" s="19" t="s">
        <v>189</v>
      </c>
      <c r="G302" s="32"/>
      <c r="H302" s="33"/>
      <c r="I302" s="36"/>
      <c r="J302" s="34"/>
    </row>
    <row r="303" spans="1:10" s="31" customFormat="1" ht="12.75" customHeight="1" x14ac:dyDescent="0.3">
      <c r="A303" s="46"/>
      <c r="B303" s="40"/>
      <c r="C303" s="32"/>
      <c r="D303" s="40"/>
      <c r="E303" s="32"/>
      <c r="F303" s="19" t="s">
        <v>214</v>
      </c>
      <c r="G303" s="32"/>
      <c r="H303" s="33"/>
      <c r="I303" s="36"/>
      <c r="J303" s="34"/>
    </row>
    <row r="304" spans="1:10" s="31" customFormat="1" ht="12.75" customHeight="1" x14ac:dyDescent="0.3">
      <c r="A304" s="46"/>
      <c r="B304" s="40"/>
      <c r="C304" s="32"/>
      <c r="D304" s="40"/>
      <c r="E304" s="32"/>
      <c r="F304" s="35"/>
      <c r="G304" s="32"/>
      <c r="H304" s="33"/>
      <c r="I304" s="36"/>
      <c r="J304" s="34"/>
    </row>
    <row r="305" spans="1:10" s="31" customFormat="1" ht="12.75" customHeight="1" x14ac:dyDescent="0.3">
      <c r="A305" s="46"/>
      <c r="B305" s="38"/>
      <c r="C305" s="32"/>
      <c r="D305" s="40"/>
      <c r="E305" s="32"/>
      <c r="F305" s="52" t="s">
        <v>188</v>
      </c>
      <c r="G305" s="32"/>
      <c r="H305" s="33"/>
      <c r="I305" s="36"/>
      <c r="J305" s="34"/>
    </row>
    <row r="306" spans="1:10" s="31" customFormat="1" ht="12.75" customHeight="1" x14ac:dyDescent="0.3">
      <c r="A306" s="46"/>
      <c r="B306" s="61"/>
      <c r="C306" s="18" t="s">
        <v>23</v>
      </c>
      <c r="D306" s="61">
        <v>76425</v>
      </c>
      <c r="E306" s="18" t="s">
        <v>32</v>
      </c>
      <c r="F306" s="19" t="s">
        <v>144</v>
      </c>
      <c r="G306" s="18" t="s">
        <v>25</v>
      </c>
      <c r="H306" s="66">
        <f>2*4*1*2</f>
        <v>16</v>
      </c>
      <c r="I306" s="21"/>
      <c r="J306" s="22">
        <f>ROUND(ROUND(I306,2)*ROUND(H306,3),2)</f>
        <v>0</v>
      </c>
    </row>
    <row r="307" spans="1:10" s="31" customFormat="1" ht="102.6" customHeight="1" x14ac:dyDescent="0.3">
      <c r="A307" s="46"/>
      <c r="B307" s="40"/>
      <c r="C307" s="32"/>
      <c r="D307" s="40"/>
      <c r="E307" s="32"/>
      <c r="F307" s="50" t="s">
        <v>145</v>
      </c>
      <c r="G307" s="32"/>
      <c r="H307" s="33"/>
      <c r="I307" s="36"/>
      <c r="J307" s="34"/>
    </row>
    <row r="308" spans="1:10" s="31" customFormat="1" ht="28.8" x14ac:dyDescent="0.3">
      <c r="A308" s="46"/>
      <c r="B308" s="40"/>
      <c r="C308" s="32"/>
      <c r="D308" s="40"/>
      <c r="E308" s="32"/>
      <c r="F308" s="19" t="s">
        <v>231</v>
      </c>
      <c r="G308" s="32"/>
      <c r="H308" s="33"/>
      <c r="I308" s="36"/>
      <c r="J308" s="34"/>
    </row>
    <row r="309" spans="1:10" s="31" customFormat="1" ht="12.75" customHeight="1" x14ac:dyDescent="0.3">
      <c r="A309" s="46"/>
      <c r="B309" s="40"/>
      <c r="C309" s="32"/>
      <c r="D309" s="40"/>
      <c r="E309" s="32"/>
      <c r="F309" s="35"/>
      <c r="G309" s="32"/>
      <c r="H309" s="33"/>
      <c r="I309" s="36"/>
      <c r="J309" s="34"/>
    </row>
    <row r="310" spans="1:10" s="31" customFormat="1" ht="12.75" customHeight="1" x14ac:dyDescent="0.3">
      <c r="A310" s="46"/>
      <c r="B310" s="61"/>
      <c r="C310" s="18" t="s">
        <v>23</v>
      </c>
      <c r="D310" s="61">
        <v>931231</v>
      </c>
      <c r="E310" s="18" t="s">
        <v>32</v>
      </c>
      <c r="F310" s="19" t="s">
        <v>216</v>
      </c>
      <c r="G310" s="18" t="s">
        <v>24</v>
      </c>
      <c r="H310" s="44">
        <v>6</v>
      </c>
      <c r="I310" s="21"/>
      <c r="J310" s="22">
        <f>ROUND(ROUND(I310,2)*ROUND(H310,3),2)</f>
        <v>0</v>
      </c>
    </row>
    <row r="311" spans="1:10" s="31" customFormat="1" ht="27.75" customHeight="1" x14ac:dyDescent="0.3">
      <c r="A311" s="46"/>
      <c r="B311" s="40"/>
      <c r="C311" s="32"/>
      <c r="D311" s="40"/>
      <c r="E311" s="32"/>
      <c r="F311" s="19" t="s">
        <v>217</v>
      </c>
      <c r="G311" s="32"/>
      <c r="H311" s="33"/>
      <c r="I311" s="36"/>
      <c r="J311" s="34"/>
    </row>
    <row r="312" spans="1:10" s="31" customFormat="1" ht="12.75" customHeight="1" x14ac:dyDescent="0.3">
      <c r="A312" s="46"/>
      <c r="B312" s="40"/>
      <c r="C312" s="32"/>
      <c r="D312" s="40"/>
      <c r="E312" s="32"/>
      <c r="F312" s="19" t="s">
        <v>218</v>
      </c>
      <c r="G312" s="32"/>
      <c r="H312" s="33"/>
      <c r="I312" s="36"/>
      <c r="J312" s="34"/>
    </row>
    <row r="313" spans="1:10" s="31" customFormat="1" ht="12.75" customHeight="1" x14ac:dyDescent="0.3">
      <c r="A313" s="46"/>
      <c r="B313" s="38"/>
      <c r="C313" s="32"/>
      <c r="D313" s="40"/>
      <c r="E313" s="32"/>
      <c r="F313" s="35"/>
      <c r="G313" s="32"/>
      <c r="H313" s="33"/>
      <c r="I313" s="36"/>
      <c r="J313" s="34"/>
    </row>
    <row r="314" spans="1:10" s="31" customFormat="1" ht="12.75" customHeight="1" x14ac:dyDescent="0.3">
      <c r="A314" s="46"/>
      <c r="B314" s="61"/>
      <c r="C314" s="18" t="s">
        <v>23</v>
      </c>
      <c r="D314" s="61">
        <v>938541</v>
      </c>
      <c r="E314" s="18" t="s">
        <v>32</v>
      </c>
      <c r="F314" s="19" t="s">
        <v>137</v>
      </c>
      <c r="G314" s="18" t="s">
        <v>25</v>
      </c>
      <c r="H314" s="44">
        <v>30</v>
      </c>
      <c r="I314" s="21"/>
      <c r="J314" s="22">
        <f>ROUND(ROUND(I314,2)*ROUND(H314,3),2)</f>
        <v>0</v>
      </c>
    </row>
    <row r="315" spans="1:10" s="31" customFormat="1" ht="12.75" customHeight="1" x14ac:dyDescent="0.3">
      <c r="A315" s="46"/>
      <c r="B315" s="40"/>
      <c r="C315" s="32"/>
      <c r="D315" s="40"/>
      <c r="E315" s="32"/>
      <c r="F315" s="19" t="s">
        <v>138</v>
      </c>
      <c r="G315" s="32"/>
      <c r="H315" s="33"/>
      <c r="I315" s="36"/>
      <c r="J315" s="34"/>
    </row>
    <row r="316" spans="1:10" s="31" customFormat="1" ht="12.75" customHeight="1" x14ac:dyDescent="0.3">
      <c r="A316" s="46"/>
      <c r="B316" s="40"/>
      <c r="C316" s="32"/>
      <c r="D316" s="40"/>
      <c r="E316" s="32"/>
      <c r="F316" s="19" t="s">
        <v>146</v>
      </c>
      <c r="G316" s="32"/>
      <c r="H316" s="33"/>
      <c r="I316" s="36"/>
      <c r="J316" s="34"/>
    </row>
    <row r="317" spans="1:10" s="31" customFormat="1" ht="12.75" customHeight="1" x14ac:dyDescent="0.3">
      <c r="A317" s="46"/>
      <c r="B317" s="38"/>
      <c r="C317" s="32"/>
      <c r="D317" s="40"/>
      <c r="E317" s="32"/>
      <c r="F317" s="35"/>
      <c r="G317" s="32"/>
      <c r="H317" s="33"/>
      <c r="I317" s="36"/>
      <c r="J317" s="34"/>
    </row>
    <row r="318" spans="1:10" s="31" customFormat="1" ht="12.75" customHeight="1" x14ac:dyDescent="0.3">
      <c r="A318" s="46"/>
      <c r="B318" s="61"/>
      <c r="C318" s="18" t="s">
        <v>23</v>
      </c>
      <c r="D318" s="61">
        <v>94390</v>
      </c>
      <c r="E318" s="18" t="s">
        <v>32</v>
      </c>
      <c r="F318" s="19" t="s">
        <v>147</v>
      </c>
      <c r="G318" s="18" t="s">
        <v>148</v>
      </c>
      <c r="H318" s="44">
        <f>2*1.2*20</f>
        <v>48</v>
      </c>
      <c r="I318" s="21"/>
      <c r="J318" s="22">
        <f>ROUND(ROUND(I318,2)*ROUND(H318,3),2)</f>
        <v>0</v>
      </c>
    </row>
    <row r="319" spans="1:10" s="31" customFormat="1" ht="12.75" customHeight="1" x14ac:dyDescent="0.3">
      <c r="A319" s="46"/>
      <c r="B319" s="40"/>
      <c r="C319" s="32"/>
      <c r="D319" s="40"/>
      <c r="E319" s="32"/>
      <c r="F319" s="19" t="s">
        <v>149</v>
      </c>
      <c r="G319" s="32"/>
      <c r="H319" s="33"/>
      <c r="I319" s="36"/>
      <c r="J319" s="34"/>
    </row>
    <row r="320" spans="1:10" s="31" customFormat="1" ht="12.75" customHeight="1" x14ac:dyDescent="0.3">
      <c r="A320" s="46"/>
      <c r="B320" s="40"/>
      <c r="C320" s="32"/>
      <c r="D320" s="40"/>
      <c r="E320" s="32"/>
      <c r="F320" s="19" t="s">
        <v>150</v>
      </c>
      <c r="G320" s="32"/>
      <c r="H320" s="33"/>
      <c r="I320" s="36"/>
      <c r="J320" s="34"/>
    </row>
    <row r="321" spans="1:10" s="31" customFormat="1" ht="12.75" customHeight="1" x14ac:dyDescent="0.3">
      <c r="A321" s="46"/>
      <c r="B321" s="38"/>
      <c r="C321" s="32"/>
      <c r="D321" s="40"/>
      <c r="E321" s="32"/>
      <c r="F321" s="35"/>
      <c r="G321" s="32"/>
      <c r="H321" s="33"/>
      <c r="I321" s="36"/>
      <c r="J321" s="34"/>
    </row>
  </sheetData>
  <sortState xmlns:xlrd2="http://schemas.microsoft.com/office/spreadsheetml/2017/richdata2" ref="B169:J321">
    <sortCondition ref="D169:D321"/>
  </sortState>
  <mergeCells count="11">
    <mergeCell ref="A5:A6"/>
    <mergeCell ref="B5:B6"/>
    <mergeCell ref="C5:C6"/>
    <mergeCell ref="D5:D6"/>
    <mergeCell ref="E5:E6"/>
    <mergeCell ref="F5:F6"/>
    <mergeCell ref="G5:G6"/>
    <mergeCell ref="H5:H6"/>
    <mergeCell ref="I5:J5"/>
    <mergeCell ref="D3:E3"/>
    <mergeCell ref="D4:E4"/>
  </mergeCells>
  <phoneticPr fontId="8" type="noConversion"/>
  <pageMargins left="0.70866141732283472" right="0.70866141732283472" top="0.78740157480314965" bottom="0.78740157480314965" header="0.31496062992125984" footer="0.31496062992125984"/>
  <pageSetup paperSize="9" scale="72" fitToHeight="12"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C761795BBEBCF54F9C9D8C4BE2E472D5" ma:contentTypeVersion="16" ma:contentTypeDescription="Vytvoří nový dokument" ma:contentTypeScope="" ma:versionID="bf62ca3b13ea9d98f0b2864a1946006e">
  <xsd:schema xmlns:xsd="http://www.w3.org/2001/XMLSchema" xmlns:xs="http://www.w3.org/2001/XMLSchema" xmlns:p="http://schemas.microsoft.com/office/2006/metadata/properties" xmlns:ns2="41ec62b2-5769-47c7-89e9-2553fd4e5d10" xmlns:ns3="aefccb90-1c61-4472-93d8-2045f711da9b" targetNamespace="http://schemas.microsoft.com/office/2006/metadata/properties" ma:root="true" ma:fieldsID="56e8761a9b9604448ad4f09c33ee517f" ns2:_="" ns3:_="">
    <xsd:import namespace="41ec62b2-5769-47c7-89e9-2553fd4e5d10"/>
    <xsd:import namespace="aefccb90-1c61-4472-93d8-2045f711da9b"/>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DateTaken" minOccurs="0"/>
                <xsd:element ref="ns2:MediaServiceLocation"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AutoKeyPoints" minOccurs="0"/>
                <xsd:element ref="ns2:MediaServiceKeyPoints" minOccurs="0"/>
                <xsd:element ref="ns2:MediaLengthInSeconds" minOccurs="0"/>
                <xsd:element ref="ns2:lcf76f155ced4ddcb4097134ff3c332f" minOccurs="0"/>
                <xsd:element ref="ns3: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1ec62b2-5769-47c7-89e9-2553fd4e5d10" elementFormDefault="qualified">
    <xsd:import namespace="http://schemas.microsoft.com/office/2006/documentManagement/types"/>
    <xsd:import namespace="http://schemas.microsoft.com/office/infopath/2007/PartnerControls"/>
    <xsd:element name="MediaServiceMetadata" ma:index="8" nillable="true" ma:displayName="MediaServiceMetadata" ma:description="" ma:hidden="true" ma:internalName="MediaServiceMetadata" ma:readOnly="true">
      <xsd:simpleType>
        <xsd:restriction base="dms:Note"/>
      </xsd:simpleType>
    </xsd:element>
    <xsd:element name="MediaServiceFastMetadata" ma:index="9" nillable="true" ma:displayName="MediaServiceFastMetadata" ma:description="" ma:hidden="true" ma:internalName="MediaServiceFastMetadata" ma:readOnly="true">
      <xsd:simpleType>
        <xsd:restriction base="dms:Note"/>
      </xsd:simpleType>
    </xsd:element>
    <xsd:element name="MediaServiceAutoTags" ma:index="10" nillable="true" ma:displayName="MediaServiceAutoTags" ma:description="" ma:internalName="MediaServiceAutoTags" ma:readOnly="true">
      <xsd:simpleType>
        <xsd:restriction base="dms:Text"/>
      </xsd:simpleType>
    </xsd:element>
    <xsd:element name="MediaServiceDateTaken" ma:index="11" nillable="true" ma:displayName="MediaServiceDateTaken" ma:description="" ma:hidden="true" ma:internalName="MediaServiceDateTaken" ma:readOnly="true">
      <xsd:simpleType>
        <xsd:restriction base="dms:Text"/>
      </xsd:simpleType>
    </xsd:element>
    <xsd:element name="MediaServiceLocation" ma:index="12" nillable="true" ma:displayName="MediaServiceLocation" ma:description="" ma:internalName="MediaServiceLocation" ma:readOnly="true">
      <xsd:simpleType>
        <xsd:restriction base="dms:Text"/>
      </xsd:simpleType>
    </xsd:element>
    <xsd:element name="MediaServiceOCR" ma:index="13" nillable="true" ma:displayName="MediaServiceOCR"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Značky obrázků" ma:readOnly="false" ma:fieldId="{5cf76f15-5ced-4ddc-b409-7134ff3c332f}" ma:taxonomyMulti="true" ma:sspId="c472fbe4-f284-4e92-b9ec-767f008d93cf"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aefccb90-1c61-4472-93d8-2045f711da9b" elementFormDefault="qualified">
    <xsd:import namespace="http://schemas.microsoft.com/office/2006/documentManagement/types"/>
    <xsd:import namespace="http://schemas.microsoft.com/office/infopath/2007/PartnerControls"/>
    <xsd:element name="SharedWithUsers" ma:index="16" nillable="true" ma:displayName="Sdílí se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dílené s podrobnostmi" ma:internalName="SharedWithDetails" ma:readOnly="true">
      <xsd:simpleType>
        <xsd:restriction base="dms:Note">
          <xsd:maxLength value="255"/>
        </xsd:restriction>
      </xsd:simpleType>
    </xsd:element>
    <xsd:element name="TaxCatchAll" ma:index="23" nillable="true" ma:displayName="Taxonomy Catch All Column" ma:hidden="true" ma:list="{281d6f67-61be-4559-9db0-1d8b91b493d5}" ma:internalName="TaxCatchAll" ma:showField="CatchAllData" ma:web="aefccb90-1c61-4472-93d8-2045f711da9b">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4F51B804-45A8-4B6D-A08E-B33263DCAA6F}"/>
</file>

<file path=customXml/itemProps2.xml><?xml version="1.0" encoding="utf-8"?>
<ds:datastoreItem xmlns:ds="http://schemas.openxmlformats.org/officeDocument/2006/customXml" ds:itemID="{B8C84E05-6E69-4A83-B824-C93ADF874FEE}"/>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2</vt:i4>
      </vt:variant>
    </vt:vector>
  </HeadingPairs>
  <TitlesOfParts>
    <vt:vector size="2" baseType="lpstr">
      <vt:lpstr>Rekapitulace</vt:lpstr>
      <vt:lpstr>Rozpočet</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uživatel</dc:creator>
  <cp:lastModifiedBy>Václav Vlček</cp:lastModifiedBy>
  <cp:lastPrinted>2022-06-02T13:15:22Z</cp:lastPrinted>
  <dcterms:created xsi:type="dcterms:W3CDTF">2021-08-06T06:07:48Z</dcterms:created>
  <dcterms:modified xsi:type="dcterms:W3CDTF">2022-06-02T13:15:22Z</dcterms:modified>
</cp:coreProperties>
</file>