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3" activeTab="0"/>
  </bookViews>
  <sheets>
    <sheet name="Rekapitulace stavby" sheetId="1" r:id="rId1"/>
    <sheet name="2 - Krymská 12" sheetId="2" r:id="rId2"/>
    <sheet name="1 - Krymská 10" sheetId="3" r:id="rId3"/>
  </sheets>
  <definedNames/>
  <calcPr fullCalcOnLoad="1"/>
</workbook>
</file>

<file path=xl/sharedStrings.xml><?xml version="1.0" encoding="utf-8"?>
<sst xmlns="http://schemas.openxmlformats.org/spreadsheetml/2006/main" count="4356" uniqueCount="493">
  <si>
    <t>Export VZ</t>
  </si>
  <si>
    <t>List obsahuje:</t>
  </si>
  <si>
    <t>1.0</t>
  </si>
  <si>
    <t>False</t>
  </si>
  <si>
    <t>{D9C72770-99D6-4609-986F-5C3440B4D658}</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</si>
  <si>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</si>
  <si>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</si>
  <si>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</si>
  <si>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</si>
  <si>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</si>
  <si>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</si>
  <si>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</si>
  <si>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</si>
  <si>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</si>
  <si>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</si>
  <si>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01 - Krymská 10,12</t>
  </si>
  <si>
    <t>0,1</t>
  </si>
  <si>
    <t>1</t>
  </si>
  <si>
    <t>Místo:</t>
  </si>
  <si>
    <t xml:space="preserve"> </t>
  </si>
  <si>
    <t>Datum:</t>
  </si>
  <si>
    <t>21.02.2013</t>
  </si>
  <si>
    <t>10</t>
  </si>
  <si>
    <t>100</t>
  </si>
  <si>
    <t>Zadavatel:</t>
  </si>
  <si>
    <t>IČ:</t>
  </si>
  <si>
    <t>DIČ:</t>
  </si>
  <si>
    <t>Uchazeč:</t>
  </si>
  <si>
    <t>Vyplň údaj</t>
  </si>
  <si>
    <t>Projektant:</t>
  </si>
  <si>
    <t>True</t>
  </si>
  <si>
    <t>Poznámka:</t>
  </si>
  <si>
    <t>Technické podmínky položek z cenové soustavy jsou k dispozici na www.cs-urs.cz.</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</si>
  <si>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</si>
  <si>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</si>
  <si>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</si>
  <si>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</si>
  <si>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</si>
  <si>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</si>
  <si>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</si>
  <si>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</si>
  <si>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</si>
  <si>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</si>
  <si>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</si>
  <si>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</si>
  <si>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</si>
  <si>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</si>
  <si>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</si>
  <si>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</si>
  <si>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</si>
  <si>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</si>
  <si>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</si>
  <si>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</si>
  <si>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</si>
  <si>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</si>
  <si>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</si>
  <si>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</si>
  <si>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</si>
  <si>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</si>
  <si>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</si>
  <si>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</si>
  <si>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</si>
  <si>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</si>
  <si>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</si>
  <si>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</si>
  <si>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</si>
  <si>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</si>
  <si>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</si>
  <si>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</si>
  <si>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2</t>
  </si>
  <si>
    <t>Krymská 12</t>
  </si>
  <si>
    <t>STA</t>
  </si>
  <si>
    <t>{07797F65-DC8B-4D2C-B8E0-39E09519E1CE}</t>
  </si>
  <si>
    <t>Krymská 10</t>
  </si>
  <si>
    <t>{7F907FD0-1657-434B-830E-F7FC8CC37E48}</t>
  </si>
  <si>
    <t>Zpět na list:</t>
  </si>
  <si>
    <t>KRYCÍ LIST SOUPISU</t>
  </si>
  <si>
    <t>Objekt:</t>
  </si>
  <si>
    <t>2 - Krymská 12</t>
  </si>
  <si>
    <t>KSO:</t>
  </si>
  <si>
    <t>REKAPITULACE ČLENĚNÍ SOUPISU PRACÍ</t>
  </si>
  <si>
    <t>Kód dílu - Popis</t>
  </si>
  <si>
    <t>Cena celkem [CZK]</t>
  </si>
  <si>
    <t>Náklady soupisu celkem</t>
  </si>
  <si>
    <t>-1</t>
  </si>
  <si>
    <t>D1 - 003: Svislé konstrukce</t>
  </si>
  <si>
    <t>D2 - 006: Úpravy povrchu</t>
  </si>
  <si>
    <t>D3 - 009: Ostatní konstrukce a práce</t>
  </si>
  <si>
    <t>D4 - 099: Přesun hmot HSV</t>
  </si>
  <si>
    <t>D5 - 763: Dřevěná prefabrikace</t>
  </si>
  <si>
    <t>D6 - 764: Konstrukce klempířské</t>
  </si>
  <si>
    <t>D7 - 766: Konstrukce truhlářské</t>
  </si>
  <si>
    <t>D8 - 767: Konstrukce zámečnické</t>
  </si>
  <si>
    <t>D9 - 781: Obklady keramické</t>
  </si>
  <si>
    <t>D10 - 783: Nátěry</t>
  </si>
  <si>
    <t>D11 - 784: Malby</t>
  </si>
  <si>
    <t>D12 - 999: Bourání</t>
  </si>
  <si>
    <t>D13 - VRN: Vedlejší rozpočtové náklady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</si>
  <si>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</si>
  <si>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</si>
  <si>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</si>
  <si>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</si>
  <si>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</si>
  <si>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</si>
  <si>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</si>
  <si>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</si>
  <si>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</si>
  <si>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</si>
  <si>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</si>
  <si>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</si>
  <si>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</si>
  <si>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</si>
  <si>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</si>
  <si>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</si>
  <si>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</si>
  <si>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311272123</t>
  </si>
  <si>
    <t>Zdivo nosné tl 200 mm z pórobetonových přesných hladkých tvárnic Ytong hmotnosti 500 kg/m3</t>
  </si>
  <si>
    <t>m3</t>
  </si>
  <si>
    <t>CS ÚRS 2013 01</t>
  </si>
  <si>
    <t>4</t>
  </si>
  <si>
    <t>Zdivo z pórobetonových přesných tvárnic (YTONG) nosné z tvárnic hladkých jakékoli pevnosti na tenké maltové lože, tloušťka zdiva 200 mm, objemová hmotnost 500 kg/m3</t>
  </si>
  <si>
    <t>PP</t>
  </si>
  <si>
    <t>0,7*0,9*6*0,2</t>
  </si>
  <si>
    <t>VV</t>
  </si>
  <si>
    <t>Součet</t>
  </si>
  <si>
    <t>311272223</t>
  </si>
  <si>
    <t>Zdivo nosné tl 250 mm z pórobetonových přesných hladkých tvárnic Ytong hmotnosti 500 kg/m3</t>
  </si>
  <si>
    <t>Zdivo z pórobetonových přesných tvárnic (YTONG) nosné z tvárnic hladkých jakékoli pevnosti na tenké maltové lože, tloušťka zdiva 250 mm, objemová hmotnost 500 kg/m3</t>
  </si>
  <si>
    <t>(2,18+2,68+4,44)*0,85*0,25</t>
  </si>
  <si>
    <t>612325302</t>
  </si>
  <si>
    <t>Vápenocementová štuková omítka ostění nebo nadpraží</t>
  </si>
  <si>
    <t>m2</t>
  </si>
  <si>
    <t>3</t>
  </si>
  <si>
    <t>Vápenocementová nebo vápenná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</si>
  <si>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</si>
  <si>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PSC</t>
  </si>
  <si>
    <t>453,8*0,2</t>
  </si>
  <si>
    <t>612474116</t>
  </si>
  <si>
    <t>Vnitřní omítka pórobetonových stěn tl 10 mm ze suché směsi Ytong</t>
  </si>
  <si>
    <t>není z CS ÚRS</t>
  </si>
  <si>
    <t>0,7*0,9*6+3,54</t>
  </si>
  <si>
    <t>(2,68+2,18+4,44)*0,85</t>
  </si>
  <si>
    <t>612481118</t>
  </si>
  <si>
    <t>Potažení vnitřních stěn sklovláknitým pletivem vtlačením do tmele</t>
  </si>
  <si>
    <t>5</t>
  </si>
  <si>
    <t>620471212</t>
  </si>
  <si>
    <t>Vnější omítka silikátová tenkovrstvá probarvená zatřená (škrábaná) tl 2 mm</t>
  </si>
  <si>
    <t>6</t>
  </si>
  <si>
    <t>15,225</t>
  </si>
  <si>
    <t>"ostění ;"  453,8*0,1</t>
  </si>
  <si>
    <t>620471812</t>
  </si>
  <si>
    <t>Nátěr základní penetrační pro silikátové tenkovrstvé omítky</t>
  </si>
  <si>
    <t>7</t>
  </si>
  <si>
    <t>622481118</t>
  </si>
  <si>
    <t>Potažení vnějších stěn sklovláknitým pletivem vtlačením do tmele</t>
  </si>
  <si>
    <t>8</t>
  </si>
  <si>
    <t>622712113</t>
  </si>
  <si>
    <t>KZS stěn budov pod omítku deskami z polystyrénu XPS tl 30 mm s hmoždinkami s plastovým trnem</t>
  </si>
  <si>
    <t>9</t>
  </si>
  <si>
    <t>"vnější parapety ;"  1,8*0,07+130*0,2</t>
  </si>
  <si>
    <t>949111111</t>
  </si>
  <si>
    <t>Lešení lehké pomocné kozové trubkové o výšce lešeňové podlahy do 1,2 m</t>
  </si>
  <si>
    <t>120</t>
  </si>
  <si>
    <t>952901111</t>
  </si>
  <si>
    <t>Vyčištění budov bytové a občanské výstavby při výšce podlaží do 4 m</t>
  </si>
  <si>
    <t>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</si>
  <si>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</si>
  <si>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</si>
  <si>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998011002</t>
  </si>
  <si>
    <t>Přesun hmot pro budovy zděné v do 12 m</t>
  </si>
  <si>
    <t>t</t>
  </si>
  <si>
    <t>12</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</si>
  <si>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</si>
  <si>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</si>
  <si>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763112327</t>
  </si>
  <si>
    <t>SDK příčka mezibytová tl 255 mm zdvojený profil CW+UW 100 desky 2xDF 12,5 TI 80 mm EI 120 Rw 62 dB</t>
  </si>
  <si>
    <t>13</t>
  </si>
  <si>
    <t>Příčka mezibytová ze sádrokartonových desek s nosnou konstrukcí ze zdvojených ocelových profilů UW, CW dvojitě opláštěná deskami protipožárními DF tl. 2 x 12,5 mm, příčka tl. 255 mm, profil 100 TI tl. 80 mm, EI 120, Rw 62 dB</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</si>
  <si>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Doporučené
    množství na 1 m2 příčky je 3,8 m profilu CW a 1,6 m profilu UW.
6. V cenách -2621 a -2624 nejsou započteny náklady na desky; tato dodávka se oceňuje ve specifikaci.
7. Ostatní konstrukce a práce a příplatky u mezibytových příček se oceňují cenami 763 11-17.. pro
    příčky ze sádrokartonových desek.
</t>
  </si>
  <si>
    <t>(2,68+5,44+2,18)*0,3+0,45</t>
  </si>
  <si>
    <t>998763402</t>
  </si>
  <si>
    <t>Přesun hmot procentní pro sádrokartonové konstrukce v objektech v do 12 m</t>
  </si>
  <si>
    <t>%</t>
  </si>
  <si>
    <t>14</t>
  </si>
  <si>
    <t>Přesun hmot pro konstrukce montované z desek stanovený procentní sazbou z ceny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</si>
  <si>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</si>
  <si>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764410210</t>
  </si>
  <si>
    <t>Oplechování parapetů Pz rš 100 mm včetně rohů</t>
  </si>
  <si>
    <t>m</t>
  </si>
  <si>
    <t>Oplechování parapetů z pozinkovaného Pz plechu včetně rohů rš 100 mm</t>
  </si>
  <si>
    <t>"K2 ;"  1,8</t>
  </si>
  <si>
    <t>764410230</t>
  </si>
  <si>
    <t>Oplechování parapetů Pz rš 200 mm včetně rohů</t>
  </si>
  <si>
    <t>16</t>
  </si>
  <si>
    <t>Oplechování parapetů z pozinkovaného Pz plechu včetně rohů rš 200 mm</t>
  </si>
  <si>
    <t>"K1 ;"  130</t>
  </si>
  <si>
    <t>764421220</t>
  </si>
  <si>
    <t>Oplechování říms Pz rš 150 mm</t>
  </si>
  <si>
    <t>17</t>
  </si>
  <si>
    <t>Oplechování říms a ozdobných prvků z pozinkovaného Pz plechu včetně rohů rš 150 mm</t>
  </si>
  <si>
    <t>"K4 ;"  6</t>
  </si>
  <si>
    <t>764421240</t>
  </si>
  <si>
    <t>Oplechování říms Pz rš 250 mm</t>
  </si>
  <si>
    <t>18</t>
  </si>
  <si>
    <t>Oplechování říms a ozdobných prvků z pozinkovaného Pz plechu včetně rohů rš 250 mm</t>
  </si>
  <si>
    <t>"K/3 ;"  7</t>
  </si>
  <si>
    <t>998764202</t>
  </si>
  <si>
    <t>Přesun hmot procentní pro konstrukce klempířské v objektech v do 12 m</t>
  </si>
  <si>
    <t>19</t>
  </si>
  <si>
    <t>Přesun hmot pro konstrukce klempířské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</si>
  <si>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</si>
  <si>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 00-0001</t>
  </si>
  <si>
    <t>Montáž plastových výplní otvorů (12% z dodávky)</t>
  </si>
  <si>
    <t>soubor</t>
  </si>
  <si>
    <t>20</t>
  </si>
  <si>
    <t>766 00-0002</t>
  </si>
  <si>
    <t>Dod+mtz vnitř.Al horozontální žaluzie</t>
  </si>
  <si>
    <t>"CEP/1,2 ;"  4,2*2,75*2</t>
  </si>
  <si>
    <t>"CEP/4 ;"  2,1*1,8*2</t>
  </si>
  <si>
    <t>"CEP/3 ;"  4,2*1,8*16</t>
  </si>
  <si>
    <t>"V/1 ;"  1,2*1,8*2</t>
  </si>
  <si>
    <t>"V/2 ;"  0,9*1,8*2</t>
  </si>
  <si>
    <t>766694111</t>
  </si>
  <si>
    <t>Montáž parapetních desek dřevěných, laminovaných šířky do 30cm</t>
  </si>
  <si>
    <t>22</t>
  </si>
  <si>
    <t>"CEP/1,2 ;"  4,2*2</t>
  </si>
  <si>
    <t>"CEP/13 ;"  2,18</t>
  </si>
  <si>
    <t>"CEP/14 ;"  4,44</t>
  </si>
  <si>
    <t>"CEP/15 ;"  2,68</t>
  </si>
  <si>
    <t>998766202</t>
  </si>
  <si>
    <t>Přesun hmot procentní pro konstrukce truhlářské v objektech v do 12 m</t>
  </si>
  <si>
    <t>23</t>
  </si>
  <si>
    <t>Přesun hmot pro konstrukce truhlářské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</si>
  <si>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</si>
  <si>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CEP/1</t>
  </si>
  <si>
    <t>Vnější stěna z plast.profilů, bezp.izolační sklo 4200/2750mm</t>
  </si>
  <si>
    <t>kus</t>
  </si>
  <si>
    <t>24</t>
  </si>
  <si>
    <t>CEP/10</t>
  </si>
  <si>
    <t>Vnější okno z plast.profilů, izolační sklo 900/1800mm</t>
  </si>
  <si>
    <t>25</t>
  </si>
  <si>
    <t>CEP/11</t>
  </si>
  <si>
    <t>26</t>
  </si>
  <si>
    <t>CEP/12</t>
  </si>
  <si>
    <t>Vnější okno z plast.profilů, izolační sklo 900/500mm</t>
  </si>
  <si>
    <t>27</t>
  </si>
  <si>
    <t>CEP/13</t>
  </si>
  <si>
    <t>Vnější stěna z plast.profilů, izolační sklo 2180/1750mm</t>
  </si>
  <si>
    <t>28</t>
  </si>
  <si>
    <t>CEP/14</t>
  </si>
  <si>
    <t>Vnější stěna s dveřmi z plast.profilů, izolační bezp.sklo 4440/1750mm+1000/2600mm</t>
  </si>
  <si>
    <t>29</t>
  </si>
  <si>
    <t>CEP/15</t>
  </si>
  <si>
    <t>Vnější stěna z plast.profilů, izolační sklo 2680/1750mm</t>
  </si>
  <si>
    <t>30</t>
  </si>
  <si>
    <t>CEP/2</t>
  </si>
  <si>
    <t>31</t>
  </si>
  <si>
    <t>CEP/3</t>
  </si>
  <si>
    <t>Vnější stěna z plast.profilů, izolační sklo 4200/1800mm</t>
  </si>
  <si>
    <t>32</t>
  </si>
  <si>
    <t>CEP/4</t>
  </si>
  <si>
    <t>Vnější stěna z plast.profilů, izolační sklo 2100/1800mm</t>
  </si>
  <si>
    <t>33</t>
  </si>
  <si>
    <t>CEP/5</t>
  </si>
  <si>
    <t>Vnější okno z plast.profilů, izolační sklo 1200/1800mm</t>
  </si>
  <si>
    <t>34</t>
  </si>
  <si>
    <t>CEP/6</t>
  </si>
  <si>
    <t>Vnější okno z plast.profilů, izolační bezp.sklo 900/900mm</t>
  </si>
  <si>
    <t>35</t>
  </si>
  <si>
    <t>CEP/7</t>
  </si>
  <si>
    <t>36</t>
  </si>
  <si>
    <t>CEP/8</t>
  </si>
  <si>
    <t>37</t>
  </si>
  <si>
    <t>CEP/9</t>
  </si>
  <si>
    <t>38</t>
  </si>
  <si>
    <t>DEP/3</t>
  </si>
  <si>
    <t>Vnější dveře z plast.profilů, plné 1500/2750mm</t>
  </si>
  <si>
    <t>39</t>
  </si>
  <si>
    <t>DEP/4</t>
  </si>
  <si>
    <t>Vnější dveře z plast.profilů, izolační bezp.sklo 1500/2750mm</t>
  </si>
  <si>
    <t>40</t>
  </si>
  <si>
    <t>DEP/5</t>
  </si>
  <si>
    <t>Vnější dveře z plast.profilů, izolační sklo 800/2750mm</t>
  </si>
  <si>
    <t>41</t>
  </si>
  <si>
    <t>DEP/6</t>
  </si>
  <si>
    <t>Vnější dveře z plast.profilů, izolační bezp.sklo 740/2750mm</t>
  </si>
  <si>
    <t>42</t>
  </si>
  <si>
    <t>DEP/7</t>
  </si>
  <si>
    <t>43</t>
  </si>
  <si>
    <t>spcm1</t>
  </si>
  <si>
    <t>Dodávka vnitřní plast.parapet</t>
  </si>
  <si>
    <t>44</t>
  </si>
  <si>
    <t>55341420</t>
  </si>
  <si>
    <t>Průvětrník bez klapek se sítí 15x15 cm</t>
  </si>
  <si>
    <t>45</t>
  </si>
  <si>
    <t>767 00-0001</t>
  </si>
  <si>
    <t>Dod+mtz plast.síť do oken proti hmyzu</t>
  </si>
  <si>
    <t>46</t>
  </si>
  <si>
    <t>"PL/2-PL/5 ;"  1,2*1,8*5</t>
  </si>
  <si>
    <t>0,9*1,8*6</t>
  </si>
  <si>
    <t>1,5*0,65*1</t>
  </si>
  <si>
    <t>767 00-0002</t>
  </si>
  <si>
    <t>Montáž vněj.Al dveří (12% z dodávky)</t>
  </si>
  <si>
    <t>47</t>
  </si>
  <si>
    <t>767811100</t>
  </si>
  <si>
    <t>Montáž mřížek větracích VM</t>
  </si>
  <si>
    <t>48</t>
  </si>
  <si>
    <t>"PL/1 ;"  4</t>
  </si>
  <si>
    <t>998767202</t>
  </si>
  <si>
    <t>Přesun hmot procentní pro zámečnické konstrukce v objektech v do 12 m</t>
  </si>
  <si>
    <t>49</t>
  </si>
  <si>
    <t>Přesun hmot pro zámečnické konstrukce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</si>
  <si>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</si>
  <si>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spcmDEP/1</t>
  </si>
  <si>
    <t>Vněj.Al dveře, izol.bezp.sklo, 1500/2750mm</t>
  </si>
  <si>
    <t>50</t>
  </si>
  <si>
    <t>781413116</t>
  </si>
  <si>
    <t>Montáž obkladaček vnitřních pórovinových pravoúhlých do 85 ks/m2 lepených standardním lepidlem</t>
  </si>
  <si>
    <t>51</t>
  </si>
  <si>
    <t>Montáž obkladů vnitřních stěn z obkladaček a dekorů (listel) pórovinových lepených standardním lepidlem z obkladaček pravoúhlých přes 50 do 85 ks/m2</t>
  </si>
  <si>
    <t>"oprava dotčených stěn ;"  21,5</t>
  </si>
  <si>
    <t>998781202</t>
  </si>
  <si>
    <t>Přesun hmot procentní pro obklady keramické v objektech v do 12 m</t>
  </si>
  <si>
    <t>52</t>
  </si>
  <si>
    <t>Přesun hmot pro obklady keramické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</si>
  <si>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</si>
  <si>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spcm781</t>
  </si>
  <si>
    <t>Dodávka keram obkladů</t>
  </si>
  <si>
    <t>53</t>
  </si>
  <si>
    <t>783522000</t>
  </si>
  <si>
    <t>Nátěry syntetické klempířských konstrukcí barva standardní dvojnásobné a základní</t>
  </si>
  <si>
    <t>54</t>
  </si>
  <si>
    <t>Nátěry klempířských konstrukcí syntetické na vzduchu schnoucí standardními barvami dvojnásobné a základní nátěr reaktivní barvou</t>
  </si>
  <si>
    <t>130*0,2</t>
  </si>
  <si>
    <t>1,8*0,07</t>
  </si>
  <si>
    <t>7*0,25</t>
  </si>
  <si>
    <t>6*0,15</t>
  </si>
  <si>
    <t>783812910</t>
  </si>
  <si>
    <t>Opravy nátěrů olejových omítek stěn jednonásobné a 1x napuštění</t>
  </si>
  <si>
    <t>55</t>
  </si>
  <si>
    <t>Nátěry omítek olejové stěn napuštěním s 1x plným tmelením</t>
  </si>
  <si>
    <t>"dotčené stěny ;"  72</t>
  </si>
  <si>
    <t>784453621</t>
  </si>
  <si>
    <t>Malby směsi PRIMALEX tekuté disperzní bílé omyvatelné dvojnásobné s penetrací místnost v do 3,8 m</t>
  </si>
  <si>
    <t>56</t>
  </si>
  <si>
    <t>"dotčené stěny ;"  226</t>
  </si>
  <si>
    <t>764410850</t>
  </si>
  <si>
    <t>Demontáž oplechování parapetu rš do 330 mm</t>
  </si>
  <si>
    <t>57</t>
  </si>
  <si>
    <t>Demontáž oplechování parapetů rš od 100 do 330 mm</t>
  </si>
  <si>
    <t>962081131</t>
  </si>
  <si>
    <t>Bourání příček ze skleněných tvárnic tl do 100 mm</t>
  </si>
  <si>
    <t>58</t>
  </si>
  <si>
    <t>Bourání zdiva příček nebo vybourání otvorů ze skleněných tvárnic, tl. do 100 mm</t>
  </si>
  <si>
    <t>0,7*0,9*6</t>
  </si>
  <si>
    <t>964011211</t>
  </si>
  <si>
    <t>Vybourání ŽB překladů prefabrikovaných dl do 3 m hmotnosti do 50 kg/m</t>
  </si>
  <si>
    <t>59</t>
  </si>
  <si>
    <t>Vybourání železobetonových prefabrikovaných překladů uložených ve zdivu, délky do 3 m, hmotnosti do 50 kg/m</t>
  </si>
  <si>
    <t xml:space="preserve">Poznámka k souboru cen:
1. Hmotnost železobetonových překladů se určuje z objemu překladu a objemové hmotnosti 2,4 t/m3.
</t>
  </si>
  <si>
    <t>0,9*0,2*0,1*2</t>
  </si>
  <si>
    <t>967031132</t>
  </si>
  <si>
    <t>Přisekání rovných ostění v cihelném zdivu na MV nebo MVC</t>
  </si>
  <si>
    <t>60</t>
  </si>
  <si>
    <t>Přisekání (špicování) plošné nebo rovných ostění zdiva z cihel pálených rovných ostění, bez odstupu, po hrubém vybourání otvorů, na maltu vápennou nebo vápenocementovou</t>
  </si>
  <si>
    <t>2,75*0,1</t>
  </si>
  <si>
    <t>968062374</t>
  </si>
  <si>
    <t>Vybourání dřevěných rámů oken zdvojených včetně křídel pl do 1 m2</t>
  </si>
  <si>
    <t>61</t>
  </si>
  <si>
    <t>Vybourání dřevěných rámů oken s křídly, dveřních zárubní, vrat, stěn, ostění nebo obkladů rámů oken s křídly zdvojených, plochy do 1 m2</t>
  </si>
  <si>
    <t xml:space="preserve">Poznámka k souboru cen:
1. V cenách -2244 až -2747 jsou započteny i náklady na vyvěšení křídel.
</t>
  </si>
  <si>
    <t>0,81*6</t>
  </si>
  <si>
    <t>0,45*2</t>
  </si>
  <si>
    <t>968062375</t>
  </si>
  <si>
    <t>Vybourání dřevěných rámů oken zdvojených včetně křídel pl do 2 m2</t>
  </si>
  <si>
    <t>62</t>
  </si>
  <si>
    <t>Vybourání dřevěných rámů oken s křídly, dveřních zárubní, vrat, stěn, ostění nebo obkladů rámů oken s křídly zdvojených, plochy do 2 m2</t>
  </si>
  <si>
    <t>1,62*6</t>
  </si>
  <si>
    <t>1,62*21</t>
  </si>
  <si>
    <t>1,62*13</t>
  </si>
  <si>
    <t>1,62*2</t>
  </si>
  <si>
    <t>1,62*4</t>
  </si>
  <si>
    <t>968062376</t>
  </si>
  <si>
    <t>Vybourání dřevěných rámů oken zdvojených včetně křídel pl do 4 m2</t>
  </si>
  <si>
    <t>63</t>
  </si>
  <si>
    <t>Vybourání dřevěných rámů oken s křídly, dveřních zárubní, vrat, stěn, ostění nebo obkladů rámů oken s křídly zdvojených, plochy do 4 m2</t>
  </si>
  <si>
    <t>2,16*2</t>
  </si>
  <si>
    <t>968062746</t>
  </si>
  <si>
    <t>Vybourání stěn dřevěných plných, zasklených nebo výkladních pl do 4 m2</t>
  </si>
  <si>
    <t>64</t>
  </si>
  <si>
    <t>Vybourání dřevěných rámů oken s křídly, dveřních zárubní, vrat, stěn, ostění nebo obkladů stěn plných, zasklených nebo výkladních pevných nebo otevíratelných, plochy do 4 m2</t>
  </si>
  <si>
    <t>3,78*2</t>
  </si>
  <si>
    <t>968062747</t>
  </si>
  <si>
    <t>Vybourání stěn dřevěných plných, zasklených nebo výkladních pl přes 4 m2</t>
  </si>
  <si>
    <t>65</t>
  </si>
  <si>
    <t>Vybourání dřevěných rámů oken s křídly, dveřních zárubní, vrat, stěn, ostění nebo obkladů stěn plných, zasklených nebo výkladních pevných nebo otevíratelných, plochy přes 4 m2</t>
  </si>
  <si>
    <t>11,55+11,55+7,56*16</t>
  </si>
  <si>
    <t>(2,18+5,44+2,68)*2,6</t>
  </si>
  <si>
    <t>968072456</t>
  </si>
  <si>
    <t>Vybourání kovových dveřních zárubní pl přes 2 m2</t>
  </si>
  <si>
    <t>66</t>
  </si>
  <si>
    <t>Vybourání kovových rámů oken s křídly, dveřních zárubní, vrat, stěn, ostění nebo obkladů dveřních zárubní, plochy přes 2 m2</t>
  </si>
  <si>
    <t xml:space="preserve">Poznámka k souboru cen:
1. V cenách -2244 až -2559 jsou započteny i náklady na vyvěšení křídel.
2. Cenou -2641 se oceňuje i vybourání nosné ocelové konstrukce pro sádrokartonové příčky.
</t>
  </si>
  <si>
    <t>2,2*1+2,035*1+4,125*5</t>
  </si>
  <si>
    <t>979011111</t>
  </si>
  <si>
    <t>Svislá doprava suti a vybouraných hmot za prvé podlaží</t>
  </si>
  <si>
    <t>67</t>
  </si>
  <si>
    <t>979081111</t>
  </si>
  <si>
    <t>Odvoz suti a vybouraných hmot na skládku do 1 km</t>
  </si>
  <si>
    <t>68</t>
  </si>
  <si>
    <t>979081121</t>
  </si>
  <si>
    <t>Odvoz suti a vybouraných hmot na skládku ZKD 1 km přes 1 km</t>
  </si>
  <si>
    <t>69</t>
  </si>
  <si>
    <t>7,997*24</t>
  </si>
  <si>
    <t>979082111</t>
  </si>
  <si>
    <t>Vnitrostaveništní vodorovná doprava suti a vybouraných hmot do 10 m</t>
  </si>
  <si>
    <t>70</t>
  </si>
  <si>
    <t>979082121</t>
  </si>
  <si>
    <t>Vnitrostaveništní vodorovná doprava suti a vybouraných hmot ZKD 5 m přes 10 m</t>
  </si>
  <si>
    <t>71</t>
  </si>
  <si>
    <t>7,997*8</t>
  </si>
  <si>
    <t>979098231</t>
  </si>
  <si>
    <t>Poplatek za uložení stavebního směsného odpadu na skládce (skládkovné)</t>
  </si>
  <si>
    <t>72</t>
  </si>
  <si>
    <t>07</t>
  </si>
  <si>
    <t>Sdružená sazba VRN</t>
  </si>
  <si>
    <t>73</t>
  </si>
  <si>
    <t>1 - Krymská 10</t>
  </si>
  <si>
    <t>D1 - 001: Zemní práce</t>
  </si>
  <si>
    <t>D2 - 003: Svislé konstrukce</t>
  </si>
  <si>
    <t>D3 - 004: Vodorovné konstrukce</t>
  </si>
  <si>
    <t>D4 - 006: Úpravy povrchu</t>
  </si>
  <si>
    <t>D5 - 009: Ostatní konstrukce a práce</t>
  </si>
  <si>
    <t>D6 - 099: Přesun hmot HSV</t>
  </si>
  <si>
    <t>D7 - 763: Dřevěná prefabrikace</t>
  </si>
  <si>
    <t>D8 - 764: Konstrukce klempířské</t>
  </si>
  <si>
    <t>D9 - 766: Konstrukce truhlářské</t>
  </si>
  <si>
    <t>D10 - 767: Konstrukce zámečnické</t>
  </si>
  <si>
    <t>D11 - 776: Podlahy povlakové</t>
  </si>
  <si>
    <t>D12 - 781: Obklady keramické</t>
  </si>
  <si>
    <t>D13 - 783: Nátěry</t>
  </si>
  <si>
    <t>D14 - 784: Malby</t>
  </si>
  <si>
    <t>D15 - 999: Bourání</t>
  </si>
  <si>
    <t>D16 - VRN: Vedlejší rozpočtové náklady</t>
  </si>
  <si>
    <t>131201101</t>
  </si>
  <si>
    <t>Hloubení jam nezapažených v hornině tř. 3 objemu do 100 m3</t>
  </si>
  <si>
    <t>Hloubení nezapažených jam a zářezů kromě zářezů se šikmými stěnami pro podzemní vedení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</si>
  <si>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3. Hloubení nezapažených jam hloubky přes 16 m se oceňuje individuálně.
4. V cenách jsou započteny i náklady na případné nutné přemístění výkopku ve výkopišti a na
    přehození výkopku na přilehlém terénu na vzdálenost do 3 m od okraje jámy nebo naložení na dopravní
    prostředek.
5. Náklady na svislé přemístění výkopku nad 1 m hloubky se určí dle ustanovení článku č. 3161
    všeobecných podmínek katalogu.
</t>
  </si>
  <si>
    <t>"schod ;"  1*0,3*0,5</t>
  </si>
  <si>
    <t>131201109</t>
  </si>
  <si>
    <t>Příplatek za lepivost u hloubení jam nezapažených v hornině tř. 3</t>
  </si>
  <si>
    <t>Hloubení nezapažených jam a zářezů kromě zářezů se šikmými stěnami pro podzemní vedení s urovnáním dna do předepsaného profilu a spádu Příplatek k cenám za lepivost horniny tř. 3</t>
  </si>
  <si>
    <t>162201102</t>
  </si>
  <si>
    <t>Vodorovné přemístění do 50 m výkopku/sypaniny z horniny tř. 1 až 4</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</si>
  <si>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</si>
  <si>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</si>
  <si>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171201101</t>
  </si>
  <si>
    <t>Uložení sypaniny do násypů nezhutněných</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</si>
  <si>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</si>
  <si>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</si>
  <si>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430321313</t>
  </si>
  <si>
    <t>Schodišťová konstrukce a rampa ze ŽB tř. C 16/20</t>
  </si>
  <si>
    <t>Schodišťové konstrukce a rampy z betonu železového (bez výztuže) stupně, schodnice, ramena, podesty s nosníky tř. C 16/20</t>
  </si>
  <si>
    <t>1*0,3*0,2</t>
  </si>
  <si>
    <t>1*0,3*0,65</t>
  </si>
  <si>
    <t>431351121</t>
  </si>
  <si>
    <t>Zřízení bednění podest schodišť a ramp přímočarých v do 4 m</t>
  </si>
  <si>
    <t>Bednění podest, podstupňových desek a ramp včetně podpěrné konstrukce výšky do 4 m půdorysně přímočarých zřízení</t>
  </si>
  <si>
    <t>1,6*0,2</t>
  </si>
  <si>
    <t>1,6*0,65</t>
  </si>
  <si>
    <t>431351122</t>
  </si>
  <si>
    <t>Odstranění bednění podest schodišť a ramp přímočarých v do 4 m</t>
  </si>
  <si>
    <t>Bednění podest, podstupňových desek a ramp včetně podpěrné konstrukce výšky do 4 m půdorysně přímočarých odstranění</t>
  </si>
  <si>
    <t>"K1 ;"  129</t>
  </si>
  <si>
    <t>"K3 ;"  8,5</t>
  </si>
  <si>
    <t>776 00-0001</t>
  </si>
  <si>
    <t>Doplnění PVC na dobetonovaný schod.stupeň (0,5x1m)</t>
  </si>
  <si>
    <t>998776202</t>
  </si>
  <si>
    <t>Přesun hmot procentní pro podlahy povlakové v objektech v do 12 m</t>
  </si>
  <si>
    <t>Přesun hmot pro podlahy povlakové stanovený procentní sazbou z ceny vodorovná dopravní vzdálenost do 50 m v objektech výšky přes 6 do 12 m</t>
  </si>
  <si>
    <t>129*0,2</t>
  </si>
  <si>
    <t>8,5*0,15</t>
  </si>
  <si>
    <t>2,16*1</t>
  </si>
  <si>
    <t>74</t>
  </si>
  <si>
    <t>75</t>
  </si>
  <si>
    <t>76</t>
  </si>
  <si>
    <t>77</t>
  </si>
  <si>
    <t>7,923*24</t>
  </si>
  <si>
    <t>78</t>
  </si>
  <si>
    <t>79</t>
  </si>
  <si>
    <t>7,923*8</t>
  </si>
  <si>
    <t>80</t>
  </si>
  <si>
    <t>81</t>
  </si>
</sst>
</file>

<file path=xl/styles.xml><?xml version="1.0" encoding="utf-8"?>
<styleSheet xmlns="http://schemas.openxmlformats.org/spreadsheetml/2006/main">
  <numFmts count="5">
    <numFmt numFmtId="164" formatCode="#,##0.00;-#,##0.00"/>
    <numFmt numFmtId="165" formatCode="0.00%;-0.00%"/>
    <numFmt numFmtId="166" formatCode="dd\.mm\.yyyy"/>
    <numFmt numFmtId="167" formatCode="#,##0.00000;-#,##0.00000"/>
    <numFmt numFmtId="168" formatCode="#,##0.000;-#,##0.000"/>
  </numFmts>
  <fonts count="29">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sz val="8"/>
      <color indexed="63"/>
      <name val="Trebuchet MS"/>
      <family val="0"/>
    </font>
    <font>
      <sz val="8"/>
      <color indexed="10"/>
      <name val="Trebuchet MS"/>
      <family val="0"/>
    </font>
    <font>
      <i/>
      <sz val="7"/>
      <color indexed="55"/>
      <name val="Trebuchet MS"/>
      <family val="0"/>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right style="hair">
        <color indexed="8"/>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hair">
        <color indexed="55"/>
      </left>
      <right/>
      <top style="hair">
        <color indexed="55"/>
      </top>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s>
  <cellStyleXfs count="2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0" fillId="0" borderId="0" applyFont="0" applyFill="0" applyBorder="0" applyAlignment="0" applyProtection="0"/>
  </cellStyleXfs>
  <cellXfs count="179">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1" fillId="2" borderId="0" xfId="0" applyFont="1" applyFill="1" applyAlignment="1">
      <alignment horizontal="left" vertical="center"/>
    </xf>
    <xf numFmtId="0" fontId="0" fillId="2" borderId="0" xfId="0" applyFont="1" applyFill="1" applyAlignment="1">
      <alignment horizontal="left" vertical="top"/>
    </xf>
    <xf numFmtId="0" fontId="2" fillId="2" borderId="0" xfId="0" applyFont="1" applyFill="1" applyAlignment="1">
      <alignment horizontal="lef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4" fillId="0" borderId="0" xfId="0" applyFont="1" applyAlignment="1">
      <alignment horizontal="center" vertical="center"/>
    </xf>
    <xf numFmtId="0" fontId="0" fillId="0" borderId="0" xfId="0" applyAlignment="1">
      <alignment horizontal="left" vertical="top"/>
    </xf>
    <xf numFmtId="0" fontId="0" fillId="0" borderId="5"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wrapText="1"/>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3" borderId="0" xfId="0" applyFont="1" applyFill="1" applyAlignment="1">
      <alignment horizontal="left" vertical="center"/>
    </xf>
    <xf numFmtId="49" fontId="9" fillId="3" borderId="0" xfId="0" applyFont="1" applyFill="1" applyAlignment="1">
      <alignment horizontal="left" vertical="top"/>
    </xf>
    <xf numFmtId="0" fontId="9" fillId="0" borderId="0" xfId="0" applyFont="1" applyAlignment="1">
      <alignment horizontal="left" vertical="center" wrapText="1"/>
    </xf>
    <xf numFmtId="0" fontId="0" fillId="0" borderId="6" xfId="0" applyBorder="1" applyAlignment="1">
      <alignment horizontal="left" vertical="top"/>
    </xf>
    <xf numFmtId="0" fontId="0" fillId="0" borderId="4" xfId="0" applyBorder="1" applyAlignment="1">
      <alignment horizontal="left" vertical="center"/>
    </xf>
    <xf numFmtId="0" fontId="0" fillId="0" borderId="0" xfId="0" applyAlignment="1">
      <alignment horizontal="left" vertical="center"/>
    </xf>
    <xf numFmtId="0" fontId="10" fillId="0" borderId="7" xfId="0" applyFont="1" applyBorder="1" applyAlignment="1">
      <alignment horizontal="left" vertical="center"/>
    </xf>
    <xf numFmtId="0" fontId="0" fillId="0" borderId="7" xfId="0" applyBorder="1" applyAlignment="1">
      <alignment horizontal="left" vertical="center"/>
    </xf>
    <xf numFmtId="164" fontId="10" fillId="0" borderId="7" xfId="0" applyFont="1" applyBorder="1" applyAlignment="1">
      <alignment horizontal="right" vertical="center"/>
    </xf>
    <xf numFmtId="0" fontId="0" fillId="0" borderId="5" xfId="0" applyBorder="1" applyAlignment="1">
      <alignment horizontal="left" vertical="center"/>
    </xf>
    <xf numFmtId="0" fontId="11" fillId="0" borderId="4" xfId="0" applyBorder="1" applyAlignment="1">
      <alignment horizontal="left" vertical="center"/>
    </xf>
    <xf numFmtId="0" fontId="11" fillId="0" borderId="0" xfId="0" applyAlignment="1">
      <alignment horizontal="left" vertical="center"/>
    </xf>
    <xf numFmtId="165" fontId="11" fillId="0" borderId="0" xfId="0" applyAlignment="1">
      <alignment horizontal="right" vertical="center"/>
    </xf>
    <xf numFmtId="0" fontId="11" fillId="0" borderId="0" xfId="0" applyAlignment="1">
      <alignment horizontal="center" vertical="center"/>
    </xf>
    <xf numFmtId="164" fontId="6" fillId="0" borderId="0" xfId="0" applyFont="1" applyAlignment="1">
      <alignment horizontal="right" vertical="center"/>
    </xf>
    <xf numFmtId="0" fontId="11" fillId="0" borderId="5" xfId="0" applyBorder="1" applyAlignment="1">
      <alignment horizontal="left" vertical="center"/>
    </xf>
    <xf numFmtId="0" fontId="11" fillId="0" borderId="0" xfId="0" applyFont="1" applyAlignment="1">
      <alignment horizontal="left" vertical="center"/>
    </xf>
    <xf numFmtId="0" fontId="0" fillId="4" borderId="0" xfId="0" applyFill="1" applyAlignment="1">
      <alignment horizontal="left" vertical="center"/>
    </xf>
    <xf numFmtId="0" fontId="7" fillId="4" borderId="8" xfId="0" applyFont="1" applyFill="1" applyBorder="1" applyAlignment="1">
      <alignment horizontal="left" vertical="center"/>
    </xf>
    <xf numFmtId="0" fontId="0" fillId="4" borderId="9" xfId="0" applyFill="1" applyBorder="1" applyAlignment="1">
      <alignment horizontal="left" vertical="center"/>
    </xf>
    <xf numFmtId="0" fontId="7" fillId="4" borderId="9" xfId="0" applyFont="1" applyFill="1" applyBorder="1" applyAlignment="1">
      <alignment horizontal="center" vertical="center"/>
    </xf>
    <xf numFmtId="0" fontId="7" fillId="4" borderId="9" xfId="0" applyFont="1" applyFill="1" applyBorder="1" applyAlignment="1">
      <alignment horizontal="left" vertical="center"/>
    </xf>
    <xf numFmtId="164" fontId="7" fillId="4" borderId="9" xfId="0" applyFont="1" applyFill="1" applyBorder="1" applyAlignment="1">
      <alignment horizontal="right" vertical="center"/>
    </xf>
    <xf numFmtId="0" fontId="0" fillId="4" borderId="10" xfId="0" applyFill="1" applyBorder="1" applyAlignment="1">
      <alignment horizontal="left" vertical="center"/>
    </xf>
    <xf numFmtId="0" fontId="0" fillId="4" borderId="5" xfId="0" applyFill="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left" vertical="center"/>
    </xf>
    <xf numFmtId="0" fontId="12" fillId="0" borderId="0" xfId="0" applyFont="1" applyAlignment="1">
      <alignment horizontal="left" vertical="center"/>
    </xf>
    <xf numFmtId="166" fontId="9" fillId="0" borderId="0" xfId="0" applyFont="1" applyAlignment="1">
      <alignment horizontal="left" vertical="top"/>
    </xf>
    <xf numFmtId="0" fontId="13" fillId="0" borderId="14"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9" xfId="0" applyFont="1" applyFill="1" applyBorder="1" applyAlignment="1">
      <alignment horizontal="right" vertical="center"/>
    </xf>
    <xf numFmtId="0" fontId="9" fillId="4" borderId="10"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4" fillId="0" borderId="0" xfId="0" applyFont="1" applyAlignment="1">
      <alignment horizontal="left" vertical="center"/>
    </xf>
    <xf numFmtId="164" fontId="14" fillId="0" borderId="0" xfId="0" applyFont="1" applyAlignment="1">
      <alignment horizontal="right" vertical="center"/>
    </xf>
    <xf numFmtId="0" fontId="7" fillId="0" borderId="0" xfId="0" applyFont="1" applyAlignment="1">
      <alignment horizontal="center" vertical="center"/>
    </xf>
    <xf numFmtId="164" fontId="13" fillId="0" borderId="17" xfId="0" applyFont="1" applyBorder="1" applyAlignment="1">
      <alignment horizontal="right" vertical="center"/>
    </xf>
    <xf numFmtId="164" fontId="13" fillId="0" borderId="0" xfId="0" applyFont="1" applyAlignment="1">
      <alignment horizontal="right" vertical="center"/>
    </xf>
    <xf numFmtId="167" fontId="13" fillId="0" borderId="0" xfId="0" applyFont="1" applyAlignment="1">
      <alignment horizontal="right" vertical="center"/>
    </xf>
    <xf numFmtId="164" fontId="13" fillId="0" borderId="18" xfId="0"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4" xfId="0" applyFont="1" applyBorder="1" applyAlignment="1">
      <alignment horizontal="left" vertical="center"/>
    </xf>
    <xf numFmtId="0" fontId="17" fillId="0" borderId="0" xfId="0" applyFont="1" applyAlignment="1">
      <alignment horizontal="left" vertical="center"/>
    </xf>
    <xf numFmtId="0" fontId="17" fillId="0" borderId="0" xfId="0" applyFont="1" applyAlignment="1">
      <alignment horizontal="left" vertical="center" wrapText="1"/>
    </xf>
    <xf numFmtId="164" fontId="18" fillId="0" borderId="0" xfId="0" applyFont="1" applyAlignment="1">
      <alignment horizontal="right" vertical="center"/>
    </xf>
    <xf numFmtId="0" fontId="18" fillId="0" borderId="0" xfId="0" applyFont="1" applyAlignment="1">
      <alignment horizontal="left" vertical="center"/>
    </xf>
    <xf numFmtId="0" fontId="19" fillId="0" borderId="0" xfId="0" applyFont="1" applyAlignment="1">
      <alignment horizontal="center" vertical="center"/>
    </xf>
    <xf numFmtId="0" fontId="16" fillId="0" borderId="4" xfId="0" applyFont="1" applyBorder="1" applyAlignment="1">
      <alignment horizontal="left" vertical="center"/>
    </xf>
    <xf numFmtId="164" fontId="20" fillId="0" borderId="17" xfId="0" applyFont="1" applyBorder="1" applyAlignment="1">
      <alignment horizontal="right" vertical="center"/>
    </xf>
    <xf numFmtId="164" fontId="20" fillId="0" borderId="0" xfId="0" applyFont="1" applyAlignment="1">
      <alignment horizontal="right" vertical="center"/>
    </xf>
    <xf numFmtId="167" fontId="20" fillId="0" borderId="0" xfId="0" applyFont="1" applyAlignment="1">
      <alignment horizontal="right" vertical="center"/>
    </xf>
    <xf numFmtId="164" fontId="20" fillId="0" borderId="18" xfId="0" applyFont="1" applyBorder="1" applyAlignment="1">
      <alignment horizontal="right" vertical="center"/>
    </xf>
    <xf numFmtId="164" fontId="20" fillId="0" borderId="22" xfId="0" applyFont="1" applyBorder="1" applyAlignment="1">
      <alignment horizontal="right" vertical="center"/>
    </xf>
    <xf numFmtId="164" fontId="20" fillId="0" borderId="23" xfId="0" applyFont="1" applyBorder="1" applyAlignment="1">
      <alignment horizontal="right" vertical="center"/>
    </xf>
    <xf numFmtId="167" fontId="20" fillId="0" borderId="23" xfId="0" applyFont="1" applyBorder="1" applyAlignment="1">
      <alignment horizontal="right" vertical="center"/>
    </xf>
    <xf numFmtId="164" fontId="20" fillId="0" borderId="24" xfId="0" applyFont="1" applyBorder="1" applyAlignment="1">
      <alignment horizontal="right" vertical="center"/>
    </xf>
    <xf numFmtId="0" fontId="0" fillId="0" borderId="0" xfId="0" applyFont="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165" fontId="11" fillId="0" borderId="0" xfId="0" applyFont="1" applyAlignment="1">
      <alignment horizontal="right" vertical="center"/>
    </xf>
    <xf numFmtId="0" fontId="11" fillId="0" borderId="0" xfId="0" applyFont="1" applyAlignment="1">
      <alignment horizontal="right" vertical="center"/>
    </xf>
    <xf numFmtId="164" fontId="11" fillId="0" borderId="0" xfId="0" applyFont="1" applyAlignment="1">
      <alignment horizontal="right" vertical="center"/>
    </xf>
    <xf numFmtId="0" fontId="7" fillId="4" borderId="9" xfId="0" applyFont="1" applyFill="1" applyBorder="1" applyAlignment="1">
      <alignment horizontal="righ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9" fillId="4" borderId="0" xfId="0" applyFont="1" applyFill="1" applyAlignment="1">
      <alignment horizontal="center" vertical="center"/>
    </xf>
    <xf numFmtId="0" fontId="21" fillId="0" borderId="4" xfId="0" applyFont="1" applyBorder="1" applyAlignment="1">
      <alignment horizontal="left" vertical="center"/>
    </xf>
    <xf numFmtId="0" fontId="21" fillId="0" borderId="0" xfId="0" applyFont="1" applyAlignment="1">
      <alignment horizontal="left" vertical="center"/>
    </xf>
    <xf numFmtId="164" fontId="21" fillId="0" borderId="0" xfId="0" applyFont="1" applyAlignment="1">
      <alignment horizontal="right" vertical="center"/>
    </xf>
    <xf numFmtId="0" fontId="21" fillId="0" borderId="5" xfId="0" applyFont="1" applyBorder="1" applyAlignment="1">
      <alignment horizontal="left" vertical="center"/>
    </xf>
    <xf numFmtId="0" fontId="0" fillId="0" borderId="0" xfId="0" applyFont="1" applyAlignment="1">
      <alignment horizontal="center" vertical="center" wrapText="1"/>
    </xf>
    <xf numFmtId="0" fontId="0" fillId="0" borderId="4" xfId="0"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9" fillId="4" borderId="21" xfId="0" applyFont="1" applyFill="1" applyBorder="1" applyAlignment="1">
      <alignment horizontal="center" vertical="center" wrapText="1"/>
    </xf>
    <xf numFmtId="0" fontId="0" fillId="0" borderId="4" xfId="0" applyBorder="1" applyAlignment="1">
      <alignment horizontal="center" vertical="center" wrapText="1"/>
    </xf>
    <xf numFmtId="164" fontId="14" fillId="0" borderId="0" xfId="0" applyFont="1" applyAlignment="1">
      <alignment horizontal="right"/>
    </xf>
    <xf numFmtId="167" fontId="22" fillId="0" borderId="15" xfId="0" applyFont="1" applyBorder="1" applyAlignment="1">
      <alignment horizontal="right"/>
    </xf>
    <xf numFmtId="167" fontId="22" fillId="0" borderId="16" xfId="0" applyFont="1" applyBorder="1" applyAlignment="1">
      <alignment horizontal="right"/>
    </xf>
    <xf numFmtId="164" fontId="23" fillId="0" borderId="0" xfId="0" applyFont="1" applyAlignment="1">
      <alignment horizontal="right" vertical="center"/>
    </xf>
    <xf numFmtId="0" fontId="0" fillId="0" borderId="0" xfId="0" applyFont="1" applyAlignment="1">
      <alignment horizontal="left"/>
    </xf>
    <xf numFmtId="0" fontId="24" fillId="0" borderId="4" xfId="0" applyBorder="1" applyAlignment="1">
      <alignment horizontal="left"/>
    </xf>
    <xf numFmtId="0" fontId="24" fillId="0" borderId="0" xfId="0" applyAlignment="1">
      <alignment horizontal="left"/>
    </xf>
    <xf numFmtId="0" fontId="21" fillId="0" borderId="0" xfId="0" applyFont="1" applyAlignment="1">
      <alignment horizontal="left"/>
    </xf>
    <xf numFmtId="164" fontId="21" fillId="0" borderId="0" xfId="0" applyFont="1" applyAlignment="1">
      <alignment horizontal="right"/>
    </xf>
    <xf numFmtId="0" fontId="24" fillId="0" borderId="4" xfId="0" applyBorder="1" applyAlignment="1">
      <alignment horizontal="left"/>
    </xf>
    <xf numFmtId="0" fontId="24" fillId="0" borderId="17" xfId="0" applyBorder="1" applyAlignment="1">
      <alignment horizontal="left"/>
    </xf>
    <xf numFmtId="167" fontId="24" fillId="0" borderId="0" xfId="0" applyFont="1" applyAlignment="1">
      <alignment horizontal="right"/>
    </xf>
    <xf numFmtId="167" fontId="24" fillId="0" borderId="18" xfId="0" applyFont="1" applyBorder="1" applyAlignment="1">
      <alignment horizontal="right"/>
    </xf>
    <xf numFmtId="0" fontId="24" fillId="0" borderId="0" xfId="0" applyFont="1" applyAlignment="1">
      <alignment horizontal="left"/>
    </xf>
    <xf numFmtId="164" fontId="24" fillId="0" borderId="0" xfId="0" applyFont="1" applyAlignment="1">
      <alignment horizontal="right" vertical="center"/>
    </xf>
    <xf numFmtId="0" fontId="0" fillId="0" borderId="25" xfId="0" applyFont="1" applyBorder="1" applyAlignment="1">
      <alignment horizontal="center" vertical="center"/>
    </xf>
    <xf numFmtId="49" fontId="0" fillId="0" borderId="25" xfId="0" applyFont="1" applyBorder="1" applyAlignment="1">
      <alignment horizontal="left" vertical="center" wrapText="1"/>
    </xf>
    <xf numFmtId="0" fontId="0" fillId="0" borderId="25" xfId="0" applyFont="1" applyBorder="1" applyAlignment="1">
      <alignment horizontal="left" vertical="center" wrapText="1"/>
    </xf>
    <xf numFmtId="0" fontId="0" fillId="0" borderId="25" xfId="0" applyBorder="1" applyAlignment="1">
      <alignment horizontal="left" vertical="center"/>
    </xf>
    <xf numFmtId="0" fontId="0" fillId="0" borderId="25" xfId="0" applyFont="1" applyBorder="1" applyAlignment="1">
      <alignment horizontal="center" vertical="center" wrapText="1"/>
    </xf>
    <xf numFmtId="168" fontId="0" fillId="0" borderId="25" xfId="0" applyFont="1" applyBorder="1" applyAlignment="1">
      <alignment horizontal="right" vertical="center"/>
    </xf>
    <xf numFmtId="164" fontId="0" fillId="3" borderId="25" xfId="0" applyFont="1" applyFill="1" applyBorder="1" applyAlignment="1">
      <alignment horizontal="right" vertical="center"/>
    </xf>
    <xf numFmtId="164" fontId="0" fillId="0" borderId="25" xfId="0" applyFont="1" applyBorder="1" applyAlignment="1">
      <alignment horizontal="right" vertical="center"/>
    </xf>
    <xf numFmtId="0" fontId="11" fillId="3" borderId="25"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Font="1" applyAlignment="1">
      <alignment horizontal="right" vertical="center"/>
    </xf>
    <xf numFmtId="167" fontId="11" fillId="0" borderId="18" xfId="0" applyFont="1" applyBorder="1" applyAlignment="1">
      <alignment horizontal="right" vertical="center"/>
    </xf>
    <xf numFmtId="164" fontId="0" fillId="0" borderId="0" xfId="0" applyFont="1" applyAlignment="1">
      <alignment horizontal="right" vertical="center"/>
    </xf>
    <xf numFmtId="0" fontId="25" fillId="0" borderId="0" xfId="0" applyFont="1" applyAlignment="1">
      <alignment horizontal="left" vertical="center" wrapText="1"/>
    </xf>
    <xf numFmtId="0" fontId="26" fillId="0" borderId="4" xfId="0" applyBorder="1" applyAlignment="1">
      <alignment horizontal="left" vertical="center"/>
    </xf>
    <xf numFmtId="0" fontId="26" fillId="0" borderId="0" xfId="0" applyAlignment="1">
      <alignment horizontal="left" vertical="center"/>
    </xf>
    <xf numFmtId="0" fontId="26" fillId="0" borderId="0" xfId="0" applyFont="1" applyAlignment="1">
      <alignment horizontal="left" vertical="center"/>
    </xf>
    <xf numFmtId="0" fontId="26" fillId="0" borderId="0" xfId="0" applyFont="1" applyAlignment="1">
      <alignment horizontal="left" vertical="center" wrapText="1"/>
    </xf>
    <xf numFmtId="168" fontId="26" fillId="0" borderId="0" xfId="0" applyFont="1" applyAlignment="1">
      <alignment horizontal="right" vertical="center"/>
    </xf>
    <xf numFmtId="0" fontId="26" fillId="0" borderId="4" xfId="0" applyBorder="1" applyAlignment="1">
      <alignment horizontal="left" vertical="center"/>
    </xf>
    <xf numFmtId="0" fontId="26" fillId="0" borderId="17" xfId="0" applyBorder="1" applyAlignment="1">
      <alignment horizontal="left" vertical="center"/>
    </xf>
    <xf numFmtId="0" fontId="26" fillId="0" borderId="18" xfId="0" applyBorder="1" applyAlignment="1">
      <alignment horizontal="left" vertical="center"/>
    </xf>
    <xf numFmtId="0" fontId="26" fillId="0" borderId="0" xfId="0" applyFont="1" applyAlignment="1">
      <alignment horizontal="left" vertical="center"/>
    </xf>
    <xf numFmtId="0" fontId="26" fillId="0" borderId="0" xfId="0" applyAlignment="1">
      <alignment horizontal="left" vertical="center"/>
    </xf>
    <xf numFmtId="0" fontId="27" fillId="0" borderId="4" xfId="0" applyBorder="1" applyAlignment="1">
      <alignment horizontal="left" vertical="center"/>
    </xf>
    <xf numFmtId="0" fontId="27" fillId="0" borderId="0" xfId="0" applyAlignment="1">
      <alignment horizontal="left" vertical="center"/>
    </xf>
    <xf numFmtId="0" fontId="27" fillId="0" borderId="0" xfId="0" applyFont="1" applyAlignment="1">
      <alignment horizontal="left" vertical="center"/>
    </xf>
    <xf numFmtId="0" fontId="27" fillId="0" borderId="0" xfId="0" applyFont="1" applyAlignment="1">
      <alignment horizontal="left" vertical="center" wrapText="1"/>
    </xf>
    <xf numFmtId="168" fontId="27" fillId="0" borderId="0" xfId="0" applyFont="1" applyAlignment="1">
      <alignment horizontal="right" vertical="center"/>
    </xf>
    <xf numFmtId="0" fontId="27" fillId="0" borderId="4" xfId="0" applyBorder="1" applyAlignment="1">
      <alignment horizontal="left" vertical="center"/>
    </xf>
    <xf numFmtId="0" fontId="27" fillId="0" borderId="17" xfId="0" applyBorder="1" applyAlignment="1">
      <alignment horizontal="left" vertical="center"/>
    </xf>
    <xf numFmtId="0" fontId="27" fillId="0" borderId="18" xfId="0" applyBorder="1" applyAlignment="1">
      <alignment horizontal="left" vertical="center"/>
    </xf>
    <xf numFmtId="0" fontId="27" fillId="0" borderId="0" xfId="0" applyFont="1" applyAlignment="1">
      <alignment horizontal="left" vertical="center"/>
    </xf>
    <xf numFmtId="0" fontId="27" fillId="0" borderId="0" xfId="0" applyAlignment="1">
      <alignment horizontal="left" vertical="center"/>
    </xf>
    <xf numFmtId="0" fontId="28" fillId="0" borderId="0" xfId="0" applyFont="1" applyAlignment="1">
      <alignment horizontal="left" vertical="top" wrapText="1"/>
    </xf>
    <xf numFmtId="168" fontId="0" fillId="3" borderId="25" xfId="0" applyFont="1" applyFill="1" applyBorder="1" applyAlignment="1">
      <alignment horizontal="righ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3"/>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4" t="s">
        <v>0</v>
      </c>
      <c r="B1" s="5"/>
      <c r="C1" s="5"/>
      <c r="D1" s="6" t="s">
        <v>1</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7" t="s">
        <v>5</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1"/>
      <c r="AT2" s="1"/>
      <c r="AU2" s="1"/>
      <c r="AV2" s="1"/>
      <c r="AW2" s="1"/>
      <c r="AX2" s="1"/>
      <c r="AY2" s="1"/>
      <c r="AZ2" s="1"/>
      <c r="BA2" s="1"/>
      <c r="BB2" s="1"/>
      <c r="BC2" s="1"/>
      <c r="BD2" s="1"/>
      <c r="BE2" s="1"/>
      <c r="BS2" s="8" t="s">
        <v>6</v>
      </c>
      <c r="BT2" s="8" t="s">
        <v>7</v>
      </c>
    </row>
    <row r="3" spans="2:72" s="2" customFormat="1" ht="7.5" customHeight="1">
      <c r="B3" s="9"/>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1"/>
      <c r="BS3" s="8" t="s">
        <v>6</v>
      </c>
      <c r="BT3" s="8" t="s">
        <v>8</v>
      </c>
    </row>
    <row r="4" spans="2:71" s="2" customFormat="1" ht="37.5" customHeight="1">
      <c r="B4" s="12"/>
      <c r="C4" s="13" t="s">
        <v>9</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5"/>
      <c r="AS4" s="16" t="s">
        <v>10</v>
      </c>
      <c r="BE4" s="17" t="s">
        <v>11</v>
      </c>
      <c r="BS4" s="8" t="s">
        <v>12</v>
      </c>
    </row>
    <row r="5" spans="2:71" s="2" customFormat="1" ht="7.5" customHeight="1">
      <c r="B5" s="12"/>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5"/>
      <c r="BE5" s="18" t="s">
        <v>13</v>
      </c>
      <c r="BS5" s="8" t="s">
        <v>6</v>
      </c>
    </row>
    <row r="6" spans="2:71" s="2" customFormat="1" ht="26.25" customHeight="1">
      <c r="B6" s="12"/>
      <c r="C6" s="14"/>
      <c r="D6" s="19" t="s">
        <v>14</v>
      </c>
      <c r="E6" s="14"/>
      <c r="F6" s="14"/>
      <c r="G6" s="14"/>
      <c r="H6" s="14"/>
      <c r="I6" s="14"/>
      <c r="J6" s="14"/>
      <c r="K6" s="19" t="s">
        <v>15</v>
      </c>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5"/>
      <c r="BE6" s="1"/>
      <c r="BS6" s="8" t="s">
        <v>16</v>
      </c>
    </row>
    <row r="7" spans="2:71" s="2" customFormat="1" ht="7.5" customHeight="1">
      <c r="B7" s="12"/>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5"/>
      <c r="BE7" s="1"/>
      <c r="BS7" s="8" t="s">
        <v>17</v>
      </c>
    </row>
    <row r="8" spans="2:71" s="2" customFormat="1" ht="15" customHeight="1">
      <c r="B8" s="12"/>
      <c r="C8" s="14"/>
      <c r="D8" s="20" t="s">
        <v>18</v>
      </c>
      <c r="E8" s="14"/>
      <c r="F8" s="14"/>
      <c r="G8" s="14"/>
      <c r="H8" s="14"/>
      <c r="I8" s="14"/>
      <c r="J8" s="14"/>
      <c r="K8" s="21" t="s">
        <v>19</v>
      </c>
      <c r="L8" s="14"/>
      <c r="M8" s="14"/>
      <c r="N8" s="14"/>
      <c r="O8" s="14"/>
      <c r="P8" s="14"/>
      <c r="Q8" s="14"/>
      <c r="R8" s="14"/>
      <c r="S8" s="14"/>
      <c r="T8" s="14"/>
      <c r="U8" s="14"/>
      <c r="V8" s="14"/>
      <c r="W8" s="14"/>
      <c r="X8" s="14"/>
      <c r="Y8" s="14"/>
      <c r="Z8" s="14"/>
      <c r="AA8" s="14"/>
      <c r="AB8" s="14"/>
      <c r="AC8" s="14"/>
      <c r="AD8" s="14"/>
      <c r="AE8" s="14"/>
      <c r="AF8" s="14"/>
      <c r="AG8" s="14"/>
      <c r="AH8" s="14"/>
      <c r="AI8" s="14"/>
      <c r="AJ8" s="14"/>
      <c r="AK8" s="20" t="s">
        <v>20</v>
      </c>
      <c r="AL8" s="14"/>
      <c r="AM8" s="14"/>
      <c r="AN8" s="22" t="s">
        <v>21</v>
      </c>
      <c r="AO8" s="14"/>
      <c r="AP8" s="14"/>
      <c r="AQ8" s="15"/>
      <c r="BE8" s="1"/>
      <c r="BS8" s="8" t="s">
        <v>22</v>
      </c>
    </row>
    <row r="9" spans="2:71" s="2" customFormat="1" ht="15" customHeight="1">
      <c r="B9" s="12"/>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5"/>
      <c r="BE9" s="1"/>
      <c r="BS9" s="8" t="s">
        <v>23</v>
      </c>
    </row>
    <row r="10" spans="2:71" s="2" customFormat="1" ht="15" customHeight="1">
      <c r="B10" s="12"/>
      <c r="C10" s="14"/>
      <c r="D10" s="20" t="s">
        <v>24</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20" t="s">
        <v>25</v>
      </c>
      <c r="AL10" s="14"/>
      <c r="AM10" s="14"/>
      <c r="AN10" s="21"/>
      <c r="AO10" s="14"/>
      <c r="AP10" s="14"/>
      <c r="AQ10" s="15"/>
      <c r="BE10" s="1"/>
      <c r="BS10" s="8" t="s">
        <v>16</v>
      </c>
    </row>
    <row r="11" spans="2:71" s="2" customFormat="1" ht="19.5" customHeight="1">
      <c r="B11" s="12"/>
      <c r="C11" s="14"/>
      <c r="D11" s="14"/>
      <c r="E11" s="21" t="s">
        <v>19</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20" t="s">
        <v>26</v>
      </c>
      <c r="AL11" s="14"/>
      <c r="AM11" s="14"/>
      <c r="AN11" s="21"/>
      <c r="AO11" s="14"/>
      <c r="AP11" s="14"/>
      <c r="AQ11" s="15"/>
      <c r="BE11" s="1"/>
      <c r="BS11" s="8" t="s">
        <v>16</v>
      </c>
    </row>
    <row r="12" spans="2:71" s="2" customFormat="1" ht="7.5" customHeight="1">
      <c r="B12" s="12"/>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5"/>
      <c r="BE12" s="1"/>
      <c r="BS12" s="8" t="s">
        <v>16</v>
      </c>
    </row>
    <row r="13" spans="2:71" s="2" customFormat="1" ht="15" customHeight="1">
      <c r="B13" s="12"/>
      <c r="C13" s="14"/>
      <c r="D13" s="20" t="s">
        <v>27</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20" t="s">
        <v>25</v>
      </c>
      <c r="AL13" s="14"/>
      <c r="AM13" s="14"/>
      <c r="AN13" s="23" t="s">
        <v>28</v>
      </c>
      <c r="AO13" s="14"/>
      <c r="AP13" s="14"/>
      <c r="AQ13" s="15"/>
      <c r="BE13" s="1"/>
      <c r="BS13" s="8" t="s">
        <v>16</v>
      </c>
    </row>
    <row r="14" spans="2:71" s="2" customFormat="1" ht="15.75" customHeight="1">
      <c r="B14" s="12"/>
      <c r="C14" s="14"/>
      <c r="D14" s="14"/>
      <c r="E14" s="23" t="s">
        <v>28</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20" t="s">
        <v>26</v>
      </c>
      <c r="AL14" s="14"/>
      <c r="AM14" s="14"/>
      <c r="AN14" s="23" t="s">
        <v>28</v>
      </c>
      <c r="AO14" s="14"/>
      <c r="AP14" s="14"/>
      <c r="AQ14" s="15"/>
      <c r="BE14" s="1"/>
      <c r="BS14" s="8" t="s">
        <v>16</v>
      </c>
    </row>
    <row r="15" spans="2:71" s="2" customFormat="1" ht="7.5" customHeight="1">
      <c r="B15" s="12"/>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5"/>
      <c r="BE15" s="1"/>
      <c r="BS15" s="8" t="s">
        <v>3</v>
      </c>
    </row>
    <row r="16" spans="2:71" s="2" customFormat="1" ht="15" customHeight="1">
      <c r="B16" s="12"/>
      <c r="C16" s="14"/>
      <c r="D16" s="20" t="s">
        <v>29</v>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20" t="s">
        <v>25</v>
      </c>
      <c r="AL16" s="14"/>
      <c r="AM16" s="14"/>
      <c r="AN16" s="21"/>
      <c r="AO16" s="14"/>
      <c r="AP16" s="14"/>
      <c r="AQ16" s="15"/>
      <c r="BE16" s="1"/>
      <c r="BS16" s="8" t="s">
        <v>3</v>
      </c>
    </row>
    <row r="17" spans="2:71" s="2" customFormat="1" ht="19.5" customHeight="1">
      <c r="B17" s="12"/>
      <c r="C17" s="14"/>
      <c r="D17" s="14"/>
      <c r="E17" s="21" t="s">
        <v>19</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20" t="s">
        <v>26</v>
      </c>
      <c r="AL17" s="14"/>
      <c r="AM17" s="14"/>
      <c r="AN17" s="21"/>
      <c r="AO17" s="14"/>
      <c r="AP17" s="14"/>
      <c r="AQ17" s="15"/>
      <c r="BE17" s="1"/>
      <c r="BS17" s="8" t="s">
        <v>30</v>
      </c>
    </row>
    <row r="18" spans="2:71" s="2" customFormat="1" ht="7.5" customHeight="1">
      <c r="B18" s="12"/>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5"/>
      <c r="BE18" s="1"/>
      <c r="BS18" s="8" t="s">
        <v>6</v>
      </c>
    </row>
    <row r="19" spans="2:71" s="2" customFormat="1" ht="15" customHeight="1">
      <c r="B19" s="12"/>
      <c r="C19" s="14"/>
      <c r="D19" s="20" t="s">
        <v>31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5"/>
      <c r="BE19" s="1"/>
      <c r="BS19" s="8" t="s">
        <v>16</v>
      </c>
    </row>
    <row r="20" spans="2:71" s="2" customFormat="1" ht="16.5" customHeight="1">
      <c r="B20" s="12"/>
      <c r="C20" s="14"/>
      <c r="D20" s="14"/>
      <c r="E20" s="24" t="s">
        <v>32</v>
      </c>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5"/>
      <c r="BE20" s="1"/>
      <c r="BS20" s="8" t="s">
        <v>3</v>
      </c>
    </row>
    <row r="21" spans="2:57" s="2" customFormat="1" ht="7.5" customHeight="1">
      <c r="B21" s="1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5"/>
      <c r="BE21" s="1"/>
    </row>
    <row r="22" spans="2:57" s="2" customFormat="1" ht="7.5" customHeight="1">
      <c r="B22" s="12"/>
      <c r="C22" s="14"/>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14"/>
      <c r="AQ22" s="15"/>
      <c r="BE22" s="1"/>
    </row>
    <row r="23" spans="2:57" s="8" customFormat="1" ht="27" customHeight="1">
      <c r="B23" s="26"/>
      <c r="C23" s="27"/>
      <c r="D23" s="28" t="s">
        <v>33</v>
      </c>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30">
        <f>ROUNDUP($AG$49,2)</f>
        <v>0</v>
      </c>
      <c r="AL23" s="29"/>
      <c r="AM23" s="29"/>
      <c r="AN23" s="29"/>
      <c r="AO23" s="29"/>
      <c r="AP23" s="27"/>
      <c r="AQ23" s="31"/>
      <c r="BE23" s="8"/>
    </row>
    <row r="24" spans="2:57" s="8" customFormat="1" ht="7.5" customHeight="1">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31"/>
      <c r="BE24" s="8"/>
    </row>
    <row r="25" spans="2:57" s="8" customFormat="1" ht="15" customHeight="1">
      <c r="B25" s="32"/>
      <c r="C25" s="33"/>
      <c r="D25" s="33" t="s">
        <v>34</v>
      </c>
      <c r="E25" s="33"/>
      <c r="F25" s="33" t="s">
        <v>35</v>
      </c>
      <c r="G25" s="33"/>
      <c r="H25" s="33"/>
      <c r="I25" s="33"/>
      <c r="J25" s="33"/>
      <c r="K25" s="33"/>
      <c r="L25" s="34">
        <v>0.21</v>
      </c>
      <c r="M25" s="33"/>
      <c r="N25" s="33"/>
      <c r="O25" s="33"/>
      <c r="P25" s="33"/>
      <c r="Q25" s="33"/>
      <c r="R25" s="33"/>
      <c r="S25" s="33"/>
      <c r="T25" s="35" t="s">
        <v>36</v>
      </c>
      <c r="U25" s="33"/>
      <c r="V25" s="33"/>
      <c r="W25" s="36">
        <f>ROUNDUP($AZ$49,2)</f>
        <v>0</v>
      </c>
      <c r="X25" s="33"/>
      <c r="Y25" s="33"/>
      <c r="Z25" s="33"/>
      <c r="AA25" s="33"/>
      <c r="AB25" s="33"/>
      <c r="AC25" s="33"/>
      <c r="AD25" s="33"/>
      <c r="AE25" s="33"/>
      <c r="AF25" s="33"/>
      <c r="AG25" s="33"/>
      <c r="AH25" s="33"/>
      <c r="AI25" s="33"/>
      <c r="AJ25" s="33"/>
      <c r="AK25" s="36">
        <f>ROUNDUP($AV$49,1)</f>
        <v>0</v>
      </c>
      <c r="AL25" s="33"/>
      <c r="AM25" s="33"/>
      <c r="AN25" s="33"/>
      <c r="AO25" s="33"/>
      <c r="AP25" s="33"/>
      <c r="AQ25" s="37"/>
      <c r="BE25" s="38"/>
    </row>
    <row r="26" spans="2:57" s="8" customFormat="1" ht="15" customHeight="1">
      <c r="B26" s="32"/>
      <c r="C26" s="33"/>
      <c r="D26" s="33"/>
      <c r="E26" s="33"/>
      <c r="F26" s="33" t="s">
        <v>37</v>
      </c>
      <c r="G26" s="33"/>
      <c r="H26" s="33"/>
      <c r="I26" s="33"/>
      <c r="J26" s="33"/>
      <c r="K26" s="33"/>
      <c r="L26" s="34">
        <v>0.15</v>
      </c>
      <c r="M26" s="33"/>
      <c r="N26" s="33"/>
      <c r="O26" s="33"/>
      <c r="P26" s="33"/>
      <c r="Q26" s="33"/>
      <c r="R26" s="33"/>
      <c r="S26" s="33"/>
      <c r="T26" s="35" t="s">
        <v>36</v>
      </c>
      <c r="U26" s="33"/>
      <c r="V26" s="33"/>
      <c r="W26" s="36">
        <f>ROUNDUP($BA$49,2)</f>
        <v>0</v>
      </c>
      <c r="X26" s="33"/>
      <c r="Y26" s="33"/>
      <c r="Z26" s="33"/>
      <c r="AA26" s="33"/>
      <c r="AB26" s="33"/>
      <c r="AC26" s="33"/>
      <c r="AD26" s="33"/>
      <c r="AE26" s="33"/>
      <c r="AF26" s="33"/>
      <c r="AG26" s="33"/>
      <c r="AH26" s="33"/>
      <c r="AI26" s="33"/>
      <c r="AJ26" s="33"/>
      <c r="AK26" s="36">
        <f>ROUNDUP($AW$49,1)</f>
        <v>0</v>
      </c>
      <c r="AL26" s="33"/>
      <c r="AM26" s="33"/>
      <c r="AN26" s="33"/>
      <c r="AO26" s="33"/>
      <c r="AP26" s="33"/>
      <c r="AQ26" s="37"/>
      <c r="BE26" s="38"/>
    </row>
    <row r="27" spans="2:57" s="8" customFormat="1" ht="15" customHeight="1" hidden="1">
      <c r="B27" s="32"/>
      <c r="C27" s="33"/>
      <c r="D27" s="33"/>
      <c r="E27" s="33"/>
      <c r="F27" s="33" t="s">
        <v>38</v>
      </c>
      <c r="G27" s="33"/>
      <c r="H27" s="33"/>
      <c r="I27" s="33"/>
      <c r="J27" s="33"/>
      <c r="K27" s="33"/>
      <c r="L27" s="34">
        <v>0.21</v>
      </c>
      <c r="M27" s="33"/>
      <c r="N27" s="33"/>
      <c r="O27" s="33"/>
      <c r="P27" s="33"/>
      <c r="Q27" s="33"/>
      <c r="R27" s="33"/>
      <c r="S27" s="33"/>
      <c r="T27" s="35" t="s">
        <v>36</v>
      </c>
      <c r="U27" s="33"/>
      <c r="V27" s="33"/>
      <c r="W27" s="36">
        <f>ROUNDUP($BB$49,2)</f>
        <v>0</v>
      </c>
      <c r="X27" s="33"/>
      <c r="Y27" s="33"/>
      <c r="Z27" s="33"/>
      <c r="AA27" s="33"/>
      <c r="AB27" s="33"/>
      <c r="AC27" s="33"/>
      <c r="AD27" s="33"/>
      <c r="AE27" s="33"/>
      <c r="AF27" s="33"/>
      <c r="AG27" s="33"/>
      <c r="AH27" s="33"/>
      <c r="AI27" s="33"/>
      <c r="AJ27" s="33"/>
      <c r="AK27" s="36">
        <v>0</v>
      </c>
      <c r="AL27" s="33"/>
      <c r="AM27" s="33"/>
      <c r="AN27" s="33"/>
      <c r="AO27" s="33"/>
      <c r="AP27" s="33"/>
      <c r="AQ27" s="37"/>
      <c r="BE27" s="38"/>
    </row>
    <row r="28" spans="2:57" s="8" customFormat="1" ht="15" customHeight="1" hidden="1">
      <c r="B28" s="32"/>
      <c r="C28" s="33"/>
      <c r="D28" s="33"/>
      <c r="E28" s="33"/>
      <c r="F28" s="33" t="s">
        <v>39</v>
      </c>
      <c r="G28" s="33"/>
      <c r="H28" s="33"/>
      <c r="I28" s="33"/>
      <c r="J28" s="33"/>
      <c r="K28" s="33"/>
      <c r="L28" s="34">
        <v>0.15</v>
      </c>
      <c r="M28" s="33"/>
      <c r="N28" s="33"/>
      <c r="O28" s="33"/>
      <c r="P28" s="33"/>
      <c r="Q28" s="33"/>
      <c r="R28" s="33"/>
      <c r="S28" s="33"/>
      <c r="T28" s="35" t="s">
        <v>36</v>
      </c>
      <c r="U28" s="33"/>
      <c r="V28" s="33"/>
      <c r="W28" s="36">
        <f>ROUNDUP($BC$49,2)</f>
        <v>0</v>
      </c>
      <c r="X28" s="33"/>
      <c r="Y28" s="33"/>
      <c r="Z28" s="33"/>
      <c r="AA28" s="33"/>
      <c r="AB28" s="33"/>
      <c r="AC28" s="33"/>
      <c r="AD28" s="33"/>
      <c r="AE28" s="33"/>
      <c r="AF28" s="33"/>
      <c r="AG28" s="33"/>
      <c r="AH28" s="33"/>
      <c r="AI28" s="33"/>
      <c r="AJ28" s="33"/>
      <c r="AK28" s="36">
        <v>0</v>
      </c>
      <c r="AL28" s="33"/>
      <c r="AM28" s="33"/>
      <c r="AN28" s="33"/>
      <c r="AO28" s="33"/>
      <c r="AP28" s="33"/>
      <c r="AQ28" s="37"/>
      <c r="BE28" s="38"/>
    </row>
    <row r="29" spans="2:57" s="8" customFormat="1" ht="15" customHeight="1" hidden="1">
      <c r="B29" s="32"/>
      <c r="C29" s="33"/>
      <c r="D29" s="33"/>
      <c r="E29" s="33"/>
      <c r="F29" s="33" t="s">
        <v>40</v>
      </c>
      <c r="G29" s="33"/>
      <c r="H29" s="33"/>
      <c r="I29" s="33"/>
      <c r="J29" s="33"/>
      <c r="K29" s="33"/>
      <c r="L29" s="34">
        <v>0</v>
      </c>
      <c r="M29" s="33"/>
      <c r="N29" s="33"/>
      <c r="O29" s="33"/>
      <c r="P29" s="33"/>
      <c r="Q29" s="33"/>
      <c r="R29" s="33"/>
      <c r="S29" s="33"/>
      <c r="T29" s="35" t="s">
        <v>36</v>
      </c>
      <c r="U29" s="33"/>
      <c r="V29" s="33"/>
      <c r="W29" s="36">
        <f>ROUNDUP($BD$49,2)</f>
        <v>0</v>
      </c>
      <c r="X29" s="33"/>
      <c r="Y29" s="33"/>
      <c r="Z29" s="33"/>
      <c r="AA29" s="33"/>
      <c r="AB29" s="33"/>
      <c r="AC29" s="33"/>
      <c r="AD29" s="33"/>
      <c r="AE29" s="33"/>
      <c r="AF29" s="33"/>
      <c r="AG29" s="33"/>
      <c r="AH29" s="33"/>
      <c r="AI29" s="33"/>
      <c r="AJ29" s="33"/>
      <c r="AK29" s="36">
        <v>0</v>
      </c>
      <c r="AL29" s="33"/>
      <c r="AM29" s="33"/>
      <c r="AN29" s="33"/>
      <c r="AO29" s="33"/>
      <c r="AP29" s="33"/>
      <c r="AQ29" s="37"/>
      <c r="BE29" s="38"/>
    </row>
    <row r="30" spans="2:57" s="8" customFormat="1" ht="7.5" customHeight="1">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31"/>
      <c r="BE30" s="8"/>
    </row>
    <row r="31" spans="2:57" s="8" customFormat="1" ht="27" customHeight="1">
      <c r="B31" s="26"/>
      <c r="C31" s="39"/>
      <c r="D31" s="40" t="s">
        <v>41</v>
      </c>
      <c r="E31" s="41"/>
      <c r="F31" s="41"/>
      <c r="G31" s="41"/>
      <c r="H31" s="41"/>
      <c r="I31" s="41"/>
      <c r="J31" s="41"/>
      <c r="K31" s="41"/>
      <c r="L31" s="41"/>
      <c r="M31" s="41"/>
      <c r="N31" s="41"/>
      <c r="O31" s="41"/>
      <c r="P31" s="41"/>
      <c r="Q31" s="41"/>
      <c r="R31" s="41"/>
      <c r="S31" s="41"/>
      <c r="T31" s="42" t="s">
        <v>42</v>
      </c>
      <c r="U31" s="41"/>
      <c r="V31" s="41"/>
      <c r="W31" s="41"/>
      <c r="X31" s="43" t="s">
        <v>43</v>
      </c>
      <c r="Y31" s="41"/>
      <c r="Z31" s="41"/>
      <c r="AA31" s="41"/>
      <c r="AB31" s="41"/>
      <c r="AC31" s="41"/>
      <c r="AD31" s="41"/>
      <c r="AE31" s="41"/>
      <c r="AF31" s="41"/>
      <c r="AG31" s="41"/>
      <c r="AH31" s="41"/>
      <c r="AI31" s="41"/>
      <c r="AJ31" s="41"/>
      <c r="AK31" s="44">
        <f>ROUNDUP(SUM($AK$23:$AK$29),2)</f>
        <v>0</v>
      </c>
      <c r="AL31" s="41"/>
      <c r="AM31" s="41"/>
      <c r="AN31" s="41"/>
      <c r="AO31" s="45"/>
      <c r="AP31" s="39"/>
      <c r="AQ31" s="46"/>
      <c r="BE31" s="8"/>
    </row>
    <row r="32" spans="2:57" s="8" customFormat="1" ht="7.5" customHeight="1">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31"/>
      <c r="BE32" s="8"/>
    </row>
    <row r="33" spans="2:43" s="8" customFormat="1" ht="7.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9"/>
    </row>
    <row r="37" spans="2:44" s="8" customFormat="1" ht="7.5" customHeight="1">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2"/>
    </row>
    <row r="38" spans="2:44" s="8" customFormat="1" ht="37.5" customHeight="1">
      <c r="B38" s="26"/>
      <c r="C38" s="13" t="s">
        <v>44</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52"/>
    </row>
    <row r="39" spans="2:44" s="8" customFormat="1" ht="7.5" customHeight="1">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52"/>
    </row>
    <row r="40" spans="2:44" s="53" customFormat="1" ht="27" customHeight="1">
      <c r="B40" s="54"/>
      <c r="C40" s="19" t="s">
        <v>14</v>
      </c>
      <c r="D40" s="19"/>
      <c r="E40" s="19"/>
      <c r="F40" s="19"/>
      <c r="G40" s="19"/>
      <c r="H40" s="19"/>
      <c r="I40" s="19"/>
      <c r="J40" s="19"/>
      <c r="K40" s="19"/>
      <c r="L40" s="19" t="str">
        <f>$K$6</f>
        <v>01 - Krymská 10,12</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55"/>
    </row>
    <row r="41" spans="2:44" s="8" customFormat="1" ht="7.5" customHeight="1">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52"/>
    </row>
    <row r="42" spans="2:44" s="8" customFormat="1" ht="15.75" customHeight="1">
      <c r="B42" s="26"/>
      <c r="C42" s="20" t="s">
        <v>18</v>
      </c>
      <c r="D42" s="27"/>
      <c r="E42" s="27"/>
      <c r="F42" s="27"/>
      <c r="G42" s="27"/>
      <c r="H42" s="27"/>
      <c r="I42" s="27"/>
      <c r="J42" s="27"/>
      <c r="K42" s="27"/>
      <c r="L42" s="56" t="str">
        <f>IF($K$8="","",$K$8)</f>
        <v> </v>
      </c>
      <c r="M42" s="27"/>
      <c r="N42" s="27"/>
      <c r="O42" s="27"/>
      <c r="P42" s="27"/>
      <c r="Q42" s="27"/>
      <c r="R42" s="27"/>
      <c r="S42" s="27"/>
      <c r="T42" s="27"/>
      <c r="U42" s="27"/>
      <c r="V42" s="27"/>
      <c r="W42" s="27"/>
      <c r="X42" s="27"/>
      <c r="Y42" s="27"/>
      <c r="Z42" s="27"/>
      <c r="AA42" s="27"/>
      <c r="AB42" s="27"/>
      <c r="AC42" s="27"/>
      <c r="AD42" s="27"/>
      <c r="AE42" s="27"/>
      <c r="AF42" s="27"/>
      <c r="AG42" s="27"/>
      <c r="AH42" s="27"/>
      <c r="AI42" s="20" t="s">
        <v>20</v>
      </c>
      <c r="AJ42" s="27"/>
      <c r="AK42" s="27"/>
      <c r="AL42" s="27"/>
      <c r="AM42" s="57">
        <f>IF($AN$8="","",$AN$8)</f>
        <v>0</v>
      </c>
      <c r="AN42" s="27"/>
      <c r="AO42" s="27"/>
      <c r="AP42" s="27"/>
      <c r="AQ42" s="27"/>
      <c r="AR42" s="52"/>
    </row>
    <row r="43" spans="2:44" s="8" customFormat="1" ht="7.5" customHeight="1">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52"/>
    </row>
    <row r="44" spans="2:56" s="8" customFormat="1" ht="18.75" customHeight="1">
      <c r="B44" s="26"/>
      <c r="C44" s="20" t="s">
        <v>24</v>
      </c>
      <c r="D44" s="27"/>
      <c r="E44" s="27"/>
      <c r="F44" s="27"/>
      <c r="G44" s="27"/>
      <c r="H44" s="27"/>
      <c r="I44" s="27"/>
      <c r="J44" s="27"/>
      <c r="K44" s="27"/>
      <c r="L44" s="21" t="str">
        <f>IF($E$11="","",$E$11)</f>
        <v> </v>
      </c>
      <c r="M44" s="27"/>
      <c r="N44" s="27"/>
      <c r="O44" s="27"/>
      <c r="P44" s="27"/>
      <c r="Q44" s="27"/>
      <c r="R44" s="27"/>
      <c r="S44" s="27"/>
      <c r="T44" s="27"/>
      <c r="U44" s="27"/>
      <c r="V44" s="27"/>
      <c r="W44" s="27"/>
      <c r="X44" s="27"/>
      <c r="Y44" s="27"/>
      <c r="Z44" s="27"/>
      <c r="AA44" s="27"/>
      <c r="AB44" s="27"/>
      <c r="AC44" s="27"/>
      <c r="AD44" s="27"/>
      <c r="AE44" s="27"/>
      <c r="AF44" s="27"/>
      <c r="AG44" s="27"/>
      <c r="AH44" s="27"/>
      <c r="AI44" s="20" t="s">
        <v>29</v>
      </c>
      <c r="AJ44" s="27"/>
      <c r="AK44" s="27"/>
      <c r="AL44" s="27"/>
      <c r="AM44" s="21" t="str">
        <f>IF($E$17="","",$E$17)</f>
        <v> </v>
      </c>
      <c r="AN44" s="27"/>
      <c r="AO44" s="27"/>
      <c r="AP44" s="27"/>
      <c r="AQ44" s="27"/>
      <c r="AR44" s="52"/>
      <c r="AS44" s="58" t="s">
        <v>45</v>
      </c>
      <c r="AT44" s="59"/>
      <c r="AU44" s="59"/>
      <c r="AV44" s="59"/>
      <c r="AW44" s="59"/>
      <c r="AX44" s="59"/>
      <c r="AY44" s="59"/>
      <c r="AZ44" s="59"/>
      <c r="BA44" s="59"/>
      <c r="BB44" s="59"/>
      <c r="BC44" s="59"/>
      <c r="BD44" s="60"/>
    </row>
    <row r="45" spans="2:56" s="8" customFormat="1" ht="15.75" customHeight="1">
      <c r="B45" s="26"/>
      <c r="C45" s="20" t="s">
        <v>27</v>
      </c>
      <c r="D45" s="27"/>
      <c r="E45" s="27"/>
      <c r="F45" s="27"/>
      <c r="G45" s="27"/>
      <c r="H45" s="27"/>
      <c r="I45" s="27"/>
      <c r="J45" s="27"/>
      <c r="K45" s="27"/>
      <c r="L45" s="21">
        <f>IF($E$14="Vyplň údaj","",$E$14)</f>
        <v>0</v>
      </c>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52"/>
      <c r="AS45" s="61"/>
      <c r="AT45" s="8"/>
      <c r="BD45" s="62"/>
    </row>
    <row r="46" spans="2:56" s="8" customFormat="1" ht="12" customHeight="1">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52"/>
      <c r="AS46" s="63"/>
      <c r="AT46" s="27"/>
      <c r="AU46" s="27"/>
      <c r="AV46" s="27"/>
      <c r="AW46" s="27"/>
      <c r="AX46" s="27"/>
      <c r="AY46" s="27"/>
      <c r="AZ46" s="27"/>
      <c r="BA46" s="27"/>
      <c r="BB46" s="27"/>
      <c r="BC46" s="27"/>
      <c r="BD46" s="64"/>
    </row>
    <row r="47" spans="2:57" s="8" customFormat="1" ht="30" customHeight="1">
      <c r="B47" s="26"/>
      <c r="C47" s="65" t="s">
        <v>46</v>
      </c>
      <c r="D47" s="41"/>
      <c r="E47" s="41"/>
      <c r="F47" s="41"/>
      <c r="G47" s="41"/>
      <c r="H47" s="41"/>
      <c r="I47" s="66" t="s">
        <v>47</v>
      </c>
      <c r="J47" s="41"/>
      <c r="K47" s="41"/>
      <c r="L47" s="41"/>
      <c r="M47" s="41"/>
      <c r="N47" s="41"/>
      <c r="O47" s="41"/>
      <c r="P47" s="41"/>
      <c r="Q47" s="41"/>
      <c r="R47" s="41"/>
      <c r="S47" s="41"/>
      <c r="T47" s="41"/>
      <c r="U47" s="41"/>
      <c r="V47" s="41"/>
      <c r="W47" s="41"/>
      <c r="X47" s="41"/>
      <c r="Y47" s="41"/>
      <c r="Z47" s="41"/>
      <c r="AA47" s="41"/>
      <c r="AB47" s="41"/>
      <c r="AC47" s="41"/>
      <c r="AD47" s="41"/>
      <c r="AE47" s="41"/>
      <c r="AF47" s="41"/>
      <c r="AG47" s="67" t="s">
        <v>48</v>
      </c>
      <c r="AH47" s="41"/>
      <c r="AI47" s="41"/>
      <c r="AJ47" s="41"/>
      <c r="AK47" s="41"/>
      <c r="AL47" s="41"/>
      <c r="AM47" s="41"/>
      <c r="AN47" s="66" t="s">
        <v>49</v>
      </c>
      <c r="AO47" s="41"/>
      <c r="AP47" s="41"/>
      <c r="AQ47" s="68" t="s">
        <v>50</v>
      </c>
      <c r="AR47" s="52"/>
      <c r="AS47" s="69" t="s">
        <v>51</v>
      </c>
      <c r="AT47" s="70" t="s">
        <v>52</v>
      </c>
      <c r="AU47" s="70" t="s">
        <v>53</v>
      </c>
      <c r="AV47" s="70" t="s">
        <v>54</v>
      </c>
      <c r="AW47" s="70" t="s">
        <v>55</v>
      </c>
      <c r="AX47" s="70" t="s">
        <v>56</v>
      </c>
      <c r="AY47" s="70" t="s">
        <v>57</v>
      </c>
      <c r="AZ47" s="70" t="s">
        <v>58</v>
      </c>
      <c r="BA47" s="70" t="s">
        <v>59</v>
      </c>
      <c r="BB47" s="70" t="s">
        <v>60</v>
      </c>
      <c r="BC47" s="70" t="s">
        <v>61</v>
      </c>
      <c r="BD47" s="71" t="s">
        <v>62</v>
      </c>
      <c r="BE47" s="72"/>
    </row>
    <row r="48" spans="2:56" s="8" customFormat="1" ht="12" customHeight="1">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52"/>
      <c r="AS48" s="73"/>
      <c r="AT48" s="74"/>
      <c r="AU48" s="74"/>
      <c r="AV48" s="74"/>
      <c r="AW48" s="74"/>
      <c r="AX48" s="74"/>
      <c r="AY48" s="74"/>
      <c r="AZ48" s="74"/>
      <c r="BA48" s="74"/>
      <c r="BB48" s="74"/>
      <c r="BC48" s="74"/>
      <c r="BD48" s="75"/>
    </row>
    <row r="49" spans="2:90" s="53" customFormat="1" ht="33" customHeight="1">
      <c r="B49" s="54"/>
      <c r="C49" s="76" t="s">
        <v>63</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7">
        <f>ROUNDUP(SUM($AG$50:$AG$51),2)</f>
        <v>0</v>
      </c>
      <c r="AH49" s="76"/>
      <c r="AI49" s="76"/>
      <c r="AJ49" s="76"/>
      <c r="AK49" s="76"/>
      <c r="AL49" s="76"/>
      <c r="AM49" s="76"/>
      <c r="AN49" s="77">
        <f>ROUNDUP(SUM($AG$49,$AT$49),2)</f>
        <v>0</v>
      </c>
      <c r="AO49" s="76"/>
      <c r="AP49" s="76"/>
      <c r="AQ49" s="78"/>
      <c r="AR49" s="55"/>
      <c r="AS49" s="79">
        <f>ROUNDUP(SUM($AS$50:$AS$51),2)</f>
        <v>0</v>
      </c>
      <c r="AT49" s="80">
        <f>ROUNDUP(SUM($AV$49:$AW$49),1)</f>
        <v>0</v>
      </c>
      <c r="AU49" s="81">
        <f>ROUNDUP(SUM($AU$50:$AU$51),5)</f>
        <v>0</v>
      </c>
      <c r="AV49" s="80">
        <f>ROUNDUP($AZ$49*$L$25,2)</f>
        <v>0</v>
      </c>
      <c r="AW49" s="80">
        <f>ROUNDUP($BA$49*$L$26,2)</f>
        <v>0</v>
      </c>
      <c r="AX49" s="80">
        <f>ROUNDUP($BB$49*$L$25,2)</f>
        <v>0</v>
      </c>
      <c r="AY49" s="80">
        <f>ROUNDUP($BC$49*$L$26,2)</f>
        <v>0</v>
      </c>
      <c r="AZ49" s="80">
        <f>ROUNDUP(SUM($AZ$50:$AZ$51),2)</f>
        <v>0</v>
      </c>
      <c r="BA49" s="80">
        <f>ROUNDUP(SUM($BA$50:$BA$51),2)</f>
        <v>0</v>
      </c>
      <c r="BB49" s="80">
        <f>ROUNDUP(SUM($BB$50:$BB$51),2)</f>
        <v>0</v>
      </c>
      <c r="BC49" s="80">
        <f>ROUNDUP(SUM($BC$50:$BC$51),2)</f>
        <v>0</v>
      </c>
      <c r="BD49" s="82">
        <f>ROUNDUP(SUM($BD$50:$BD$51),2)</f>
        <v>0</v>
      </c>
      <c r="BS49" s="53" t="s">
        <v>64</v>
      </c>
      <c r="BT49" s="53" t="s">
        <v>65</v>
      </c>
      <c r="BU49" s="83" t="s">
        <v>66</v>
      </c>
      <c r="BV49" s="53" t="s">
        <v>67</v>
      </c>
      <c r="BW49" s="53" t="s">
        <v>4</v>
      </c>
      <c r="BX49" s="53" t="s">
        <v>68</v>
      </c>
      <c r="CL49" s="53"/>
    </row>
    <row r="50" spans="2:91" s="84" customFormat="1" ht="28.5" customHeight="1">
      <c r="B50" s="85"/>
      <c r="C50" s="86"/>
      <c r="D50" s="87" t="s">
        <v>69</v>
      </c>
      <c r="E50" s="86"/>
      <c r="F50" s="86"/>
      <c r="G50" s="86"/>
      <c r="H50" s="86"/>
      <c r="I50" s="86"/>
      <c r="J50" s="87" t="s">
        <v>70</v>
      </c>
      <c r="K50" s="86"/>
      <c r="L50" s="86"/>
      <c r="M50" s="86"/>
      <c r="N50" s="86"/>
      <c r="O50" s="86"/>
      <c r="P50" s="86"/>
      <c r="Q50" s="86"/>
      <c r="R50" s="86"/>
      <c r="S50" s="86"/>
      <c r="T50" s="86"/>
      <c r="U50" s="86"/>
      <c r="V50" s="86"/>
      <c r="W50" s="86"/>
      <c r="X50" s="86"/>
      <c r="Y50" s="86"/>
      <c r="Z50" s="86"/>
      <c r="AA50" s="86"/>
      <c r="AB50" s="86"/>
      <c r="AC50" s="86"/>
      <c r="AD50" s="86"/>
      <c r="AE50" s="86"/>
      <c r="AF50" s="86"/>
      <c r="AG50" s="88">
        <f>'2 - Krymská 12'!$M$25</f>
        <v>0</v>
      </c>
      <c r="AH50" s="89"/>
      <c r="AI50" s="89"/>
      <c r="AJ50" s="89"/>
      <c r="AK50" s="89"/>
      <c r="AL50" s="89"/>
      <c r="AM50" s="89"/>
      <c r="AN50" s="88">
        <f>ROUNDUP(SUM($AG$50,$AT$50),2)</f>
        <v>0</v>
      </c>
      <c r="AO50" s="89"/>
      <c r="AP50" s="89"/>
      <c r="AQ50" s="90" t="s">
        <v>71</v>
      </c>
      <c r="AR50" s="91"/>
      <c r="AS50" s="92">
        <v>0</v>
      </c>
      <c r="AT50" s="93">
        <f>ROUNDUP(SUM($AV$50:$AW$50),1)</f>
        <v>0</v>
      </c>
      <c r="AU50" s="94">
        <f>'2 - Krymská 12'!$W$82</f>
        <v>0</v>
      </c>
      <c r="AV50" s="93">
        <f>'2 - Krymská 12'!$M$27</f>
        <v>0</v>
      </c>
      <c r="AW50" s="93">
        <f>'2 - Krymská 12'!$M$28</f>
        <v>0</v>
      </c>
      <c r="AX50" s="93">
        <f>'2 - Krymská 12'!$M$29</f>
        <v>0</v>
      </c>
      <c r="AY50" s="93">
        <f>'2 - Krymská 12'!$M$30</f>
        <v>0</v>
      </c>
      <c r="AZ50" s="93">
        <f>'2 - Krymská 12'!$H$27</f>
        <v>0</v>
      </c>
      <c r="BA50" s="93">
        <f>'2 - Krymská 12'!$H$28</f>
        <v>0</v>
      </c>
      <c r="BB50" s="93">
        <f>'2 - Krymská 12'!$H$29</f>
        <v>0</v>
      </c>
      <c r="BC50" s="93">
        <f>'2 - Krymská 12'!$H$30</f>
        <v>0</v>
      </c>
      <c r="BD50" s="95">
        <f>'2 - Krymská 12'!$H$31</f>
        <v>0</v>
      </c>
      <c r="BT50" s="84" t="s">
        <v>17</v>
      </c>
      <c r="BV50" s="84" t="s">
        <v>67</v>
      </c>
      <c r="BW50" s="84" t="s">
        <v>72</v>
      </c>
      <c r="BX50" s="84" t="s">
        <v>4</v>
      </c>
      <c r="CL50" s="84"/>
      <c r="CM50" s="84" t="s">
        <v>69</v>
      </c>
    </row>
    <row r="51" spans="2:91" s="84" customFormat="1" ht="28.5" customHeight="1">
      <c r="B51" s="85"/>
      <c r="C51" s="86"/>
      <c r="D51" s="87" t="s">
        <v>17</v>
      </c>
      <c r="E51" s="86"/>
      <c r="F51" s="86"/>
      <c r="G51" s="86"/>
      <c r="H51" s="86"/>
      <c r="I51" s="86"/>
      <c r="J51" s="87" t="s">
        <v>73</v>
      </c>
      <c r="K51" s="86"/>
      <c r="L51" s="86"/>
      <c r="M51" s="86"/>
      <c r="N51" s="86"/>
      <c r="O51" s="86"/>
      <c r="P51" s="86"/>
      <c r="Q51" s="86"/>
      <c r="R51" s="86"/>
      <c r="S51" s="86"/>
      <c r="T51" s="86"/>
      <c r="U51" s="86"/>
      <c r="V51" s="86"/>
      <c r="W51" s="86"/>
      <c r="X51" s="86"/>
      <c r="Y51" s="86"/>
      <c r="Z51" s="86"/>
      <c r="AA51" s="86"/>
      <c r="AB51" s="86"/>
      <c r="AC51" s="86"/>
      <c r="AD51" s="86"/>
      <c r="AE51" s="86"/>
      <c r="AF51" s="86"/>
      <c r="AG51" s="88">
        <f>'1 - Krymská 10'!$M$25</f>
        <v>0</v>
      </c>
      <c r="AH51" s="89"/>
      <c r="AI51" s="89"/>
      <c r="AJ51" s="89"/>
      <c r="AK51" s="89"/>
      <c r="AL51" s="89"/>
      <c r="AM51" s="89"/>
      <c r="AN51" s="88">
        <f>ROUNDUP(SUM($AG$51,$AT$51),2)</f>
        <v>0</v>
      </c>
      <c r="AO51" s="89"/>
      <c r="AP51" s="89"/>
      <c r="AQ51" s="90" t="s">
        <v>71</v>
      </c>
      <c r="AR51" s="91"/>
      <c r="AS51" s="96">
        <v>0</v>
      </c>
      <c r="AT51" s="97">
        <f>ROUNDUP(SUM($AV$51:$AW$51),1)</f>
        <v>0</v>
      </c>
      <c r="AU51" s="98">
        <f>'1 - Krymská 10'!$W$85</f>
        <v>0</v>
      </c>
      <c r="AV51" s="97">
        <f>'1 - Krymská 10'!$M$27</f>
        <v>0</v>
      </c>
      <c r="AW51" s="97">
        <f>'1 - Krymská 10'!$M$28</f>
        <v>0</v>
      </c>
      <c r="AX51" s="97">
        <f>'1 - Krymská 10'!$M$29</f>
        <v>0</v>
      </c>
      <c r="AY51" s="97">
        <f>'1 - Krymská 10'!$M$30</f>
        <v>0</v>
      </c>
      <c r="AZ51" s="97">
        <f>'1 - Krymská 10'!$H$27</f>
        <v>0</v>
      </c>
      <c r="BA51" s="97">
        <f>'1 - Krymská 10'!$H$28</f>
        <v>0</v>
      </c>
      <c r="BB51" s="97">
        <f>'1 - Krymská 10'!$H$29</f>
        <v>0</v>
      </c>
      <c r="BC51" s="97">
        <f>'1 - Krymská 10'!$H$30</f>
        <v>0</v>
      </c>
      <c r="BD51" s="99">
        <f>'1 - Krymská 10'!$H$31</f>
        <v>0</v>
      </c>
      <c r="BT51" s="84" t="s">
        <v>17</v>
      </c>
      <c r="BV51" s="84" t="s">
        <v>67</v>
      </c>
      <c r="BW51" s="84" t="s">
        <v>74</v>
      </c>
      <c r="BX51" s="84" t="s">
        <v>4</v>
      </c>
      <c r="CL51" s="84"/>
      <c r="CM51" s="84" t="s">
        <v>69</v>
      </c>
    </row>
    <row r="52" spans="2:44" s="8" customFormat="1" ht="30.75" customHeight="1">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52"/>
    </row>
    <row r="53" spans="2:44" s="8" customFormat="1" ht="7.5" customHeight="1">
      <c r="B53" s="47"/>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52"/>
    </row>
  </sheetData>
  <sheetProtection sheet="1"/>
  <mergeCells count="43">
    <mergeCell ref="C2:AQ2"/>
    <mergeCell ref="C4:AQ4"/>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X31:AB31"/>
    <mergeCell ref="AK31:AO31"/>
    <mergeCell ref="C38:AQ38"/>
    <mergeCell ref="L40:AO40"/>
    <mergeCell ref="AM44:AP44"/>
    <mergeCell ref="AS44:AT46"/>
    <mergeCell ref="C47:G47"/>
    <mergeCell ref="I47:AF47"/>
    <mergeCell ref="AG47:AM47"/>
    <mergeCell ref="AN47:AP47"/>
    <mergeCell ref="AN50:AP50"/>
    <mergeCell ref="AG50:AM50"/>
    <mergeCell ref="D50:H50"/>
    <mergeCell ref="J50:AF50"/>
    <mergeCell ref="AN51:AP51"/>
    <mergeCell ref="AG51:AM51"/>
    <mergeCell ref="D51:H51"/>
    <mergeCell ref="J51:AF51"/>
    <mergeCell ref="AG49:AM49"/>
    <mergeCell ref="AN49:AP49"/>
    <mergeCell ref="AR2:BE2"/>
  </mergeCells>
  <printOptions/>
  <pageMargins left="0.5902777910232544" right="0.5902777910232544" top="0.5902777910232544" bottom="0.5902777910232544" header="0" footer="0"/>
  <pageSetup blackAndWhite="1" fitToHeight="999" fitToWidth="1" orientation="portrait"/>
</worksheet>
</file>

<file path=xl/worksheets/sheet2.xml><?xml version="1.0" encoding="utf-8"?>
<worksheet xmlns="http://schemas.openxmlformats.org/spreadsheetml/2006/main" xmlns:r="http://schemas.openxmlformats.org/officeDocument/2006/relationships">
  <sheetPr>
    <pageSetUpPr fitToPage="1"/>
  </sheetPr>
  <dimension ref="A1:IV341"/>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5"/>
      <c r="H1" s="3"/>
      <c r="I1" s="5"/>
      <c r="J1" s="5"/>
      <c r="K1" s="5"/>
      <c r="L1" s="5"/>
      <c r="M1" s="5"/>
      <c r="N1" s="5"/>
      <c r="O1" s="6" t="s">
        <v>75</v>
      </c>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7" t="s">
        <v>5</v>
      </c>
      <c r="D2" s="1"/>
      <c r="E2" s="1"/>
      <c r="F2" s="1"/>
      <c r="G2" s="1"/>
      <c r="H2" s="1"/>
      <c r="I2" s="1"/>
      <c r="J2" s="1"/>
      <c r="K2" s="1"/>
      <c r="L2" s="1"/>
      <c r="M2" s="1"/>
      <c r="N2" s="1"/>
      <c r="O2" s="1"/>
      <c r="P2" s="1"/>
      <c r="Q2" s="1"/>
      <c r="R2" s="1"/>
      <c r="S2" s="2"/>
      <c r="T2" s="1"/>
      <c r="U2" s="1"/>
      <c r="V2" s="1"/>
      <c r="W2" s="1"/>
      <c r="X2" s="1"/>
      <c r="Y2" s="1"/>
      <c r="Z2" s="1"/>
      <c r="AA2" s="1"/>
      <c r="AB2" s="1"/>
      <c r="AC2" s="1"/>
      <c r="AT2" s="2" t="s">
        <v>72</v>
      </c>
    </row>
    <row r="3" spans="2:46" s="2" customFormat="1" ht="7.5" customHeight="1">
      <c r="B3" s="9"/>
      <c r="C3" s="10"/>
      <c r="D3" s="10"/>
      <c r="E3" s="10"/>
      <c r="F3" s="10"/>
      <c r="G3" s="10"/>
      <c r="H3" s="10"/>
      <c r="I3" s="10"/>
      <c r="J3" s="10"/>
      <c r="K3" s="10"/>
      <c r="L3" s="10"/>
      <c r="M3" s="10"/>
      <c r="N3" s="10"/>
      <c r="O3" s="10"/>
      <c r="P3" s="10"/>
      <c r="Q3" s="10"/>
      <c r="R3" s="11"/>
      <c r="AT3" s="2" t="s">
        <v>69</v>
      </c>
    </row>
    <row r="4" spans="2:46" s="2" customFormat="1" ht="37.5" customHeight="1">
      <c r="B4" s="12"/>
      <c r="C4" s="13" t="s">
        <v>76</v>
      </c>
      <c r="D4" s="14"/>
      <c r="E4" s="14"/>
      <c r="F4" s="14"/>
      <c r="G4" s="14"/>
      <c r="H4" s="14"/>
      <c r="I4" s="14"/>
      <c r="J4" s="14"/>
      <c r="K4" s="14"/>
      <c r="L4" s="14"/>
      <c r="M4" s="14"/>
      <c r="N4" s="14"/>
      <c r="O4" s="14"/>
      <c r="P4" s="14"/>
      <c r="Q4" s="14"/>
      <c r="R4" s="15"/>
      <c r="T4" s="16" t="s">
        <v>10</v>
      </c>
      <c r="AT4" s="2" t="s">
        <v>3</v>
      </c>
    </row>
    <row r="5" spans="2:18" s="2" customFormat="1" ht="7.5" customHeight="1">
      <c r="B5" s="12"/>
      <c r="C5" s="14"/>
      <c r="D5" s="14"/>
      <c r="E5" s="14"/>
      <c r="F5" s="14"/>
      <c r="G5" s="14"/>
      <c r="H5" s="14"/>
      <c r="I5" s="14"/>
      <c r="J5" s="14"/>
      <c r="K5" s="14"/>
      <c r="L5" s="14"/>
      <c r="M5" s="14"/>
      <c r="N5" s="14"/>
      <c r="O5" s="14"/>
      <c r="P5" s="14"/>
      <c r="Q5" s="14"/>
      <c r="R5" s="15"/>
    </row>
    <row r="6" spans="2:18" s="2" customFormat="1" ht="15.75" customHeight="1">
      <c r="B6" s="12"/>
      <c r="C6" s="14"/>
      <c r="D6" s="20" t="s">
        <v>14</v>
      </c>
      <c r="E6" s="14"/>
      <c r="F6" s="20" t="str">
        <f>'Rekapitulace stavby'!$K$6</f>
        <v>01 - Krymská 10,12</v>
      </c>
      <c r="G6" s="14"/>
      <c r="H6" s="14"/>
      <c r="I6" s="14"/>
      <c r="J6" s="14"/>
      <c r="K6" s="14"/>
      <c r="L6" s="14"/>
      <c r="M6" s="14"/>
      <c r="N6" s="14"/>
      <c r="O6" s="14"/>
      <c r="P6" s="14"/>
      <c r="Q6" s="14"/>
      <c r="R6" s="15"/>
    </row>
    <row r="7" spans="2:18" s="8" customFormat="1" ht="18.75" customHeight="1">
      <c r="B7" s="26"/>
      <c r="C7" s="27"/>
      <c r="D7" s="19" t="s">
        <v>77</v>
      </c>
      <c r="E7" s="27"/>
      <c r="F7" s="19" t="s">
        <v>78</v>
      </c>
      <c r="G7" s="27"/>
      <c r="H7" s="27"/>
      <c r="I7" s="27"/>
      <c r="J7" s="27"/>
      <c r="K7" s="27"/>
      <c r="L7" s="27"/>
      <c r="M7" s="27"/>
      <c r="N7" s="27"/>
      <c r="O7" s="27"/>
      <c r="P7" s="27"/>
      <c r="Q7" s="27"/>
      <c r="R7" s="31"/>
    </row>
    <row r="8" spans="2:18" s="8" customFormat="1" ht="14.25" customHeight="1">
      <c r="B8" s="26"/>
      <c r="C8" s="27"/>
      <c r="D8" s="27"/>
      <c r="E8" s="27"/>
      <c r="F8" s="27"/>
      <c r="G8" s="27"/>
      <c r="H8" s="27"/>
      <c r="I8" s="27"/>
      <c r="J8" s="27"/>
      <c r="K8" s="27"/>
      <c r="L8" s="27"/>
      <c r="M8" s="27"/>
      <c r="N8" s="27"/>
      <c r="O8" s="27"/>
      <c r="P8" s="27"/>
      <c r="Q8" s="27"/>
      <c r="R8" s="31"/>
    </row>
    <row r="9" spans="2:18" s="8" customFormat="1" ht="15" customHeight="1">
      <c r="B9" s="26"/>
      <c r="C9" s="27"/>
      <c r="D9" s="20" t="s">
        <v>79</v>
      </c>
      <c r="E9" s="27"/>
      <c r="F9" s="21"/>
      <c r="G9" s="27"/>
      <c r="H9" s="27"/>
      <c r="I9" s="27"/>
      <c r="J9" s="27"/>
      <c r="K9" s="27"/>
      <c r="L9" s="27"/>
      <c r="M9" s="27"/>
      <c r="N9" s="27"/>
      <c r="O9" s="27"/>
      <c r="P9" s="27"/>
      <c r="Q9" s="27"/>
      <c r="R9" s="31"/>
    </row>
    <row r="10" spans="2:18" s="8" customFormat="1" ht="15" customHeight="1">
      <c r="B10" s="26"/>
      <c r="C10" s="27"/>
      <c r="D10" s="20" t="s">
        <v>18</v>
      </c>
      <c r="E10" s="27"/>
      <c r="F10" s="21" t="s">
        <v>19</v>
      </c>
      <c r="G10" s="27"/>
      <c r="H10" s="27"/>
      <c r="I10" s="27"/>
      <c r="J10" s="27"/>
      <c r="K10" s="27"/>
      <c r="L10" s="27"/>
      <c r="M10" s="20" t="s">
        <v>20</v>
      </c>
      <c r="N10" s="27"/>
      <c r="O10" s="57">
        <f>'Rekapitulace stavby'!$AN$8</f>
        <v>0</v>
      </c>
      <c r="P10" s="27"/>
      <c r="Q10" s="27"/>
      <c r="R10" s="31"/>
    </row>
    <row r="11" spans="2:18" s="8" customFormat="1" ht="7.5" customHeight="1">
      <c r="B11" s="26"/>
      <c r="C11" s="27"/>
      <c r="D11" s="27"/>
      <c r="E11" s="27"/>
      <c r="F11" s="27"/>
      <c r="G11" s="27"/>
      <c r="H11" s="27"/>
      <c r="I11" s="27"/>
      <c r="J11" s="27"/>
      <c r="K11" s="27"/>
      <c r="L11" s="27"/>
      <c r="M11" s="27"/>
      <c r="N11" s="27"/>
      <c r="O11" s="27"/>
      <c r="P11" s="27"/>
      <c r="Q11" s="27"/>
      <c r="R11" s="31"/>
    </row>
    <row r="12" spans="2:18" s="8" customFormat="1" ht="15" customHeight="1">
      <c r="B12" s="26"/>
      <c r="C12" s="27"/>
      <c r="D12" s="20" t="s">
        <v>24</v>
      </c>
      <c r="E12" s="27"/>
      <c r="F12" s="27"/>
      <c r="G12" s="27"/>
      <c r="H12" s="27"/>
      <c r="I12" s="27"/>
      <c r="J12" s="27"/>
      <c r="K12" s="27"/>
      <c r="L12" s="27"/>
      <c r="M12" s="20" t="s">
        <v>25</v>
      </c>
      <c r="N12" s="27"/>
      <c r="O12" s="21">
        <f>IF('Rekapitulace stavby'!$AN$10="","",'Rekapitulace stavby'!$AN$10)</f>
        <v>0</v>
      </c>
      <c r="P12" s="27"/>
      <c r="Q12" s="27"/>
      <c r="R12" s="31"/>
    </row>
    <row r="13" spans="2:18" s="8" customFormat="1" ht="18.75" customHeight="1">
      <c r="B13" s="26"/>
      <c r="C13" s="27"/>
      <c r="D13" s="27"/>
      <c r="E13" s="21" t="str">
        <f>IF('Rekapitulace stavby'!$E$11="","",'Rekapitulace stavby'!$E$11)</f>
        <v> </v>
      </c>
      <c r="F13" s="27"/>
      <c r="G13" s="27"/>
      <c r="H13" s="27"/>
      <c r="I13" s="27"/>
      <c r="J13" s="27"/>
      <c r="K13" s="27"/>
      <c r="L13" s="27"/>
      <c r="M13" s="20" t="s">
        <v>26</v>
      </c>
      <c r="N13" s="27"/>
      <c r="O13" s="21">
        <f>IF('Rekapitulace stavby'!$AN$11="","",'Rekapitulace stavby'!$AN$11)</f>
        <v>0</v>
      </c>
      <c r="P13" s="27"/>
      <c r="Q13" s="27"/>
      <c r="R13" s="31"/>
    </row>
    <row r="14" spans="2:18" s="8" customFormat="1" ht="7.5" customHeight="1">
      <c r="B14" s="26"/>
      <c r="C14" s="27"/>
      <c r="D14" s="27"/>
      <c r="E14" s="27"/>
      <c r="F14" s="27"/>
      <c r="G14" s="27"/>
      <c r="H14" s="27"/>
      <c r="I14" s="27"/>
      <c r="J14" s="27"/>
      <c r="K14" s="27"/>
      <c r="L14" s="27"/>
      <c r="M14" s="27"/>
      <c r="N14" s="27"/>
      <c r="O14" s="27"/>
      <c r="P14" s="27"/>
      <c r="Q14" s="27"/>
      <c r="R14" s="31"/>
    </row>
    <row r="15" spans="2:18" s="8" customFormat="1" ht="15" customHeight="1">
      <c r="B15" s="26"/>
      <c r="C15" s="27"/>
      <c r="D15" s="20" t="s">
        <v>27</v>
      </c>
      <c r="E15" s="27"/>
      <c r="F15" s="27"/>
      <c r="G15" s="27"/>
      <c r="H15" s="27"/>
      <c r="I15" s="27"/>
      <c r="J15" s="27"/>
      <c r="K15" s="27"/>
      <c r="L15" s="27"/>
      <c r="M15" s="20" t="s">
        <v>25</v>
      </c>
      <c r="N15" s="27"/>
      <c r="O15" s="21" t="str">
        <f>IF('Rekapitulace stavby'!$AN$13="","",'Rekapitulace stavby'!$AN$13)</f>
        <v>Vyplň údaj</v>
      </c>
      <c r="P15" s="27"/>
      <c r="Q15" s="27"/>
      <c r="R15" s="31"/>
    </row>
    <row r="16" spans="2:18" s="8" customFormat="1" ht="18.75" customHeight="1">
      <c r="B16" s="26"/>
      <c r="C16" s="27"/>
      <c r="D16" s="27"/>
      <c r="E16" s="21" t="str">
        <f>IF('Rekapitulace stavby'!$E$14="","",'Rekapitulace stavby'!$E$14)</f>
        <v>Vyplň údaj</v>
      </c>
      <c r="F16" s="27"/>
      <c r="G16" s="27"/>
      <c r="H16" s="27"/>
      <c r="I16" s="27"/>
      <c r="J16" s="27"/>
      <c r="K16" s="27"/>
      <c r="L16" s="27"/>
      <c r="M16" s="20" t="s">
        <v>26</v>
      </c>
      <c r="N16" s="27"/>
      <c r="O16" s="21" t="str">
        <f>IF('Rekapitulace stavby'!$AN$14="","",'Rekapitulace stavby'!$AN$14)</f>
        <v>Vyplň údaj</v>
      </c>
      <c r="P16" s="27"/>
      <c r="Q16" s="27"/>
      <c r="R16" s="31"/>
    </row>
    <row r="17" spans="2:18" s="8" customFormat="1" ht="7.5" customHeight="1">
      <c r="B17" s="26"/>
      <c r="C17" s="27"/>
      <c r="D17" s="27"/>
      <c r="E17" s="27"/>
      <c r="F17" s="27"/>
      <c r="G17" s="27"/>
      <c r="H17" s="27"/>
      <c r="I17" s="27"/>
      <c r="J17" s="27"/>
      <c r="K17" s="27"/>
      <c r="L17" s="27"/>
      <c r="M17" s="27"/>
      <c r="N17" s="27"/>
      <c r="O17" s="27"/>
      <c r="P17" s="27"/>
      <c r="Q17" s="27"/>
      <c r="R17" s="31"/>
    </row>
    <row r="18" spans="2:18" s="8" customFormat="1" ht="15" customHeight="1">
      <c r="B18" s="26"/>
      <c r="C18" s="27"/>
      <c r="D18" s="20" t="s">
        <v>29</v>
      </c>
      <c r="E18" s="27"/>
      <c r="F18" s="27"/>
      <c r="G18" s="27"/>
      <c r="H18" s="27"/>
      <c r="I18" s="27"/>
      <c r="J18" s="27"/>
      <c r="K18" s="27"/>
      <c r="L18" s="27"/>
      <c r="M18" s="20" t="s">
        <v>25</v>
      </c>
      <c r="N18" s="27"/>
      <c r="O18" s="21">
        <f>IF('Rekapitulace stavby'!$AN$16="","",'Rekapitulace stavby'!$AN$16)</f>
        <v>0</v>
      </c>
      <c r="P18" s="27"/>
      <c r="Q18" s="27"/>
      <c r="R18" s="31"/>
    </row>
    <row r="19" spans="2:18" s="8" customFormat="1" ht="18.75" customHeight="1">
      <c r="B19" s="26"/>
      <c r="C19" s="27"/>
      <c r="D19" s="27"/>
      <c r="E19" s="21" t="str">
        <f>IF('Rekapitulace stavby'!$E$17="","",'Rekapitulace stavby'!$E$17)</f>
        <v> </v>
      </c>
      <c r="F19" s="27"/>
      <c r="G19" s="27"/>
      <c r="H19" s="27"/>
      <c r="I19" s="27"/>
      <c r="J19" s="27"/>
      <c r="K19" s="27"/>
      <c r="L19" s="27"/>
      <c r="M19" s="20" t="s">
        <v>26</v>
      </c>
      <c r="N19" s="27"/>
      <c r="O19" s="21">
        <f>IF('Rekapitulace stavby'!$AN$17="","",'Rekapitulace stavby'!$AN$17)</f>
        <v>0</v>
      </c>
      <c r="P19" s="27"/>
      <c r="Q19" s="27"/>
      <c r="R19" s="31"/>
    </row>
    <row r="20" spans="2:18" s="8" customFormat="1" ht="7.5" customHeight="1">
      <c r="B20" s="26"/>
      <c r="C20" s="27"/>
      <c r="D20" s="27"/>
      <c r="E20" s="27"/>
      <c r="F20" s="27"/>
      <c r="G20" s="27"/>
      <c r="H20" s="27"/>
      <c r="I20" s="27"/>
      <c r="J20" s="27"/>
      <c r="K20" s="27"/>
      <c r="L20" s="27"/>
      <c r="M20" s="27"/>
      <c r="N20" s="27"/>
      <c r="O20" s="27"/>
      <c r="P20" s="27"/>
      <c r="Q20" s="27"/>
      <c r="R20" s="31"/>
    </row>
    <row r="21" spans="2:18" s="8" customFormat="1" ht="15" customHeight="1">
      <c r="B21" s="26"/>
      <c r="C21" s="27"/>
      <c r="D21" s="20" t="s">
        <v>31</v>
      </c>
      <c r="E21" s="27"/>
      <c r="F21" s="27"/>
      <c r="G21" s="27"/>
      <c r="H21" s="27"/>
      <c r="I21" s="27"/>
      <c r="J21" s="27"/>
      <c r="K21" s="27"/>
      <c r="L21" s="27"/>
      <c r="M21" s="27"/>
      <c r="N21" s="27"/>
      <c r="O21" s="27"/>
      <c r="P21" s="27"/>
      <c r="Q21" s="27"/>
      <c r="R21" s="31"/>
    </row>
    <row r="22" spans="2:18" s="100" customFormat="1" ht="15.75" customHeight="1">
      <c r="B22" s="101"/>
      <c r="C22" s="102"/>
      <c r="D22" s="102"/>
      <c r="E22" s="24"/>
      <c r="F22" s="102"/>
      <c r="G22" s="102"/>
      <c r="H22" s="102"/>
      <c r="I22" s="102"/>
      <c r="J22" s="102"/>
      <c r="K22" s="102"/>
      <c r="L22" s="102"/>
      <c r="M22" s="102"/>
      <c r="N22" s="102"/>
      <c r="O22" s="102"/>
      <c r="P22" s="102"/>
      <c r="Q22" s="102"/>
      <c r="R22" s="103"/>
    </row>
    <row r="23" spans="2:18" s="8" customFormat="1" ht="7.5" customHeight="1">
      <c r="B23" s="26"/>
      <c r="C23" s="27"/>
      <c r="D23" s="27"/>
      <c r="E23" s="27"/>
      <c r="F23" s="27"/>
      <c r="G23" s="27"/>
      <c r="H23" s="27"/>
      <c r="I23" s="27"/>
      <c r="J23" s="27"/>
      <c r="K23" s="27"/>
      <c r="L23" s="27"/>
      <c r="M23" s="27"/>
      <c r="N23" s="27"/>
      <c r="O23" s="27"/>
      <c r="P23" s="27"/>
      <c r="Q23" s="27"/>
      <c r="R23" s="31"/>
    </row>
    <row r="24" spans="2:18" s="8" customFormat="1" ht="7.5" customHeight="1">
      <c r="B24" s="26"/>
      <c r="C24" s="27"/>
      <c r="D24" s="74"/>
      <c r="E24" s="74"/>
      <c r="F24" s="74"/>
      <c r="G24" s="74"/>
      <c r="H24" s="74"/>
      <c r="I24" s="74"/>
      <c r="J24" s="74"/>
      <c r="K24" s="74"/>
      <c r="L24" s="74"/>
      <c r="M24" s="74"/>
      <c r="N24" s="74"/>
      <c r="O24" s="74"/>
      <c r="P24" s="74"/>
      <c r="Q24" s="27"/>
      <c r="R24" s="31"/>
    </row>
    <row r="25" spans="2:18" s="8" customFormat="1" ht="26.25" customHeight="1">
      <c r="B25" s="26"/>
      <c r="C25" s="27"/>
      <c r="D25" s="104" t="s">
        <v>33</v>
      </c>
      <c r="E25" s="27"/>
      <c r="F25" s="27"/>
      <c r="G25" s="27"/>
      <c r="H25" s="27"/>
      <c r="I25" s="27"/>
      <c r="J25" s="27"/>
      <c r="K25" s="27"/>
      <c r="L25" s="27"/>
      <c r="M25" s="77">
        <f>ROUNDUP($N$82,2)</f>
        <v>0</v>
      </c>
      <c r="N25" s="27"/>
      <c r="O25" s="27"/>
      <c r="P25" s="27"/>
      <c r="Q25" s="27"/>
      <c r="R25" s="31"/>
    </row>
    <row r="26" spans="2:18" s="8" customFormat="1" ht="7.5" customHeight="1">
      <c r="B26" s="26"/>
      <c r="C26" s="27"/>
      <c r="D26" s="74"/>
      <c r="E26" s="74"/>
      <c r="F26" s="74"/>
      <c r="G26" s="74"/>
      <c r="H26" s="74"/>
      <c r="I26" s="74"/>
      <c r="J26" s="74"/>
      <c r="K26" s="74"/>
      <c r="L26" s="74"/>
      <c r="M26" s="74"/>
      <c r="N26" s="74"/>
      <c r="O26" s="74"/>
      <c r="P26" s="74"/>
      <c r="Q26" s="27"/>
      <c r="R26" s="31"/>
    </row>
    <row r="27" spans="2:18" s="8" customFormat="1" ht="15" customHeight="1">
      <c r="B27" s="26"/>
      <c r="C27" s="27"/>
      <c r="D27" s="105" t="s">
        <v>34</v>
      </c>
      <c r="E27" s="105" t="s">
        <v>35</v>
      </c>
      <c r="F27" s="106">
        <v>0.21</v>
      </c>
      <c r="G27" s="107" t="s">
        <v>36</v>
      </c>
      <c r="H27" s="108">
        <f>SUM($BE$82:$BE$339)</f>
        <v>0</v>
      </c>
      <c r="I27" s="27"/>
      <c r="J27" s="27"/>
      <c r="K27" s="27"/>
      <c r="L27" s="27"/>
      <c r="M27" s="108">
        <f>SUM($BE$82:$BE$339)*$F$27</f>
        <v>0</v>
      </c>
      <c r="N27" s="27"/>
      <c r="O27" s="27"/>
      <c r="P27" s="27"/>
      <c r="Q27" s="27"/>
      <c r="R27" s="31"/>
    </row>
    <row r="28" spans="2:18" s="8" customFormat="1" ht="15" customHeight="1">
      <c r="B28" s="26"/>
      <c r="C28" s="27"/>
      <c r="D28" s="27"/>
      <c r="E28" s="105" t="s">
        <v>37</v>
      </c>
      <c r="F28" s="106">
        <v>0.15</v>
      </c>
      <c r="G28" s="107" t="s">
        <v>36</v>
      </c>
      <c r="H28" s="108">
        <f>SUM($BF$82:$BF$339)</f>
        <v>0</v>
      </c>
      <c r="I28" s="27"/>
      <c r="J28" s="27"/>
      <c r="K28" s="27"/>
      <c r="L28" s="27"/>
      <c r="M28" s="108">
        <f>SUM($BF$82:$BF$339)*$F$28</f>
        <v>0</v>
      </c>
      <c r="N28" s="27"/>
      <c r="O28" s="27"/>
      <c r="P28" s="27"/>
      <c r="Q28" s="27"/>
      <c r="R28" s="31"/>
    </row>
    <row r="29" spans="2:18" s="8" customFormat="1" ht="15" customHeight="1" hidden="1">
      <c r="B29" s="26"/>
      <c r="C29" s="27"/>
      <c r="D29" s="27"/>
      <c r="E29" s="105" t="s">
        <v>38</v>
      </c>
      <c r="F29" s="106">
        <v>0.21</v>
      </c>
      <c r="G29" s="107" t="s">
        <v>36</v>
      </c>
      <c r="H29" s="108">
        <f>SUM($BG$82:$BG$339)</f>
        <v>0</v>
      </c>
      <c r="I29" s="27"/>
      <c r="J29" s="27"/>
      <c r="K29" s="27"/>
      <c r="L29" s="27"/>
      <c r="M29" s="108">
        <v>0</v>
      </c>
      <c r="N29" s="27"/>
      <c r="O29" s="27"/>
      <c r="P29" s="27"/>
      <c r="Q29" s="27"/>
      <c r="R29" s="31"/>
    </row>
    <row r="30" spans="2:18" s="8" customFormat="1" ht="15" customHeight="1" hidden="1">
      <c r="B30" s="26"/>
      <c r="C30" s="27"/>
      <c r="D30" s="27"/>
      <c r="E30" s="105" t="s">
        <v>39</v>
      </c>
      <c r="F30" s="106">
        <v>0.15</v>
      </c>
      <c r="G30" s="107" t="s">
        <v>36</v>
      </c>
      <c r="H30" s="108">
        <f>SUM($BH$82:$BH$339)</f>
        <v>0</v>
      </c>
      <c r="I30" s="27"/>
      <c r="J30" s="27"/>
      <c r="K30" s="27"/>
      <c r="L30" s="27"/>
      <c r="M30" s="108">
        <v>0</v>
      </c>
      <c r="N30" s="27"/>
      <c r="O30" s="27"/>
      <c r="P30" s="27"/>
      <c r="Q30" s="27"/>
      <c r="R30" s="31"/>
    </row>
    <row r="31" spans="2:18" s="8" customFormat="1" ht="15" customHeight="1" hidden="1">
      <c r="B31" s="26"/>
      <c r="C31" s="27"/>
      <c r="D31" s="27"/>
      <c r="E31" s="105" t="s">
        <v>40</v>
      </c>
      <c r="F31" s="106">
        <v>0</v>
      </c>
      <c r="G31" s="107" t="s">
        <v>36</v>
      </c>
      <c r="H31" s="108">
        <f>SUM($BI$82:$BI$339)</f>
        <v>0</v>
      </c>
      <c r="I31" s="27"/>
      <c r="J31" s="27"/>
      <c r="K31" s="27"/>
      <c r="L31" s="27"/>
      <c r="M31" s="108">
        <v>0</v>
      </c>
      <c r="N31" s="27"/>
      <c r="O31" s="27"/>
      <c r="P31" s="27"/>
      <c r="Q31" s="27"/>
      <c r="R31" s="31"/>
    </row>
    <row r="32" spans="2:18" s="8" customFormat="1" ht="7.5" customHeight="1">
      <c r="B32" s="26"/>
      <c r="C32" s="27"/>
      <c r="D32" s="27"/>
      <c r="E32" s="27"/>
      <c r="F32" s="27"/>
      <c r="G32" s="27"/>
      <c r="H32" s="27"/>
      <c r="I32" s="27"/>
      <c r="J32" s="27"/>
      <c r="K32" s="27"/>
      <c r="L32" s="27"/>
      <c r="M32" s="27"/>
      <c r="N32" s="27"/>
      <c r="O32" s="27"/>
      <c r="P32" s="27"/>
      <c r="Q32" s="27"/>
      <c r="R32" s="31"/>
    </row>
    <row r="33" spans="2:18" s="8" customFormat="1" ht="26.25" customHeight="1">
      <c r="B33" s="26"/>
      <c r="C33" s="39"/>
      <c r="D33" s="40" t="s">
        <v>41</v>
      </c>
      <c r="E33" s="41"/>
      <c r="F33" s="41"/>
      <c r="G33" s="109" t="s">
        <v>42</v>
      </c>
      <c r="H33" s="42" t="s">
        <v>43</v>
      </c>
      <c r="I33" s="41"/>
      <c r="J33" s="41"/>
      <c r="K33" s="41"/>
      <c r="L33" s="44">
        <f>ROUNDUP(SUM($M$25:$M$31),2)</f>
        <v>0</v>
      </c>
      <c r="M33" s="41"/>
      <c r="N33" s="41"/>
      <c r="O33" s="41"/>
      <c r="P33" s="45"/>
      <c r="Q33" s="39"/>
      <c r="R33" s="46"/>
    </row>
    <row r="34" spans="2:18" s="8" customFormat="1" ht="15" customHeight="1">
      <c r="B34" s="47"/>
      <c r="C34" s="48"/>
      <c r="D34" s="48"/>
      <c r="E34" s="48"/>
      <c r="F34" s="48"/>
      <c r="G34" s="48"/>
      <c r="H34" s="48"/>
      <c r="I34" s="48"/>
      <c r="J34" s="48"/>
      <c r="K34" s="48"/>
      <c r="L34" s="48"/>
      <c r="M34" s="48"/>
      <c r="N34" s="48"/>
      <c r="O34" s="48"/>
      <c r="P34" s="48"/>
      <c r="Q34" s="48"/>
      <c r="R34" s="49"/>
    </row>
    <row r="38" spans="2:18" s="8" customFormat="1" ht="7.5" customHeight="1">
      <c r="B38" s="110"/>
      <c r="C38" s="111"/>
      <c r="D38" s="111"/>
      <c r="E38" s="111"/>
      <c r="F38" s="111"/>
      <c r="G38" s="111"/>
      <c r="H38" s="111"/>
      <c r="I38" s="111"/>
      <c r="J38" s="111"/>
      <c r="K38" s="111"/>
      <c r="L38" s="111"/>
      <c r="M38" s="111"/>
      <c r="N38" s="111"/>
      <c r="O38" s="111"/>
      <c r="P38" s="111"/>
      <c r="Q38" s="111"/>
      <c r="R38" s="112"/>
    </row>
    <row r="39" spans="2:21" s="8" customFormat="1" ht="37.5" customHeight="1">
      <c r="B39" s="26"/>
      <c r="C39" s="13" t="s">
        <v>80</v>
      </c>
      <c r="D39" s="27"/>
      <c r="E39" s="27"/>
      <c r="F39" s="27"/>
      <c r="G39" s="27"/>
      <c r="H39" s="27"/>
      <c r="I39" s="27"/>
      <c r="J39" s="27"/>
      <c r="K39" s="27"/>
      <c r="L39" s="27"/>
      <c r="M39" s="27"/>
      <c r="N39" s="27"/>
      <c r="O39" s="27"/>
      <c r="P39" s="27"/>
      <c r="Q39" s="27"/>
      <c r="R39" s="31"/>
      <c r="T39" s="27"/>
      <c r="U39" s="27"/>
    </row>
    <row r="40" spans="2:21" s="8" customFormat="1" ht="7.5" customHeight="1">
      <c r="B40" s="26"/>
      <c r="C40" s="27"/>
      <c r="D40" s="27"/>
      <c r="E40" s="27"/>
      <c r="F40" s="27"/>
      <c r="G40" s="27"/>
      <c r="H40" s="27"/>
      <c r="I40" s="27"/>
      <c r="J40" s="27"/>
      <c r="K40" s="27"/>
      <c r="L40" s="27"/>
      <c r="M40" s="27"/>
      <c r="N40" s="27"/>
      <c r="O40" s="27"/>
      <c r="P40" s="27"/>
      <c r="Q40" s="27"/>
      <c r="R40" s="31"/>
      <c r="T40" s="27"/>
      <c r="U40" s="27"/>
    </row>
    <row r="41" spans="2:21" s="8" customFormat="1" ht="15" customHeight="1">
      <c r="B41" s="26"/>
      <c r="C41" s="20" t="s">
        <v>14</v>
      </c>
      <c r="D41" s="27"/>
      <c r="E41" s="27"/>
      <c r="F41" s="20" t="str">
        <f>$F$6</f>
        <v>01 - Krymská 10,12</v>
      </c>
      <c r="G41" s="27"/>
      <c r="H41" s="27"/>
      <c r="I41" s="27"/>
      <c r="J41" s="27"/>
      <c r="K41" s="27"/>
      <c r="L41" s="27"/>
      <c r="M41" s="27"/>
      <c r="N41" s="27"/>
      <c r="O41" s="27"/>
      <c r="P41" s="27"/>
      <c r="Q41" s="27"/>
      <c r="R41" s="31"/>
      <c r="T41" s="27"/>
      <c r="U41" s="27"/>
    </row>
    <row r="42" spans="2:21" s="8" customFormat="1" ht="15" customHeight="1">
      <c r="B42" s="26"/>
      <c r="C42" s="19" t="s">
        <v>77</v>
      </c>
      <c r="D42" s="27"/>
      <c r="E42" s="27"/>
      <c r="F42" s="19" t="str">
        <f>$F$7</f>
        <v>2 - Krymská 12</v>
      </c>
      <c r="G42" s="27"/>
      <c r="H42" s="27"/>
      <c r="I42" s="27"/>
      <c r="J42" s="27"/>
      <c r="K42" s="27"/>
      <c r="L42" s="27"/>
      <c r="M42" s="27"/>
      <c r="N42" s="27"/>
      <c r="O42" s="27"/>
      <c r="P42" s="27"/>
      <c r="Q42" s="27"/>
      <c r="R42" s="31"/>
      <c r="T42" s="27"/>
      <c r="U42" s="27"/>
    </row>
    <row r="43" spans="2:21" s="8" customFormat="1" ht="7.5" customHeight="1">
      <c r="B43" s="26"/>
      <c r="C43" s="27"/>
      <c r="D43" s="27"/>
      <c r="E43" s="27"/>
      <c r="F43" s="27"/>
      <c r="G43" s="27"/>
      <c r="H43" s="27"/>
      <c r="I43" s="27"/>
      <c r="J43" s="27"/>
      <c r="K43" s="27"/>
      <c r="L43" s="27"/>
      <c r="M43" s="27"/>
      <c r="N43" s="27"/>
      <c r="O43" s="27"/>
      <c r="P43" s="27"/>
      <c r="Q43" s="27"/>
      <c r="R43" s="31"/>
      <c r="T43" s="27"/>
      <c r="U43" s="27"/>
    </row>
    <row r="44" spans="2:21" s="8" customFormat="1" ht="18.75" customHeight="1">
      <c r="B44" s="26"/>
      <c r="C44" s="20" t="s">
        <v>18</v>
      </c>
      <c r="D44" s="27"/>
      <c r="E44" s="27"/>
      <c r="F44" s="21" t="str">
        <f>$F$10</f>
        <v> </v>
      </c>
      <c r="G44" s="27"/>
      <c r="H44" s="27"/>
      <c r="I44" s="27"/>
      <c r="J44" s="27"/>
      <c r="K44" s="20" t="s">
        <v>20</v>
      </c>
      <c r="L44" s="27"/>
      <c r="M44" s="57">
        <f>IF($O$10="","",$O$10)</f>
        <v>0</v>
      </c>
      <c r="N44" s="27"/>
      <c r="O44" s="27"/>
      <c r="P44" s="27"/>
      <c r="Q44" s="27"/>
      <c r="R44" s="31"/>
      <c r="T44" s="27"/>
      <c r="U44" s="27"/>
    </row>
    <row r="45" spans="2:21" s="8" customFormat="1" ht="7.5" customHeight="1">
      <c r="B45" s="26"/>
      <c r="C45" s="27"/>
      <c r="D45" s="27"/>
      <c r="E45" s="27"/>
      <c r="F45" s="27"/>
      <c r="G45" s="27"/>
      <c r="H45" s="27"/>
      <c r="I45" s="27"/>
      <c r="J45" s="27"/>
      <c r="K45" s="27"/>
      <c r="L45" s="27"/>
      <c r="M45" s="27"/>
      <c r="N45" s="27"/>
      <c r="O45" s="27"/>
      <c r="P45" s="27"/>
      <c r="Q45" s="27"/>
      <c r="R45" s="31"/>
      <c r="T45" s="27"/>
      <c r="U45" s="27"/>
    </row>
    <row r="46" spans="2:21" s="8" customFormat="1" ht="15.75" customHeight="1">
      <c r="B46" s="26"/>
      <c r="C46" s="20" t="s">
        <v>24</v>
      </c>
      <c r="D46" s="27"/>
      <c r="E46" s="27"/>
      <c r="F46" s="21" t="str">
        <f>$E$13</f>
        <v> </v>
      </c>
      <c r="G46" s="27"/>
      <c r="H46" s="27"/>
      <c r="I46" s="27"/>
      <c r="J46" s="27"/>
      <c r="K46" s="20" t="s">
        <v>29</v>
      </c>
      <c r="L46" s="27"/>
      <c r="M46" s="21" t="str">
        <f>$E$19</f>
        <v> </v>
      </c>
      <c r="N46" s="27"/>
      <c r="O46" s="27"/>
      <c r="P46" s="27"/>
      <c r="Q46" s="27"/>
      <c r="R46" s="31"/>
      <c r="T46" s="27"/>
      <c r="U46" s="27"/>
    </row>
    <row r="47" spans="2:21" s="8" customFormat="1" ht="15" customHeight="1">
      <c r="B47" s="26"/>
      <c r="C47" s="20" t="s">
        <v>27</v>
      </c>
      <c r="D47" s="27"/>
      <c r="E47" s="27"/>
      <c r="F47" s="21" t="str">
        <f>IF($E$16="","",$E$16)</f>
        <v>Vyplň údaj</v>
      </c>
      <c r="G47" s="27"/>
      <c r="H47" s="27"/>
      <c r="I47" s="27"/>
      <c r="J47" s="27"/>
      <c r="K47" s="27"/>
      <c r="L47" s="27"/>
      <c r="M47" s="27"/>
      <c r="N47" s="27"/>
      <c r="O47" s="27"/>
      <c r="P47" s="27"/>
      <c r="Q47" s="27"/>
      <c r="R47" s="31"/>
      <c r="T47" s="27"/>
      <c r="U47" s="27"/>
    </row>
    <row r="48" spans="2:21" s="8" customFormat="1" ht="11.25" customHeight="1">
      <c r="B48" s="26"/>
      <c r="C48" s="27"/>
      <c r="D48" s="27"/>
      <c r="E48" s="27"/>
      <c r="F48" s="27"/>
      <c r="G48" s="27"/>
      <c r="H48" s="27"/>
      <c r="I48" s="27"/>
      <c r="J48" s="27"/>
      <c r="K48" s="27"/>
      <c r="L48" s="27"/>
      <c r="M48" s="27"/>
      <c r="N48" s="27"/>
      <c r="O48" s="27"/>
      <c r="P48" s="27"/>
      <c r="Q48" s="27"/>
      <c r="R48" s="31"/>
      <c r="T48" s="27"/>
      <c r="U48" s="27"/>
    </row>
    <row r="49" spans="2:21" s="8" customFormat="1" ht="30" customHeight="1">
      <c r="B49" s="26"/>
      <c r="C49" s="113" t="s">
        <v>81</v>
      </c>
      <c r="D49" s="39"/>
      <c r="E49" s="39"/>
      <c r="F49" s="39"/>
      <c r="G49" s="39"/>
      <c r="H49" s="39"/>
      <c r="I49" s="39"/>
      <c r="J49" s="39"/>
      <c r="K49" s="39"/>
      <c r="L49" s="39"/>
      <c r="M49" s="39"/>
      <c r="N49" s="113" t="s">
        <v>82</v>
      </c>
      <c r="O49" s="39"/>
      <c r="P49" s="39"/>
      <c r="Q49" s="39"/>
      <c r="R49" s="46"/>
      <c r="T49" s="27"/>
      <c r="U49" s="27"/>
    </row>
    <row r="50" spans="2:21" s="8" customFormat="1" ht="11.25" customHeight="1">
      <c r="B50" s="26"/>
      <c r="C50" s="27"/>
      <c r="D50" s="27"/>
      <c r="E50" s="27"/>
      <c r="F50" s="27"/>
      <c r="G50" s="27"/>
      <c r="H50" s="27"/>
      <c r="I50" s="27"/>
      <c r="J50" s="27"/>
      <c r="K50" s="27"/>
      <c r="L50" s="27"/>
      <c r="M50" s="27"/>
      <c r="N50" s="27"/>
      <c r="O50" s="27"/>
      <c r="P50" s="27"/>
      <c r="Q50" s="27"/>
      <c r="R50" s="31"/>
      <c r="T50" s="27"/>
      <c r="U50" s="27"/>
    </row>
    <row r="51" spans="2:47" s="8" customFormat="1" ht="30" customHeight="1">
      <c r="B51" s="26"/>
      <c r="C51" s="76" t="s">
        <v>83</v>
      </c>
      <c r="D51" s="27"/>
      <c r="E51" s="27"/>
      <c r="F51" s="27"/>
      <c r="G51" s="27"/>
      <c r="H51" s="27"/>
      <c r="I51" s="27"/>
      <c r="J51" s="27"/>
      <c r="K51" s="27"/>
      <c r="L51" s="27"/>
      <c r="M51" s="27"/>
      <c r="N51" s="77">
        <f>ROUNDUP($N$82,2)</f>
        <v>0</v>
      </c>
      <c r="O51" s="27"/>
      <c r="P51" s="27"/>
      <c r="Q51" s="27"/>
      <c r="R51" s="31"/>
      <c r="T51" s="27"/>
      <c r="U51" s="27"/>
      <c r="AU51" s="8" t="s">
        <v>84</v>
      </c>
    </row>
    <row r="52" spans="2:21" s="83" customFormat="1" ht="25.5" customHeight="1">
      <c r="B52" s="114"/>
      <c r="C52" s="115"/>
      <c r="D52" s="115" t="s">
        <v>85</v>
      </c>
      <c r="E52" s="115"/>
      <c r="F52" s="115"/>
      <c r="G52" s="115"/>
      <c r="H52" s="115"/>
      <c r="I52" s="115"/>
      <c r="J52" s="115"/>
      <c r="K52" s="115"/>
      <c r="L52" s="115"/>
      <c r="M52" s="115"/>
      <c r="N52" s="116">
        <f>ROUNDUP($N$83,2)</f>
        <v>0</v>
      </c>
      <c r="O52" s="115"/>
      <c r="P52" s="115"/>
      <c r="Q52" s="115"/>
      <c r="R52" s="117"/>
      <c r="T52" s="115"/>
      <c r="U52" s="115"/>
    </row>
    <row r="53" spans="2:21" s="83" customFormat="1" ht="25.5" customHeight="1">
      <c r="B53" s="114"/>
      <c r="C53" s="115"/>
      <c r="D53" s="115" t="s">
        <v>86</v>
      </c>
      <c r="E53" s="115"/>
      <c r="F53" s="115"/>
      <c r="G53" s="115"/>
      <c r="H53" s="115"/>
      <c r="I53" s="115"/>
      <c r="J53" s="115"/>
      <c r="K53" s="115"/>
      <c r="L53" s="115"/>
      <c r="M53" s="115"/>
      <c r="N53" s="116">
        <f>ROUNDUP($N$92,2)</f>
        <v>0</v>
      </c>
      <c r="O53" s="115"/>
      <c r="P53" s="115"/>
      <c r="Q53" s="115"/>
      <c r="R53" s="117"/>
      <c r="T53" s="115"/>
      <c r="U53" s="115"/>
    </row>
    <row r="54" spans="2:21" s="83" customFormat="1" ht="25.5" customHeight="1">
      <c r="B54" s="114"/>
      <c r="C54" s="115"/>
      <c r="D54" s="115" t="s">
        <v>87</v>
      </c>
      <c r="E54" s="115"/>
      <c r="F54" s="115"/>
      <c r="G54" s="115"/>
      <c r="H54" s="115"/>
      <c r="I54" s="115"/>
      <c r="J54" s="115"/>
      <c r="K54" s="115"/>
      <c r="L54" s="115"/>
      <c r="M54" s="115"/>
      <c r="N54" s="116">
        <f>ROUNDUP($N$118,2)</f>
        <v>0</v>
      </c>
      <c r="O54" s="115"/>
      <c r="P54" s="115"/>
      <c r="Q54" s="115"/>
      <c r="R54" s="117"/>
      <c r="T54" s="115"/>
      <c r="U54" s="115"/>
    </row>
    <row r="55" spans="2:21" s="83" customFormat="1" ht="25.5" customHeight="1">
      <c r="B55" s="114"/>
      <c r="C55" s="115"/>
      <c r="D55" s="115" t="s">
        <v>88</v>
      </c>
      <c r="E55" s="115"/>
      <c r="F55" s="115"/>
      <c r="G55" s="115"/>
      <c r="H55" s="115"/>
      <c r="I55" s="115"/>
      <c r="J55" s="115"/>
      <c r="K55" s="115"/>
      <c r="L55" s="115"/>
      <c r="M55" s="115"/>
      <c r="N55" s="116">
        <f>ROUNDUP($N$126,2)</f>
        <v>0</v>
      </c>
      <c r="O55" s="115"/>
      <c r="P55" s="115"/>
      <c r="Q55" s="115"/>
      <c r="R55" s="117"/>
      <c r="T55" s="115"/>
      <c r="U55" s="115"/>
    </row>
    <row r="56" spans="2:21" s="83" customFormat="1" ht="25.5" customHeight="1">
      <c r="B56" s="114"/>
      <c r="C56" s="115"/>
      <c r="D56" s="115" t="s">
        <v>89</v>
      </c>
      <c r="E56" s="115"/>
      <c r="F56" s="115"/>
      <c r="G56" s="115"/>
      <c r="H56" s="115"/>
      <c r="I56" s="115"/>
      <c r="J56" s="115"/>
      <c r="K56" s="115"/>
      <c r="L56" s="115"/>
      <c r="M56" s="115"/>
      <c r="N56" s="116">
        <f>ROUNDUP($N$130,2)</f>
        <v>0</v>
      </c>
      <c r="O56" s="115"/>
      <c r="P56" s="115"/>
      <c r="Q56" s="115"/>
      <c r="R56" s="117"/>
      <c r="T56" s="115"/>
      <c r="U56" s="115"/>
    </row>
    <row r="57" spans="2:21" s="83" customFormat="1" ht="25.5" customHeight="1">
      <c r="B57" s="114"/>
      <c r="C57" s="115"/>
      <c r="D57" s="115" t="s">
        <v>90</v>
      </c>
      <c r="E57" s="115"/>
      <c r="F57" s="115"/>
      <c r="G57" s="115"/>
      <c r="H57" s="115"/>
      <c r="I57" s="115"/>
      <c r="J57" s="115"/>
      <c r="K57" s="115"/>
      <c r="L57" s="115"/>
      <c r="M57" s="115"/>
      <c r="N57" s="116">
        <f>ROUNDUP($N$139,2)</f>
        <v>0</v>
      </c>
      <c r="O57" s="115"/>
      <c r="P57" s="115"/>
      <c r="Q57" s="115"/>
      <c r="R57" s="117"/>
      <c r="T57" s="115"/>
      <c r="U57" s="115"/>
    </row>
    <row r="58" spans="2:21" s="83" customFormat="1" ht="25.5" customHeight="1">
      <c r="B58" s="114"/>
      <c r="C58" s="115"/>
      <c r="D58" s="115" t="s">
        <v>91</v>
      </c>
      <c r="E58" s="115"/>
      <c r="F58" s="115"/>
      <c r="G58" s="115"/>
      <c r="H58" s="115"/>
      <c r="I58" s="115"/>
      <c r="J58" s="115"/>
      <c r="K58" s="115"/>
      <c r="L58" s="115"/>
      <c r="M58" s="115"/>
      <c r="N58" s="116">
        <f>ROUNDUP($N$159,2)</f>
        <v>0</v>
      </c>
      <c r="O58" s="115"/>
      <c r="P58" s="115"/>
      <c r="Q58" s="115"/>
      <c r="R58" s="117"/>
      <c r="T58" s="115"/>
      <c r="U58" s="115"/>
    </row>
    <row r="59" spans="2:21" s="83" customFormat="1" ht="25.5" customHeight="1">
      <c r="B59" s="114"/>
      <c r="C59" s="115"/>
      <c r="D59" s="115" t="s">
        <v>92</v>
      </c>
      <c r="E59" s="115"/>
      <c r="F59" s="115"/>
      <c r="G59" s="115"/>
      <c r="H59" s="115"/>
      <c r="I59" s="115"/>
      <c r="J59" s="115"/>
      <c r="K59" s="115"/>
      <c r="L59" s="115"/>
      <c r="M59" s="115"/>
      <c r="N59" s="116">
        <f>ROUNDUP($N$222,2)</f>
        <v>0</v>
      </c>
      <c r="O59" s="115"/>
      <c r="P59" s="115"/>
      <c r="Q59" s="115"/>
      <c r="R59" s="117"/>
      <c r="T59" s="115"/>
      <c r="U59" s="115"/>
    </row>
    <row r="60" spans="2:21" s="83" customFormat="1" ht="25.5" customHeight="1">
      <c r="B60" s="114"/>
      <c r="C60" s="115"/>
      <c r="D60" s="115" t="s">
        <v>93</v>
      </c>
      <c r="E60" s="115"/>
      <c r="F60" s="115"/>
      <c r="G60" s="115"/>
      <c r="H60" s="115"/>
      <c r="I60" s="115"/>
      <c r="J60" s="115"/>
      <c r="K60" s="115"/>
      <c r="L60" s="115"/>
      <c r="M60" s="115"/>
      <c r="N60" s="116">
        <f>ROUNDUP($N$242,2)</f>
        <v>0</v>
      </c>
      <c r="O60" s="115"/>
      <c r="P60" s="115"/>
      <c r="Q60" s="115"/>
      <c r="R60" s="117"/>
      <c r="T60" s="115"/>
      <c r="U60" s="115"/>
    </row>
    <row r="61" spans="2:21" s="83" customFormat="1" ht="25.5" customHeight="1">
      <c r="B61" s="114"/>
      <c r="C61" s="115"/>
      <c r="D61" s="115" t="s">
        <v>94</v>
      </c>
      <c r="E61" s="115"/>
      <c r="F61" s="115"/>
      <c r="G61" s="115"/>
      <c r="H61" s="115"/>
      <c r="I61" s="115"/>
      <c r="J61" s="115"/>
      <c r="K61" s="115"/>
      <c r="L61" s="115"/>
      <c r="M61" s="115"/>
      <c r="N61" s="116">
        <f>ROUNDUP($N$252,2)</f>
        <v>0</v>
      </c>
      <c r="O61" s="115"/>
      <c r="P61" s="115"/>
      <c r="Q61" s="115"/>
      <c r="R61" s="117"/>
      <c r="T61" s="115"/>
      <c r="U61" s="115"/>
    </row>
    <row r="62" spans="2:21" s="83" customFormat="1" ht="25.5" customHeight="1">
      <c r="B62" s="114"/>
      <c r="C62" s="115"/>
      <c r="D62" s="115" t="s">
        <v>95</v>
      </c>
      <c r="E62" s="115"/>
      <c r="F62" s="115"/>
      <c r="G62" s="115"/>
      <c r="H62" s="115"/>
      <c r="I62" s="115"/>
      <c r="J62" s="115"/>
      <c r="K62" s="115"/>
      <c r="L62" s="115"/>
      <c r="M62" s="115"/>
      <c r="N62" s="116">
        <f>ROUNDUP($N$264,2)</f>
        <v>0</v>
      </c>
      <c r="O62" s="115"/>
      <c r="P62" s="115"/>
      <c r="Q62" s="115"/>
      <c r="R62" s="117"/>
      <c r="T62" s="115"/>
      <c r="U62" s="115"/>
    </row>
    <row r="63" spans="2:21" s="83" customFormat="1" ht="25.5" customHeight="1">
      <c r="B63" s="114"/>
      <c r="C63" s="115"/>
      <c r="D63" s="115" t="s">
        <v>96</v>
      </c>
      <c r="E63" s="115"/>
      <c r="F63" s="115"/>
      <c r="G63" s="115"/>
      <c r="H63" s="115"/>
      <c r="I63" s="115"/>
      <c r="J63" s="115"/>
      <c r="K63" s="115"/>
      <c r="L63" s="115"/>
      <c r="M63" s="115"/>
      <c r="N63" s="116">
        <f>ROUNDUP($N$269,2)</f>
        <v>0</v>
      </c>
      <c r="O63" s="115"/>
      <c r="P63" s="115"/>
      <c r="Q63" s="115"/>
      <c r="R63" s="117"/>
      <c r="T63" s="115"/>
      <c r="U63" s="115"/>
    </row>
    <row r="64" spans="2:21" s="83" customFormat="1" ht="25.5" customHeight="1">
      <c r="B64" s="114"/>
      <c r="C64" s="115"/>
      <c r="D64" s="115" t="s">
        <v>97</v>
      </c>
      <c r="E64" s="115"/>
      <c r="F64" s="115"/>
      <c r="G64" s="115"/>
      <c r="H64" s="115"/>
      <c r="I64" s="115"/>
      <c r="J64" s="115"/>
      <c r="K64" s="115"/>
      <c r="L64" s="115"/>
      <c r="M64" s="115"/>
      <c r="N64" s="116">
        <f>ROUNDUP($N$337,2)</f>
        <v>0</v>
      </c>
      <c r="O64" s="115"/>
      <c r="P64" s="115"/>
      <c r="Q64" s="115"/>
      <c r="R64" s="117"/>
      <c r="T64" s="115"/>
      <c r="U64" s="115"/>
    </row>
    <row r="65" spans="2:21" s="8" customFormat="1" ht="22.5" customHeight="1">
      <c r="B65" s="26"/>
      <c r="C65" s="27"/>
      <c r="D65" s="27"/>
      <c r="E65" s="27"/>
      <c r="F65" s="27"/>
      <c r="G65" s="27"/>
      <c r="H65" s="27"/>
      <c r="I65" s="27"/>
      <c r="J65" s="27"/>
      <c r="K65" s="27"/>
      <c r="L65" s="27"/>
      <c r="M65" s="27"/>
      <c r="N65" s="27"/>
      <c r="O65" s="27"/>
      <c r="P65" s="27"/>
      <c r="Q65" s="27"/>
      <c r="R65" s="31"/>
      <c r="T65" s="27"/>
      <c r="U65" s="27"/>
    </row>
    <row r="66" spans="2:21" s="8" customFormat="1" ht="7.5" customHeight="1">
      <c r="B66" s="47"/>
      <c r="C66" s="48"/>
      <c r="D66" s="48"/>
      <c r="E66" s="48"/>
      <c r="F66" s="48"/>
      <c r="G66" s="48"/>
      <c r="H66" s="48"/>
      <c r="I66" s="48"/>
      <c r="J66" s="48"/>
      <c r="K66" s="48"/>
      <c r="L66" s="48"/>
      <c r="M66" s="48"/>
      <c r="N66" s="48"/>
      <c r="O66" s="48"/>
      <c r="P66" s="48"/>
      <c r="Q66" s="48"/>
      <c r="R66" s="49"/>
      <c r="T66" s="27"/>
      <c r="U66" s="27"/>
    </row>
    <row r="70" spans="2:19" s="8" customFormat="1" ht="7.5" customHeight="1">
      <c r="B70" s="50"/>
      <c r="C70" s="51"/>
      <c r="D70" s="51"/>
      <c r="E70" s="51"/>
      <c r="F70" s="51"/>
      <c r="G70" s="51"/>
      <c r="H70" s="51"/>
      <c r="I70" s="51"/>
      <c r="J70" s="51"/>
      <c r="K70" s="51"/>
      <c r="L70" s="51"/>
      <c r="M70" s="51"/>
      <c r="N70" s="51"/>
      <c r="O70" s="51"/>
      <c r="P70" s="51"/>
      <c r="Q70" s="51"/>
      <c r="R70" s="51"/>
      <c r="S70" s="52"/>
    </row>
    <row r="71" spans="2:19" s="8" customFormat="1" ht="37.5" customHeight="1">
      <c r="B71" s="26"/>
      <c r="C71" s="13" t="s">
        <v>98</v>
      </c>
      <c r="D71" s="27"/>
      <c r="E71" s="27"/>
      <c r="F71" s="27"/>
      <c r="G71" s="27"/>
      <c r="H71" s="27"/>
      <c r="I71" s="27"/>
      <c r="J71" s="27"/>
      <c r="K71" s="27"/>
      <c r="L71" s="27"/>
      <c r="M71" s="27"/>
      <c r="N71" s="27"/>
      <c r="O71" s="27"/>
      <c r="P71" s="27"/>
      <c r="Q71" s="27"/>
      <c r="R71" s="27"/>
      <c r="S71" s="52"/>
    </row>
    <row r="72" spans="2:19" s="8" customFormat="1" ht="7.5" customHeight="1">
      <c r="B72" s="26"/>
      <c r="C72" s="27"/>
      <c r="D72" s="27"/>
      <c r="E72" s="27"/>
      <c r="F72" s="27"/>
      <c r="G72" s="27"/>
      <c r="H72" s="27"/>
      <c r="I72" s="27"/>
      <c r="J72" s="27"/>
      <c r="K72" s="27"/>
      <c r="L72" s="27"/>
      <c r="M72" s="27"/>
      <c r="N72" s="27"/>
      <c r="O72" s="27"/>
      <c r="P72" s="27"/>
      <c r="Q72" s="27"/>
      <c r="R72" s="27"/>
      <c r="S72" s="52"/>
    </row>
    <row r="73" spans="2:19" s="8" customFormat="1" ht="15" customHeight="1">
      <c r="B73" s="26"/>
      <c r="C73" s="20" t="s">
        <v>14</v>
      </c>
      <c r="D73" s="27"/>
      <c r="E73" s="27"/>
      <c r="F73" s="20" t="str">
        <f>$F$6</f>
        <v>01 - Krymská 10,12</v>
      </c>
      <c r="G73" s="27"/>
      <c r="H73" s="27"/>
      <c r="I73" s="27"/>
      <c r="J73" s="27"/>
      <c r="K73" s="27"/>
      <c r="L73" s="27"/>
      <c r="M73" s="27"/>
      <c r="N73" s="27"/>
      <c r="O73" s="27"/>
      <c r="P73" s="27"/>
      <c r="Q73" s="27"/>
      <c r="R73" s="27"/>
      <c r="S73" s="52"/>
    </row>
    <row r="74" spans="2:19" s="8" customFormat="1" ht="15" customHeight="1">
      <c r="B74" s="26"/>
      <c r="C74" s="19" t="s">
        <v>77</v>
      </c>
      <c r="D74" s="27"/>
      <c r="E74" s="27"/>
      <c r="F74" s="19" t="str">
        <f>$F$7</f>
        <v>2 - Krymská 12</v>
      </c>
      <c r="G74" s="27"/>
      <c r="H74" s="27"/>
      <c r="I74" s="27"/>
      <c r="J74" s="27"/>
      <c r="K74" s="27"/>
      <c r="L74" s="27"/>
      <c r="M74" s="27"/>
      <c r="N74" s="27"/>
      <c r="O74" s="27"/>
      <c r="P74" s="27"/>
      <c r="Q74" s="27"/>
      <c r="R74" s="27"/>
      <c r="S74" s="52"/>
    </row>
    <row r="75" spans="2:19" s="8" customFormat="1" ht="7.5" customHeight="1">
      <c r="B75" s="26"/>
      <c r="C75" s="27"/>
      <c r="D75" s="27"/>
      <c r="E75" s="27"/>
      <c r="F75" s="27"/>
      <c r="G75" s="27"/>
      <c r="H75" s="27"/>
      <c r="I75" s="27"/>
      <c r="J75" s="27"/>
      <c r="K75" s="27"/>
      <c r="L75" s="27"/>
      <c r="M75" s="27"/>
      <c r="N75" s="27"/>
      <c r="O75" s="27"/>
      <c r="P75" s="27"/>
      <c r="Q75" s="27"/>
      <c r="R75" s="27"/>
      <c r="S75" s="52"/>
    </row>
    <row r="76" spans="2:19" s="8" customFormat="1" ht="18.75" customHeight="1">
      <c r="B76" s="26"/>
      <c r="C76" s="20" t="s">
        <v>18</v>
      </c>
      <c r="D76" s="27"/>
      <c r="E76" s="27"/>
      <c r="F76" s="21" t="str">
        <f>$F$10</f>
        <v> </v>
      </c>
      <c r="G76" s="27"/>
      <c r="H76" s="27"/>
      <c r="I76" s="27"/>
      <c r="J76" s="27"/>
      <c r="K76" s="20" t="s">
        <v>20</v>
      </c>
      <c r="L76" s="27"/>
      <c r="M76" s="57">
        <f>IF($O$10="","",$O$10)</f>
        <v>0</v>
      </c>
      <c r="N76" s="27"/>
      <c r="O76" s="27"/>
      <c r="P76" s="27"/>
      <c r="Q76" s="27"/>
      <c r="R76" s="27"/>
      <c r="S76" s="52"/>
    </row>
    <row r="77" spans="2:19" s="8" customFormat="1" ht="7.5" customHeight="1">
      <c r="B77" s="26"/>
      <c r="C77" s="27"/>
      <c r="D77" s="27"/>
      <c r="E77" s="27"/>
      <c r="F77" s="27"/>
      <c r="G77" s="27"/>
      <c r="H77" s="27"/>
      <c r="I77" s="27"/>
      <c r="J77" s="27"/>
      <c r="K77" s="27"/>
      <c r="L77" s="27"/>
      <c r="M77" s="27"/>
      <c r="N77" s="27"/>
      <c r="O77" s="27"/>
      <c r="P77" s="27"/>
      <c r="Q77" s="27"/>
      <c r="R77" s="27"/>
      <c r="S77" s="52"/>
    </row>
    <row r="78" spans="2:19" s="8" customFormat="1" ht="15.75" customHeight="1">
      <c r="B78" s="26"/>
      <c r="C78" s="20" t="s">
        <v>24</v>
      </c>
      <c r="D78" s="27"/>
      <c r="E78" s="27"/>
      <c r="F78" s="21" t="str">
        <f>$E$13</f>
        <v> </v>
      </c>
      <c r="G78" s="27"/>
      <c r="H78" s="27"/>
      <c r="I78" s="27"/>
      <c r="J78" s="27"/>
      <c r="K78" s="20" t="s">
        <v>29</v>
      </c>
      <c r="L78" s="27"/>
      <c r="M78" s="21" t="str">
        <f>$E$19</f>
        <v> </v>
      </c>
      <c r="N78" s="27"/>
      <c r="O78" s="27"/>
      <c r="P78" s="27"/>
      <c r="Q78" s="27"/>
      <c r="R78" s="27"/>
      <c r="S78" s="52"/>
    </row>
    <row r="79" spans="2:19" s="8" customFormat="1" ht="15" customHeight="1">
      <c r="B79" s="26"/>
      <c r="C79" s="20" t="s">
        <v>27</v>
      </c>
      <c r="D79" s="27"/>
      <c r="E79" s="27"/>
      <c r="F79" s="21" t="str">
        <f>IF($E$16="","",$E$16)</f>
        <v>Vyplň údaj</v>
      </c>
      <c r="G79" s="27"/>
      <c r="H79" s="27"/>
      <c r="I79" s="27"/>
      <c r="J79" s="27"/>
      <c r="K79" s="27"/>
      <c r="L79" s="27"/>
      <c r="M79" s="27"/>
      <c r="N79" s="27"/>
      <c r="O79" s="27"/>
      <c r="P79" s="27"/>
      <c r="Q79" s="27"/>
      <c r="R79" s="27"/>
      <c r="S79" s="52"/>
    </row>
    <row r="80" spans="2:19" s="8" customFormat="1" ht="11.25" customHeight="1">
      <c r="B80" s="26"/>
      <c r="C80" s="27"/>
      <c r="D80" s="27"/>
      <c r="E80" s="27"/>
      <c r="F80" s="27"/>
      <c r="G80" s="27"/>
      <c r="H80" s="27"/>
      <c r="I80" s="27"/>
      <c r="J80" s="27"/>
      <c r="K80" s="27"/>
      <c r="L80" s="27"/>
      <c r="M80" s="27"/>
      <c r="N80" s="27"/>
      <c r="O80" s="27"/>
      <c r="P80" s="27"/>
      <c r="Q80" s="27"/>
      <c r="R80" s="27"/>
      <c r="S80" s="52"/>
    </row>
    <row r="81" spans="2:27" s="118" customFormat="1" ht="30" customHeight="1">
      <c r="B81" s="119"/>
      <c r="C81" s="120" t="s">
        <v>99</v>
      </c>
      <c r="D81" s="121" t="s">
        <v>50</v>
      </c>
      <c r="E81" s="121" t="s">
        <v>46</v>
      </c>
      <c r="F81" s="121" t="s">
        <v>100</v>
      </c>
      <c r="G81" s="122"/>
      <c r="H81" s="122"/>
      <c r="I81" s="122"/>
      <c r="J81" s="121" t="s">
        <v>101</v>
      </c>
      <c r="K81" s="121" t="s">
        <v>102</v>
      </c>
      <c r="L81" s="121" t="s">
        <v>103</v>
      </c>
      <c r="M81" s="122"/>
      <c r="N81" s="121" t="s">
        <v>104</v>
      </c>
      <c r="O81" s="122"/>
      <c r="P81" s="122"/>
      <c r="Q81" s="122"/>
      <c r="R81" s="123" t="s">
        <v>105</v>
      </c>
      <c r="S81" s="124"/>
      <c r="T81" s="69" t="s">
        <v>106</v>
      </c>
      <c r="U81" s="70" t="s">
        <v>34</v>
      </c>
      <c r="V81" s="70" t="s">
        <v>107</v>
      </c>
      <c r="W81" s="70" t="s">
        <v>108</v>
      </c>
      <c r="X81" s="70" t="s">
        <v>109</v>
      </c>
      <c r="Y81" s="70" t="s">
        <v>110</v>
      </c>
      <c r="Z81" s="70" t="s">
        <v>111</v>
      </c>
      <c r="AA81" s="71" t="s">
        <v>112</v>
      </c>
    </row>
    <row r="82" spans="2:63" s="8" customFormat="1" ht="30" customHeight="1">
      <c r="B82" s="26"/>
      <c r="C82" s="76" t="s">
        <v>83</v>
      </c>
      <c r="D82" s="27"/>
      <c r="E82" s="27"/>
      <c r="F82" s="27"/>
      <c r="G82" s="27"/>
      <c r="H82" s="27"/>
      <c r="I82" s="27"/>
      <c r="J82" s="27"/>
      <c r="K82" s="27"/>
      <c r="L82" s="27"/>
      <c r="M82" s="27"/>
      <c r="N82" s="125">
        <f>$BK$82</f>
        <v>0</v>
      </c>
      <c r="O82" s="27"/>
      <c r="P82" s="27"/>
      <c r="Q82" s="27"/>
      <c r="R82" s="27"/>
      <c r="S82" s="52"/>
      <c r="T82" s="73"/>
      <c r="U82" s="74"/>
      <c r="V82" s="74"/>
      <c r="W82" s="126">
        <f>$W$83+$W$92+$W$118+$W$126+$W$130+$W$139+$W$159+$W$222+$W$242+$W$252+$W$264+$W$269+$W$337</f>
        <v>0</v>
      </c>
      <c r="X82" s="74"/>
      <c r="Y82" s="126">
        <f>$Y$83+$Y$92+$Y$118+$Y$126+$Y$130+$Y$139+$Y$159+$Y$222+$Y$242+$Y$252+$Y$264+$Y$269+$Y$337</f>
        <v>6.343047850000001</v>
      </c>
      <c r="Z82" s="74"/>
      <c r="AA82" s="127">
        <f>$AA$83+$AA$92+$AA$118+$AA$126+$AA$130+$AA$139+$AA$159+$AA$222+$AA$242+$AA$252+$AA$264+$AA$269+$AA$337</f>
        <v>7.997344999999999</v>
      </c>
      <c r="AT82" s="8" t="s">
        <v>64</v>
      </c>
      <c r="AU82" s="8" t="s">
        <v>84</v>
      </c>
      <c r="BK82" s="128">
        <f>$BK$83+$BK$92+$BK$118+$BK$126+$BK$130+$BK$139+$BK$159+$BK$222+$BK$242+$BK$252+$BK$264+$BK$269+$BK$337</f>
        <v>0</v>
      </c>
    </row>
    <row r="83" spans="2:63" s="129" customFormat="1" ht="37.5" customHeight="1">
      <c r="B83" s="130"/>
      <c r="C83" s="131"/>
      <c r="D83" s="132" t="s">
        <v>85</v>
      </c>
      <c r="E83" s="131"/>
      <c r="F83" s="131"/>
      <c r="G83" s="131"/>
      <c r="H83" s="131"/>
      <c r="I83" s="131"/>
      <c r="J83" s="131"/>
      <c r="K83" s="131"/>
      <c r="L83" s="131"/>
      <c r="M83" s="131"/>
      <c r="N83" s="133">
        <f>$BK$83</f>
        <v>0</v>
      </c>
      <c r="O83" s="131"/>
      <c r="P83" s="131"/>
      <c r="Q83" s="131"/>
      <c r="R83" s="131"/>
      <c r="S83" s="134"/>
      <c r="T83" s="135"/>
      <c r="U83" s="131"/>
      <c r="V83" s="131"/>
      <c r="W83" s="136">
        <f>SUM($W$84:$W$91)</f>
        <v>0</v>
      </c>
      <c r="X83" s="131"/>
      <c r="Y83" s="136">
        <f>SUM($Y$84:$Y$91)</f>
        <v>1.9513168799999998</v>
      </c>
      <c r="Z83" s="131"/>
      <c r="AA83" s="137">
        <f>SUM($AA$84:$AA$91)</f>
        <v>0</v>
      </c>
      <c r="AR83" s="138" t="s">
        <v>17</v>
      </c>
      <c r="AT83" s="138" t="s">
        <v>64</v>
      </c>
      <c r="AU83" s="138" t="s">
        <v>65</v>
      </c>
      <c r="AY83" s="138" t="s">
        <v>113</v>
      </c>
      <c r="BK83" s="139">
        <f>SUM($BK$84:$BK$91)</f>
        <v>0</v>
      </c>
    </row>
    <row r="84" spans="2:65" s="8" customFormat="1" ht="39" customHeight="1">
      <c r="B84" s="26"/>
      <c r="C84" s="140" t="s">
        <v>65</v>
      </c>
      <c r="D84" s="140" t="s">
        <v>114</v>
      </c>
      <c r="E84" s="141" t="s">
        <v>115</v>
      </c>
      <c r="F84" s="142" t="s">
        <v>116</v>
      </c>
      <c r="G84" s="143"/>
      <c r="H84" s="143"/>
      <c r="I84" s="143"/>
      <c r="J84" s="144" t="s">
        <v>117</v>
      </c>
      <c r="K84" s="145">
        <v>0.756</v>
      </c>
      <c r="L84" s="146"/>
      <c r="M84" s="143"/>
      <c r="N84" s="147">
        <f>ROUND($L$84*$K$84,2)</f>
        <v>0</v>
      </c>
      <c r="O84" s="143"/>
      <c r="P84" s="143"/>
      <c r="Q84" s="143"/>
      <c r="R84" s="142" t="s">
        <v>118</v>
      </c>
      <c r="S84" s="52"/>
      <c r="T84" s="148"/>
      <c r="U84" s="149" t="s">
        <v>35</v>
      </c>
      <c r="V84" s="27"/>
      <c r="W84" s="27"/>
      <c r="X84" s="150">
        <v>0.7497</v>
      </c>
      <c r="Y84" s="150">
        <f>$X$84*$K$84</f>
        <v>0.5667732</v>
      </c>
      <c r="Z84" s="150">
        <v>0</v>
      </c>
      <c r="AA84" s="151">
        <f>$Z$84*$K$84</f>
        <v>0</v>
      </c>
      <c r="AR84" s="100" t="s">
        <v>119</v>
      </c>
      <c r="AT84" s="100" t="s">
        <v>114</v>
      </c>
      <c r="AU84" s="100" t="s">
        <v>17</v>
      </c>
      <c r="AY84" s="8" t="s">
        <v>113</v>
      </c>
      <c r="BE84" s="152">
        <f>IF($U$84="základní",$N$84,0)</f>
        <v>0</v>
      </c>
      <c r="BF84" s="152">
        <f>IF($U$84="snížená",$N$84,0)</f>
        <v>0</v>
      </c>
      <c r="BG84" s="152">
        <f>IF($U$84="zákl. přenesená",$N$84,0)</f>
        <v>0</v>
      </c>
      <c r="BH84" s="152">
        <f>IF($U$84="sníž. přenesená",$N$84,0)</f>
        <v>0</v>
      </c>
      <c r="BI84" s="152">
        <f>IF($U$84="nulová",$N$84,0)</f>
        <v>0</v>
      </c>
      <c r="BJ84" s="100" t="s">
        <v>17</v>
      </c>
      <c r="BK84" s="152">
        <f>ROUND($L$84*$K$84,2)</f>
        <v>0</v>
      </c>
      <c r="BL84" s="100" t="s">
        <v>119</v>
      </c>
      <c r="BM84" s="100" t="s">
        <v>17</v>
      </c>
    </row>
    <row r="85" spans="2:47" s="8" customFormat="1" ht="27" customHeight="1">
      <c r="B85" s="26"/>
      <c r="C85" s="27"/>
      <c r="D85" s="27"/>
      <c r="E85" s="27"/>
      <c r="F85" s="153" t="s">
        <v>120</v>
      </c>
      <c r="G85" s="27"/>
      <c r="H85" s="27"/>
      <c r="I85" s="27"/>
      <c r="J85" s="27"/>
      <c r="K85" s="27"/>
      <c r="L85" s="27"/>
      <c r="M85" s="27"/>
      <c r="N85" s="27"/>
      <c r="O85" s="27"/>
      <c r="P85" s="27"/>
      <c r="Q85" s="27"/>
      <c r="R85" s="27"/>
      <c r="S85" s="52"/>
      <c r="T85" s="63"/>
      <c r="U85" s="27"/>
      <c r="V85" s="27"/>
      <c r="W85" s="27"/>
      <c r="X85" s="27"/>
      <c r="Y85" s="27"/>
      <c r="Z85" s="27"/>
      <c r="AA85" s="64"/>
      <c r="AT85" s="8" t="s">
        <v>121</v>
      </c>
      <c r="AU85" s="8" t="s">
        <v>17</v>
      </c>
    </row>
    <row r="86" spans="2:51" s="8" customFormat="1" ht="15.75" customHeight="1">
      <c r="B86" s="154"/>
      <c r="C86" s="155"/>
      <c r="D86" s="155"/>
      <c r="E86" s="156"/>
      <c r="F86" s="157" t="s">
        <v>122</v>
      </c>
      <c r="G86" s="155"/>
      <c r="H86" s="155"/>
      <c r="I86" s="155"/>
      <c r="J86" s="155"/>
      <c r="K86" s="158">
        <v>0.756</v>
      </c>
      <c r="L86" s="155"/>
      <c r="M86" s="155"/>
      <c r="N86" s="155"/>
      <c r="O86" s="155"/>
      <c r="P86" s="155"/>
      <c r="Q86" s="155"/>
      <c r="R86" s="155"/>
      <c r="S86" s="159"/>
      <c r="T86" s="160"/>
      <c r="U86" s="155"/>
      <c r="V86" s="155"/>
      <c r="W86" s="155"/>
      <c r="X86" s="155"/>
      <c r="Y86" s="155"/>
      <c r="Z86" s="155"/>
      <c r="AA86" s="161"/>
      <c r="AT86" s="162" t="s">
        <v>123</v>
      </c>
      <c r="AU86" s="162" t="s">
        <v>17</v>
      </c>
      <c r="AV86" s="163" t="s">
        <v>69</v>
      </c>
      <c r="AW86" s="163" t="s">
        <v>84</v>
      </c>
      <c r="AX86" s="163" t="s">
        <v>65</v>
      </c>
      <c r="AY86" s="162" t="s">
        <v>113</v>
      </c>
    </row>
    <row r="87" spans="2:51" s="8" customFormat="1" ht="15.75" customHeight="1">
      <c r="B87" s="164"/>
      <c r="C87" s="165"/>
      <c r="D87" s="165"/>
      <c r="E87" s="166"/>
      <c r="F87" s="167" t="s">
        <v>124</v>
      </c>
      <c r="G87" s="165"/>
      <c r="H87" s="165"/>
      <c r="I87" s="165"/>
      <c r="J87" s="165"/>
      <c r="K87" s="168">
        <v>0.756</v>
      </c>
      <c r="L87" s="165"/>
      <c r="M87" s="165"/>
      <c r="N87" s="165"/>
      <c r="O87" s="165"/>
      <c r="P87" s="165"/>
      <c r="Q87" s="165"/>
      <c r="R87" s="165"/>
      <c r="S87" s="169"/>
      <c r="T87" s="170"/>
      <c r="U87" s="165"/>
      <c r="V87" s="165"/>
      <c r="W87" s="165"/>
      <c r="X87" s="165"/>
      <c r="Y87" s="165"/>
      <c r="Z87" s="165"/>
      <c r="AA87" s="171"/>
      <c r="AT87" s="172" t="s">
        <v>123</v>
      </c>
      <c r="AU87" s="172" t="s">
        <v>17</v>
      </c>
      <c r="AV87" s="173" t="s">
        <v>119</v>
      </c>
      <c r="AW87" s="173" t="s">
        <v>84</v>
      </c>
      <c r="AX87" s="173" t="s">
        <v>17</v>
      </c>
      <c r="AY87" s="172" t="s">
        <v>113</v>
      </c>
    </row>
    <row r="88" spans="2:65" s="8" customFormat="1" ht="39" customHeight="1">
      <c r="B88" s="26"/>
      <c r="C88" s="140" t="s">
        <v>65</v>
      </c>
      <c r="D88" s="140" t="s">
        <v>114</v>
      </c>
      <c r="E88" s="141" t="s">
        <v>125</v>
      </c>
      <c r="F88" s="142" t="s">
        <v>126</v>
      </c>
      <c r="G88" s="143"/>
      <c r="H88" s="143"/>
      <c r="I88" s="143"/>
      <c r="J88" s="144" t="s">
        <v>117</v>
      </c>
      <c r="K88" s="145">
        <v>1.976</v>
      </c>
      <c r="L88" s="146"/>
      <c r="M88" s="143"/>
      <c r="N88" s="147">
        <f>ROUND($L$88*$K$88,2)</f>
        <v>0</v>
      </c>
      <c r="O88" s="143"/>
      <c r="P88" s="143"/>
      <c r="Q88" s="143"/>
      <c r="R88" s="142" t="s">
        <v>118</v>
      </c>
      <c r="S88" s="52"/>
      <c r="T88" s="148"/>
      <c r="U88" s="149" t="s">
        <v>35</v>
      </c>
      <c r="V88" s="27"/>
      <c r="W88" s="27"/>
      <c r="X88" s="150">
        <v>0.70068</v>
      </c>
      <c r="Y88" s="150">
        <f>$X$88*$K$88</f>
        <v>1.38454368</v>
      </c>
      <c r="Z88" s="150">
        <v>0</v>
      </c>
      <c r="AA88" s="151">
        <f>$Z$88*$K$88</f>
        <v>0</v>
      </c>
      <c r="AR88" s="100" t="s">
        <v>119</v>
      </c>
      <c r="AT88" s="100" t="s">
        <v>114</v>
      </c>
      <c r="AU88" s="100" t="s">
        <v>17</v>
      </c>
      <c r="AY88" s="8" t="s">
        <v>113</v>
      </c>
      <c r="BE88" s="152">
        <f>IF($U$88="základní",$N$88,0)</f>
        <v>0</v>
      </c>
      <c r="BF88" s="152">
        <f>IF($U$88="snížená",$N$88,0)</f>
        <v>0</v>
      </c>
      <c r="BG88" s="152">
        <f>IF($U$88="zákl. přenesená",$N$88,0)</f>
        <v>0</v>
      </c>
      <c r="BH88" s="152">
        <f>IF($U$88="sníž. přenesená",$N$88,0)</f>
        <v>0</v>
      </c>
      <c r="BI88" s="152">
        <f>IF($U$88="nulová",$N$88,0)</f>
        <v>0</v>
      </c>
      <c r="BJ88" s="100" t="s">
        <v>17</v>
      </c>
      <c r="BK88" s="152">
        <f>ROUND($L$88*$K$88,2)</f>
        <v>0</v>
      </c>
      <c r="BL88" s="100" t="s">
        <v>119</v>
      </c>
      <c r="BM88" s="100" t="s">
        <v>69</v>
      </c>
    </row>
    <row r="89" spans="2:47" s="8" customFormat="1" ht="27" customHeight="1">
      <c r="B89" s="26"/>
      <c r="C89" s="27"/>
      <c r="D89" s="27"/>
      <c r="E89" s="27"/>
      <c r="F89" s="153" t="s">
        <v>127</v>
      </c>
      <c r="G89" s="27"/>
      <c r="H89" s="27"/>
      <c r="I89" s="27"/>
      <c r="J89" s="27"/>
      <c r="K89" s="27"/>
      <c r="L89" s="27"/>
      <c r="M89" s="27"/>
      <c r="N89" s="27"/>
      <c r="O89" s="27"/>
      <c r="P89" s="27"/>
      <c r="Q89" s="27"/>
      <c r="R89" s="27"/>
      <c r="S89" s="52"/>
      <c r="T89" s="63"/>
      <c r="U89" s="27"/>
      <c r="V89" s="27"/>
      <c r="W89" s="27"/>
      <c r="X89" s="27"/>
      <c r="Y89" s="27"/>
      <c r="Z89" s="27"/>
      <c r="AA89" s="64"/>
      <c r="AT89" s="8" t="s">
        <v>121</v>
      </c>
      <c r="AU89" s="8" t="s">
        <v>17</v>
      </c>
    </row>
    <row r="90" spans="2:51" s="8" customFormat="1" ht="15.75" customHeight="1">
      <c r="B90" s="154"/>
      <c r="C90" s="155"/>
      <c r="D90" s="155"/>
      <c r="E90" s="156"/>
      <c r="F90" s="157" t="s">
        <v>128</v>
      </c>
      <c r="G90" s="155"/>
      <c r="H90" s="155"/>
      <c r="I90" s="155"/>
      <c r="J90" s="155"/>
      <c r="K90" s="158">
        <v>1.97625</v>
      </c>
      <c r="L90" s="155"/>
      <c r="M90" s="155"/>
      <c r="N90" s="155"/>
      <c r="O90" s="155"/>
      <c r="P90" s="155"/>
      <c r="Q90" s="155"/>
      <c r="R90" s="155"/>
      <c r="S90" s="159"/>
      <c r="T90" s="160"/>
      <c r="U90" s="155"/>
      <c r="V90" s="155"/>
      <c r="W90" s="155"/>
      <c r="X90" s="155"/>
      <c r="Y90" s="155"/>
      <c r="Z90" s="155"/>
      <c r="AA90" s="161"/>
      <c r="AT90" s="162" t="s">
        <v>123</v>
      </c>
      <c r="AU90" s="162" t="s">
        <v>17</v>
      </c>
      <c r="AV90" s="163" t="s">
        <v>69</v>
      </c>
      <c r="AW90" s="163" t="s">
        <v>84</v>
      </c>
      <c r="AX90" s="163" t="s">
        <v>65</v>
      </c>
      <c r="AY90" s="162" t="s">
        <v>113</v>
      </c>
    </row>
    <row r="91" spans="2:51" s="8" customFormat="1" ht="15.75" customHeight="1">
      <c r="B91" s="164"/>
      <c r="C91" s="165"/>
      <c r="D91" s="165"/>
      <c r="E91" s="166"/>
      <c r="F91" s="167" t="s">
        <v>124</v>
      </c>
      <c r="G91" s="165"/>
      <c r="H91" s="165"/>
      <c r="I91" s="165"/>
      <c r="J91" s="165"/>
      <c r="K91" s="168">
        <v>1.97625</v>
      </c>
      <c r="L91" s="165"/>
      <c r="M91" s="165"/>
      <c r="N91" s="165"/>
      <c r="O91" s="165"/>
      <c r="P91" s="165"/>
      <c r="Q91" s="165"/>
      <c r="R91" s="165"/>
      <c r="S91" s="169"/>
      <c r="T91" s="170"/>
      <c r="U91" s="165"/>
      <c r="V91" s="165"/>
      <c r="W91" s="165"/>
      <c r="X91" s="165"/>
      <c r="Y91" s="165"/>
      <c r="Z91" s="165"/>
      <c r="AA91" s="171"/>
      <c r="AT91" s="172" t="s">
        <v>123</v>
      </c>
      <c r="AU91" s="172" t="s">
        <v>17</v>
      </c>
      <c r="AV91" s="173" t="s">
        <v>119</v>
      </c>
      <c r="AW91" s="173" t="s">
        <v>84</v>
      </c>
      <c r="AX91" s="173" t="s">
        <v>17</v>
      </c>
      <c r="AY91" s="172" t="s">
        <v>113</v>
      </c>
    </row>
    <row r="92" spans="2:63" s="129" customFormat="1" ht="37.5" customHeight="1">
      <c r="B92" s="130"/>
      <c r="C92" s="131"/>
      <c r="D92" s="132" t="s">
        <v>86</v>
      </c>
      <c r="E92" s="131"/>
      <c r="F92" s="131"/>
      <c r="G92" s="131"/>
      <c r="H92" s="131"/>
      <c r="I92" s="131"/>
      <c r="J92" s="131"/>
      <c r="K92" s="131"/>
      <c r="L92" s="131"/>
      <c r="M92" s="131"/>
      <c r="N92" s="133">
        <f>$BK$92</f>
        <v>0</v>
      </c>
      <c r="O92" s="131"/>
      <c r="P92" s="131"/>
      <c r="Q92" s="131"/>
      <c r="R92" s="131"/>
      <c r="S92" s="134"/>
      <c r="T92" s="135"/>
      <c r="U92" s="131"/>
      <c r="V92" s="131"/>
      <c r="W92" s="136">
        <f>SUM($W$93:$W$117)</f>
        <v>0</v>
      </c>
      <c r="X92" s="131"/>
      <c r="Y92" s="136">
        <f>SUM($Y$93:$Y$117)</f>
        <v>3.8229390100000007</v>
      </c>
      <c r="Z92" s="131"/>
      <c r="AA92" s="137">
        <f>SUM($AA$93:$AA$117)</f>
        <v>0</v>
      </c>
      <c r="AR92" s="138" t="s">
        <v>17</v>
      </c>
      <c r="AT92" s="138" t="s">
        <v>64</v>
      </c>
      <c r="AU92" s="138" t="s">
        <v>65</v>
      </c>
      <c r="AY92" s="138" t="s">
        <v>113</v>
      </c>
      <c r="BK92" s="139">
        <f>SUM($BK$93:$BK$117)</f>
        <v>0</v>
      </c>
    </row>
    <row r="93" spans="2:65" s="8" customFormat="1" ht="27" customHeight="1">
      <c r="B93" s="26"/>
      <c r="C93" s="140" t="s">
        <v>65</v>
      </c>
      <c r="D93" s="140" t="s">
        <v>114</v>
      </c>
      <c r="E93" s="141" t="s">
        <v>129</v>
      </c>
      <c r="F93" s="142" t="s">
        <v>130</v>
      </c>
      <c r="G93" s="143"/>
      <c r="H93" s="143"/>
      <c r="I93" s="143"/>
      <c r="J93" s="144" t="s">
        <v>131</v>
      </c>
      <c r="K93" s="145">
        <v>90.76</v>
      </c>
      <c r="L93" s="146"/>
      <c r="M93" s="143"/>
      <c r="N93" s="147">
        <f>ROUND($L$93*$K$93,2)</f>
        <v>0</v>
      </c>
      <c r="O93" s="143"/>
      <c r="P93" s="143"/>
      <c r="Q93" s="143"/>
      <c r="R93" s="142" t="s">
        <v>118</v>
      </c>
      <c r="S93" s="52"/>
      <c r="T93" s="148"/>
      <c r="U93" s="149" t="s">
        <v>35</v>
      </c>
      <c r="V93" s="27"/>
      <c r="W93" s="27"/>
      <c r="X93" s="150">
        <v>0.03358</v>
      </c>
      <c r="Y93" s="150">
        <f>$X$93*$K$93</f>
        <v>3.0477208</v>
      </c>
      <c r="Z93" s="150">
        <v>0</v>
      </c>
      <c r="AA93" s="151">
        <f>$Z$93*$K$93</f>
        <v>0</v>
      </c>
      <c r="AR93" s="100" t="s">
        <v>119</v>
      </c>
      <c r="AT93" s="100" t="s">
        <v>114</v>
      </c>
      <c r="AU93" s="100" t="s">
        <v>17</v>
      </c>
      <c r="AY93" s="8" t="s">
        <v>113</v>
      </c>
      <c r="BE93" s="152">
        <f>IF($U$93="základní",$N$93,0)</f>
        <v>0</v>
      </c>
      <c r="BF93" s="152">
        <f>IF($U$93="snížená",$N$93,0)</f>
        <v>0</v>
      </c>
      <c r="BG93" s="152">
        <f>IF($U$93="zákl. přenesená",$N$93,0)</f>
        <v>0</v>
      </c>
      <c r="BH93" s="152">
        <f>IF($U$93="sníž. přenesená",$N$93,0)</f>
        <v>0</v>
      </c>
      <c r="BI93" s="152">
        <f>IF($U$93="nulová",$N$93,0)</f>
        <v>0</v>
      </c>
      <c r="BJ93" s="100" t="s">
        <v>17</v>
      </c>
      <c r="BK93" s="152">
        <f>ROUND($L$93*$K$93,2)</f>
        <v>0</v>
      </c>
      <c r="BL93" s="100" t="s">
        <v>119</v>
      </c>
      <c r="BM93" s="100" t="s">
        <v>132</v>
      </c>
    </row>
    <row r="94" spans="2:47" s="8" customFormat="1" ht="16.5" customHeight="1">
      <c r="B94" s="26"/>
      <c r="C94" s="27"/>
      <c r="D94" s="27"/>
      <c r="E94" s="27"/>
      <c r="F94" s="153" t="s">
        <v>133</v>
      </c>
      <c r="G94" s="27"/>
      <c r="H94" s="27"/>
      <c r="I94" s="27"/>
      <c r="J94" s="27"/>
      <c r="K94" s="27"/>
      <c r="L94" s="27"/>
      <c r="M94" s="27"/>
      <c r="N94" s="27"/>
      <c r="O94" s="27"/>
      <c r="P94" s="27"/>
      <c r="Q94" s="27"/>
      <c r="R94" s="27"/>
      <c r="S94" s="52"/>
      <c r="T94" s="63"/>
      <c r="U94" s="27"/>
      <c r="V94" s="27"/>
      <c r="W94" s="27"/>
      <c r="X94" s="27"/>
      <c r="Y94" s="27"/>
      <c r="Z94" s="27"/>
      <c r="AA94" s="64"/>
      <c r="AT94" s="8" t="s">
        <v>121</v>
      </c>
      <c r="AU94" s="8" t="s">
        <v>17</v>
      </c>
    </row>
    <row r="95" spans="2:47" s="8" customFormat="1" ht="50.25" customHeight="1">
      <c r="B95" s="26"/>
      <c r="C95" s="27"/>
      <c r="D95" s="27"/>
      <c r="E95" s="27"/>
      <c r="F95" s="174" t="s">
        <v>134</v>
      </c>
      <c r="G95" s="27"/>
      <c r="H95" s="27"/>
      <c r="I95" s="27"/>
      <c r="J95" s="27"/>
      <c r="K95" s="27"/>
      <c r="L95" s="27"/>
      <c r="M95" s="27"/>
      <c r="N95" s="27"/>
      <c r="O95" s="27"/>
      <c r="P95" s="27"/>
      <c r="Q95" s="27"/>
      <c r="R95" s="27"/>
      <c r="S95" s="52"/>
      <c r="T95" s="63"/>
      <c r="U95" s="27"/>
      <c r="V95" s="27"/>
      <c r="W95" s="27"/>
      <c r="X95" s="27"/>
      <c r="Y95" s="27"/>
      <c r="Z95" s="27"/>
      <c r="AA95" s="64"/>
      <c r="AT95" s="8" t="s">
        <v>135</v>
      </c>
      <c r="AU95" s="8" t="s">
        <v>17</v>
      </c>
    </row>
    <row r="96" spans="2:51" s="8" customFormat="1" ht="15.75" customHeight="1">
      <c r="B96" s="154"/>
      <c r="C96" s="155"/>
      <c r="D96" s="155"/>
      <c r="E96" s="156"/>
      <c r="F96" s="157" t="s">
        <v>136</v>
      </c>
      <c r="G96" s="155"/>
      <c r="H96" s="155"/>
      <c r="I96" s="155"/>
      <c r="J96" s="155"/>
      <c r="K96" s="158">
        <v>90.76</v>
      </c>
      <c r="L96" s="155"/>
      <c r="M96" s="155"/>
      <c r="N96" s="155"/>
      <c r="O96" s="155"/>
      <c r="P96" s="155"/>
      <c r="Q96" s="155"/>
      <c r="R96" s="155"/>
      <c r="S96" s="159"/>
      <c r="T96" s="160"/>
      <c r="U96" s="155"/>
      <c r="V96" s="155"/>
      <c r="W96" s="155"/>
      <c r="X96" s="155"/>
      <c r="Y96" s="155"/>
      <c r="Z96" s="155"/>
      <c r="AA96" s="161"/>
      <c r="AT96" s="162" t="s">
        <v>123</v>
      </c>
      <c r="AU96" s="162" t="s">
        <v>17</v>
      </c>
      <c r="AV96" s="163" t="s">
        <v>69</v>
      </c>
      <c r="AW96" s="163" t="s">
        <v>84</v>
      </c>
      <c r="AX96" s="163" t="s">
        <v>65</v>
      </c>
      <c r="AY96" s="162" t="s">
        <v>113</v>
      </c>
    </row>
    <row r="97" spans="2:51" s="8" customFormat="1" ht="15.75" customHeight="1">
      <c r="B97" s="164"/>
      <c r="C97" s="165"/>
      <c r="D97" s="165"/>
      <c r="E97" s="166"/>
      <c r="F97" s="167" t="s">
        <v>124</v>
      </c>
      <c r="G97" s="165"/>
      <c r="H97" s="165"/>
      <c r="I97" s="165"/>
      <c r="J97" s="165"/>
      <c r="K97" s="168">
        <v>90.76</v>
      </c>
      <c r="L97" s="165"/>
      <c r="M97" s="165"/>
      <c r="N97" s="165"/>
      <c r="O97" s="165"/>
      <c r="P97" s="165"/>
      <c r="Q97" s="165"/>
      <c r="R97" s="165"/>
      <c r="S97" s="169"/>
      <c r="T97" s="170"/>
      <c r="U97" s="165"/>
      <c r="V97" s="165"/>
      <c r="W97" s="165"/>
      <c r="X97" s="165"/>
      <c r="Y97" s="165"/>
      <c r="Z97" s="165"/>
      <c r="AA97" s="171"/>
      <c r="AT97" s="172" t="s">
        <v>123</v>
      </c>
      <c r="AU97" s="172" t="s">
        <v>17</v>
      </c>
      <c r="AV97" s="173" t="s">
        <v>119</v>
      </c>
      <c r="AW97" s="173" t="s">
        <v>84</v>
      </c>
      <c r="AX97" s="173" t="s">
        <v>17</v>
      </c>
      <c r="AY97" s="172" t="s">
        <v>113</v>
      </c>
    </row>
    <row r="98" spans="2:65" s="8" customFormat="1" ht="27" customHeight="1">
      <c r="B98" s="26"/>
      <c r="C98" s="140" t="s">
        <v>65</v>
      </c>
      <c r="D98" s="140" t="s">
        <v>114</v>
      </c>
      <c r="E98" s="141" t="s">
        <v>137</v>
      </c>
      <c r="F98" s="142" t="s">
        <v>138</v>
      </c>
      <c r="G98" s="143"/>
      <c r="H98" s="143"/>
      <c r="I98" s="143"/>
      <c r="J98" s="144" t="s">
        <v>131</v>
      </c>
      <c r="K98" s="145">
        <v>15.225</v>
      </c>
      <c r="L98" s="146"/>
      <c r="M98" s="143"/>
      <c r="N98" s="147">
        <f>ROUND($L$98*$K$98,2)</f>
        <v>0</v>
      </c>
      <c r="O98" s="143"/>
      <c r="P98" s="143"/>
      <c r="Q98" s="143"/>
      <c r="R98" s="142" t="s">
        <v>139</v>
      </c>
      <c r="S98" s="52"/>
      <c r="T98" s="148"/>
      <c r="U98" s="149" t="s">
        <v>35</v>
      </c>
      <c r="V98" s="27"/>
      <c r="W98" s="27"/>
      <c r="X98" s="150">
        <v>0.012</v>
      </c>
      <c r="Y98" s="150">
        <f>$X$98*$K$98</f>
        <v>0.1827</v>
      </c>
      <c r="Z98" s="150">
        <v>0</v>
      </c>
      <c r="AA98" s="151">
        <f>$Z$98*$K$98</f>
        <v>0</v>
      </c>
      <c r="AR98" s="100" t="s">
        <v>119</v>
      </c>
      <c r="AT98" s="100" t="s">
        <v>114</v>
      </c>
      <c r="AU98" s="100" t="s">
        <v>17</v>
      </c>
      <c r="AY98" s="8" t="s">
        <v>113</v>
      </c>
      <c r="BE98" s="152">
        <f>IF($U$98="základní",$N$98,0)</f>
        <v>0</v>
      </c>
      <c r="BF98" s="152">
        <f>IF($U$98="snížená",$N$98,0)</f>
        <v>0</v>
      </c>
      <c r="BG98" s="152">
        <f>IF($U$98="zákl. přenesená",$N$98,0)</f>
        <v>0</v>
      </c>
      <c r="BH98" s="152">
        <f>IF($U$98="sníž. přenesená",$N$98,0)</f>
        <v>0</v>
      </c>
      <c r="BI98" s="152">
        <f>IF($U$98="nulová",$N$98,0)</f>
        <v>0</v>
      </c>
      <c r="BJ98" s="100" t="s">
        <v>17</v>
      </c>
      <c r="BK98" s="152">
        <f>ROUND($L$98*$K$98,2)</f>
        <v>0</v>
      </c>
      <c r="BL98" s="100" t="s">
        <v>119</v>
      </c>
      <c r="BM98" s="100" t="s">
        <v>119</v>
      </c>
    </row>
    <row r="99" spans="2:47" s="8" customFormat="1" ht="16.5" customHeight="1">
      <c r="B99" s="26"/>
      <c r="C99" s="27"/>
      <c r="D99" s="27"/>
      <c r="E99" s="27"/>
      <c r="F99" s="153" t="s">
        <v>138</v>
      </c>
      <c r="G99" s="27"/>
      <c r="H99" s="27"/>
      <c r="I99" s="27"/>
      <c r="J99" s="27"/>
      <c r="K99" s="27"/>
      <c r="L99" s="27"/>
      <c r="M99" s="27"/>
      <c r="N99" s="27"/>
      <c r="O99" s="27"/>
      <c r="P99" s="27"/>
      <c r="Q99" s="27"/>
      <c r="R99" s="27"/>
      <c r="S99" s="52"/>
      <c r="T99" s="63"/>
      <c r="U99" s="27"/>
      <c r="V99" s="27"/>
      <c r="W99" s="27"/>
      <c r="X99" s="27"/>
      <c r="Y99" s="27"/>
      <c r="Z99" s="27"/>
      <c r="AA99" s="64"/>
      <c r="AT99" s="8" t="s">
        <v>121</v>
      </c>
      <c r="AU99" s="8" t="s">
        <v>17</v>
      </c>
    </row>
    <row r="100" spans="2:51" s="8" customFormat="1" ht="15.75" customHeight="1">
      <c r="B100" s="154"/>
      <c r="C100" s="155"/>
      <c r="D100" s="155"/>
      <c r="E100" s="156"/>
      <c r="F100" s="157" t="s">
        <v>140</v>
      </c>
      <c r="G100" s="155"/>
      <c r="H100" s="155"/>
      <c r="I100" s="155"/>
      <c r="J100" s="155"/>
      <c r="K100" s="158">
        <v>7.32</v>
      </c>
      <c r="L100" s="155"/>
      <c r="M100" s="155"/>
      <c r="N100" s="155"/>
      <c r="O100" s="155"/>
      <c r="P100" s="155"/>
      <c r="Q100" s="155"/>
      <c r="R100" s="155"/>
      <c r="S100" s="159"/>
      <c r="T100" s="160"/>
      <c r="U100" s="155"/>
      <c r="V100" s="155"/>
      <c r="W100" s="155"/>
      <c r="X100" s="155"/>
      <c r="Y100" s="155"/>
      <c r="Z100" s="155"/>
      <c r="AA100" s="161"/>
      <c r="AT100" s="162" t="s">
        <v>123</v>
      </c>
      <c r="AU100" s="162" t="s">
        <v>17</v>
      </c>
      <c r="AV100" s="163" t="s">
        <v>69</v>
      </c>
      <c r="AW100" s="163" t="s">
        <v>84</v>
      </c>
      <c r="AX100" s="163" t="s">
        <v>65</v>
      </c>
      <c r="AY100" s="162" t="s">
        <v>113</v>
      </c>
    </row>
    <row r="101" spans="2:51" s="8" customFormat="1" ht="15.75" customHeight="1">
      <c r="B101" s="154"/>
      <c r="C101" s="155"/>
      <c r="D101" s="155"/>
      <c r="E101" s="156"/>
      <c r="F101" s="157" t="s">
        <v>141</v>
      </c>
      <c r="G101" s="155"/>
      <c r="H101" s="155"/>
      <c r="I101" s="155"/>
      <c r="J101" s="155"/>
      <c r="K101" s="158">
        <v>7.905</v>
      </c>
      <c r="L101" s="155"/>
      <c r="M101" s="155"/>
      <c r="N101" s="155"/>
      <c r="O101" s="155"/>
      <c r="P101" s="155"/>
      <c r="Q101" s="155"/>
      <c r="R101" s="155"/>
      <c r="S101" s="159"/>
      <c r="T101" s="160"/>
      <c r="U101" s="155"/>
      <c r="V101" s="155"/>
      <c r="W101" s="155"/>
      <c r="X101" s="155"/>
      <c r="Y101" s="155"/>
      <c r="Z101" s="155"/>
      <c r="AA101" s="161"/>
      <c r="AT101" s="162" t="s">
        <v>123</v>
      </c>
      <c r="AU101" s="162" t="s">
        <v>17</v>
      </c>
      <c r="AV101" s="163" t="s">
        <v>69</v>
      </c>
      <c r="AW101" s="163" t="s">
        <v>84</v>
      </c>
      <c r="AX101" s="163" t="s">
        <v>65</v>
      </c>
      <c r="AY101" s="162" t="s">
        <v>113</v>
      </c>
    </row>
    <row r="102" spans="2:51" s="8" customFormat="1" ht="15.75" customHeight="1">
      <c r="B102" s="164"/>
      <c r="C102" s="165"/>
      <c r="D102" s="165"/>
      <c r="E102" s="166"/>
      <c r="F102" s="167" t="s">
        <v>124</v>
      </c>
      <c r="G102" s="165"/>
      <c r="H102" s="165"/>
      <c r="I102" s="165"/>
      <c r="J102" s="165"/>
      <c r="K102" s="168">
        <v>15.225</v>
      </c>
      <c r="L102" s="165"/>
      <c r="M102" s="165"/>
      <c r="N102" s="165"/>
      <c r="O102" s="165"/>
      <c r="P102" s="165"/>
      <c r="Q102" s="165"/>
      <c r="R102" s="165"/>
      <c r="S102" s="169"/>
      <c r="T102" s="170"/>
      <c r="U102" s="165"/>
      <c r="V102" s="165"/>
      <c r="W102" s="165"/>
      <c r="X102" s="165"/>
      <c r="Y102" s="165"/>
      <c r="Z102" s="165"/>
      <c r="AA102" s="171"/>
      <c r="AT102" s="172" t="s">
        <v>123</v>
      </c>
      <c r="AU102" s="172" t="s">
        <v>17</v>
      </c>
      <c r="AV102" s="173" t="s">
        <v>119</v>
      </c>
      <c r="AW102" s="173" t="s">
        <v>84</v>
      </c>
      <c r="AX102" s="173" t="s">
        <v>17</v>
      </c>
      <c r="AY102" s="172" t="s">
        <v>113</v>
      </c>
    </row>
    <row r="103" spans="2:65" s="8" customFormat="1" ht="27" customHeight="1">
      <c r="B103" s="26"/>
      <c r="C103" s="140" t="s">
        <v>65</v>
      </c>
      <c r="D103" s="140" t="s">
        <v>114</v>
      </c>
      <c r="E103" s="141" t="s">
        <v>142</v>
      </c>
      <c r="F103" s="142" t="s">
        <v>143</v>
      </c>
      <c r="G103" s="143"/>
      <c r="H103" s="143"/>
      <c r="I103" s="143"/>
      <c r="J103" s="144" t="s">
        <v>131</v>
      </c>
      <c r="K103" s="145">
        <v>15.225</v>
      </c>
      <c r="L103" s="146"/>
      <c r="M103" s="143"/>
      <c r="N103" s="147">
        <f>ROUND($L$103*$K$103,2)</f>
        <v>0</v>
      </c>
      <c r="O103" s="143"/>
      <c r="P103" s="143"/>
      <c r="Q103" s="143"/>
      <c r="R103" s="142" t="s">
        <v>139</v>
      </c>
      <c r="S103" s="52"/>
      <c r="T103" s="148"/>
      <c r="U103" s="149" t="s">
        <v>35</v>
      </c>
      <c r="V103" s="27"/>
      <c r="W103" s="27"/>
      <c r="X103" s="150">
        <v>0.00469</v>
      </c>
      <c r="Y103" s="150">
        <f>$X$103*$K$103</f>
        <v>0.07140524999999999</v>
      </c>
      <c r="Z103" s="150">
        <v>0</v>
      </c>
      <c r="AA103" s="151">
        <f>$Z$103*$K$103</f>
        <v>0</v>
      </c>
      <c r="AR103" s="100" t="s">
        <v>119</v>
      </c>
      <c r="AT103" s="100" t="s">
        <v>114</v>
      </c>
      <c r="AU103" s="100" t="s">
        <v>17</v>
      </c>
      <c r="AY103" s="8" t="s">
        <v>113</v>
      </c>
      <c r="BE103" s="152">
        <f>IF($U$103="základní",$N$103,0)</f>
        <v>0</v>
      </c>
      <c r="BF103" s="152">
        <f>IF($U$103="snížená",$N$103,0)</f>
        <v>0</v>
      </c>
      <c r="BG103" s="152">
        <f>IF($U$103="zákl. přenesená",$N$103,0)</f>
        <v>0</v>
      </c>
      <c r="BH103" s="152">
        <f>IF($U$103="sníž. přenesená",$N$103,0)</f>
        <v>0</v>
      </c>
      <c r="BI103" s="152">
        <f>IF($U$103="nulová",$N$103,0)</f>
        <v>0</v>
      </c>
      <c r="BJ103" s="100" t="s">
        <v>17</v>
      </c>
      <c r="BK103" s="152">
        <f>ROUND($L$103*$K$103,2)</f>
        <v>0</v>
      </c>
      <c r="BL103" s="100" t="s">
        <v>119</v>
      </c>
      <c r="BM103" s="100" t="s">
        <v>144</v>
      </c>
    </row>
    <row r="104" spans="2:47" s="8" customFormat="1" ht="16.5" customHeight="1">
      <c r="B104" s="26"/>
      <c r="C104" s="27"/>
      <c r="D104" s="27"/>
      <c r="E104" s="27"/>
      <c r="F104" s="153" t="s">
        <v>143</v>
      </c>
      <c r="G104" s="27"/>
      <c r="H104" s="27"/>
      <c r="I104" s="27"/>
      <c r="J104" s="27"/>
      <c r="K104" s="27"/>
      <c r="L104" s="27"/>
      <c r="M104" s="27"/>
      <c r="N104" s="27"/>
      <c r="O104" s="27"/>
      <c r="P104" s="27"/>
      <c r="Q104" s="27"/>
      <c r="R104" s="27"/>
      <c r="S104" s="52"/>
      <c r="T104" s="63"/>
      <c r="U104" s="27"/>
      <c r="V104" s="27"/>
      <c r="W104" s="27"/>
      <c r="X104" s="27"/>
      <c r="Y104" s="27"/>
      <c r="Z104" s="27"/>
      <c r="AA104" s="64"/>
      <c r="AT104" s="8" t="s">
        <v>121</v>
      </c>
      <c r="AU104" s="8" t="s">
        <v>17</v>
      </c>
    </row>
    <row r="105" spans="2:65" s="8" customFormat="1" ht="27" customHeight="1">
      <c r="B105" s="26"/>
      <c r="C105" s="140" t="s">
        <v>65</v>
      </c>
      <c r="D105" s="140" t="s">
        <v>114</v>
      </c>
      <c r="E105" s="141" t="s">
        <v>145</v>
      </c>
      <c r="F105" s="142" t="s">
        <v>146</v>
      </c>
      <c r="G105" s="143"/>
      <c r="H105" s="143"/>
      <c r="I105" s="143"/>
      <c r="J105" s="144" t="s">
        <v>131</v>
      </c>
      <c r="K105" s="145">
        <v>60.605</v>
      </c>
      <c r="L105" s="146"/>
      <c r="M105" s="143"/>
      <c r="N105" s="147">
        <f>ROUND($L$105*$K$105,2)</f>
        <v>0</v>
      </c>
      <c r="O105" s="143"/>
      <c r="P105" s="143"/>
      <c r="Q105" s="143"/>
      <c r="R105" s="142" t="s">
        <v>139</v>
      </c>
      <c r="S105" s="52"/>
      <c r="T105" s="148"/>
      <c r="U105" s="149" t="s">
        <v>35</v>
      </c>
      <c r="V105" s="27"/>
      <c r="W105" s="27"/>
      <c r="X105" s="150">
        <v>0.0032</v>
      </c>
      <c r="Y105" s="150">
        <f>$X$105*$K$105</f>
        <v>0.193936</v>
      </c>
      <c r="Z105" s="150">
        <v>0</v>
      </c>
      <c r="AA105" s="151">
        <f>$Z$105*$K$105</f>
        <v>0</v>
      </c>
      <c r="AR105" s="100" t="s">
        <v>119</v>
      </c>
      <c r="AT105" s="100" t="s">
        <v>114</v>
      </c>
      <c r="AU105" s="100" t="s">
        <v>17</v>
      </c>
      <c r="AY105" s="8" t="s">
        <v>113</v>
      </c>
      <c r="BE105" s="152">
        <f>IF($U$105="základní",$N$105,0)</f>
        <v>0</v>
      </c>
      <c r="BF105" s="152">
        <f>IF($U$105="snížená",$N$105,0)</f>
        <v>0</v>
      </c>
      <c r="BG105" s="152">
        <f>IF($U$105="zákl. přenesená",$N$105,0)</f>
        <v>0</v>
      </c>
      <c r="BH105" s="152">
        <f>IF($U$105="sníž. přenesená",$N$105,0)</f>
        <v>0</v>
      </c>
      <c r="BI105" s="152">
        <f>IF($U$105="nulová",$N$105,0)</f>
        <v>0</v>
      </c>
      <c r="BJ105" s="100" t="s">
        <v>17</v>
      </c>
      <c r="BK105" s="152">
        <f>ROUND($L$105*$K$105,2)</f>
        <v>0</v>
      </c>
      <c r="BL105" s="100" t="s">
        <v>119</v>
      </c>
      <c r="BM105" s="100" t="s">
        <v>147</v>
      </c>
    </row>
    <row r="106" spans="2:47" s="8" customFormat="1" ht="16.5" customHeight="1">
      <c r="B106" s="26"/>
      <c r="C106" s="27"/>
      <c r="D106" s="27"/>
      <c r="E106" s="27"/>
      <c r="F106" s="153" t="s">
        <v>146</v>
      </c>
      <c r="G106" s="27"/>
      <c r="H106" s="27"/>
      <c r="I106" s="27"/>
      <c r="J106" s="27"/>
      <c r="K106" s="27"/>
      <c r="L106" s="27"/>
      <c r="M106" s="27"/>
      <c r="N106" s="27"/>
      <c r="O106" s="27"/>
      <c r="P106" s="27"/>
      <c r="Q106" s="27"/>
      <c r="R106" s="27"/>
      <c r="S106" s="52"/>
      <c r="T106" s="63"/>
      <c r="U106" s="27"/>
      <c r="V106" s="27"/>
      <c r="W106" s="27"/>
      <c r="X106" s="27"/>
      <c r="Y106" s="27"/>
      <c r="Z106" s="27"/>
      <c r="AA106" s="64"/>
      <c r="AT106" s="8" t="s">
        <v>121</v>
      </c>
      <c r="AU106" s="8" t="s">
        <v>17</v>
      </c>
    </row>
    <row r="107" spans="2:51" s="8" customFormat="1" ht="15.75" customHeight="1">
      <c r="B107" s="154"/>
      <c r="C107" s="155"/>
      <c r="D107" s="155"/>
      <c r="E107" s="156"/>
      <c r="F107" s="157" t="s">
        <v>148</v>
      </c>
      <c r="G107" s="155"/>
      <c r="H107" s="155"/>
      <c r="I107" s="155"/>
      <c r="J107" s="155"/>
      <c r="K107" s="158">
        <v>15.225</v>
      </c>
      <c r="L107" s="155"/>
      <c r="M107" s="155"/>
      <c r="N107" s="155"/>
      <c r="O107" s="155"/>
      <c r="P107" s="155"/>
      <c r="Q107" s="155"/>
      <c r="R107" s="155"/>
      <c r="S107" s="159"/>
      <c r="T107" s="160"/>
      <c r="U107" s="155"/>
      <c r="V107" s="155"/>
      <c r="W107" s="155"/>
      <c r="X107" s="155"/>
      <c r="Y107" s="155"/>
      <c r="Z107" s="155"/>
      <c r="AA107" s="161"/>
      <c r="AT107" s="162" t="s">
        <v>123</v>
      </c>
      <c r="AU107" s="162" t="s">
        <v>17</v>
      </c>
      <c r="AV107" s="163" t="s">
        <v>69</v>
      </c>
      <c r="AW107" s="163" t="s">
        <v>84</v>
      </c>
      <c r="AX107" s="163" t="s">
        <v>65</v>
      </c>
      <c r="AY107" s="162" t="s">
        <v>113</v>
      </c>
    </row>
    <row r="108" spans="2:51" s="8" customFormat="1" ht="15.75" customHeight="1">
      <c r="B108" s="154"/>
      <c r="C108" s="155"/>
      <c r="D108" s="155"/>
      <c r="E108" s="156"/>
      <c r="F108" s="157" t="s">
        <v>149</v>
      </c>
      <c r="G108" s="155"/>
      <c r="H108" s="155"/>
      <c r="I108" s="155"/>
      <c r="J108" s="155"/>
      <c r="K108" s="158">
        <v>45.38</v>
      </c>
      <c r="L108" s="155"/>
      <c r="M108" s="155"/>
      <c r="N108" s="155"/>
      <c r="O108" s="155"/>
      <c r="P108" s="155"/>
      <c r="Q108" s="155"/>
      <c r="R108" s="155"/>
      <c r="S108" s="159"/>
      <c r="T108" s="160"/>
      <c r="U108" s="155"/>
      <c r="V108" s="155"/>
      <c r="W108" s="155"/>
      <c r="X108" s="155"/>
      <c r="Y108" s="155"/>
      <c r="Z108" s="155"/>
      <c r="AA108" s="161"/>
      <c r="AT108" s="162" t="s">
        <v>123</v>
      </c>
      <c r="AU108" s="162" t="s">
        <v>17</v>
      </c>
      <c r="AV108" s="163" t="s">
        <v>69</v>
      </c>
      <c r="AW108" s="163" t="s">
        <v>84</v>
      </c>
      <c r="AX108" s="163" t="s">
        <v>65</v>
      </c>
      <c r="AY108" s="162" t="s">
        <v>113</v>
      </c>
    </row>
    <row r="109" spans="2:51" s="8" customFormat="1" ht="15.75" customHeight="1">
      <c r="B109" s="164"/>
      <c r="C109" s="165"/>
      <c r="D109" s="165"/>
      <c r="E109" s="166"/>
      <c r="F109" s="167" t="s">
        <v>124</v>
      </c>
      <c r="G109" s="165"/>
      <c r="H109" s="165"/>
      <c r="I109" s="165"/>
      <c r="J109" s="165"/>
      <c r="K109" s="168">
        <v>60.605</v>
      </c>
      <c r="L109" s="165"/>
      <c r="M109" s="165"/>
      <c r="N109" s="165"/>
      <c r="O109" s="165"/>
      <c r="P109" s="165"/>
      <c r="Q109" s="165"/>
      <c r="R109" s="165"/>
      <c r="S109" s="169"/>
      <c r="T109" s="170"/>
      <c r="U109" s="165"/>
      <c r="V109" s="165"/>
      <c r="W109" s="165"/>
      <c r="X109" s="165"/>
      <c r="Y109" s="165"/>
      <c r="Z109" s="165"/>
      <c r="AA109" s="171"/>
      <c r="AT109" s="172" t="s">
        <v>123</v>
      </c>
      <c r="AU109" s="172" t="s">
        <v>17</v>
      </c>
      <c r="AV109" s="173" t="s">
        <v>119</v>
      </c>
      <c r="AW109" s="173" t="s">
        <v>84</v>
      </c>
      <c r="AX109" s="173" t="s">
        <v>17</v>
      </c>
      <c r="AY109" s="172" t="s">
        <v>113</v>
      </c>
    </row>
    <row r="110" spans="2:65" s="8" customFormat="1" ht="27" customHeight="1">
      <c r="B110" s="26"/>
      <c r="C110" s="140" t="s">
        <v>65</v>
      </c>
      <c r="D110" s="140" t="s">
        <v>114</v>
      </c>
      <c r="E110" s="141" t="s">
        <v>150</v>
      </c>
      <c r="F110" s="142" t="s">
        <v>151</v>
      </c>
      <c r="G110" s="143"/>
      <c r="H110" s="143"/>
      <c r="I110" s="143"/>
      <c r="J110" s="144" t="s">
        <v>131</v>
      </c>
      <c r="K110" s="145">
        <v>60.605</v>
      </c>
      <c r="L110" s="146"/>
      <c r="M110" s="143"/>
      <c r="N110" s="147">
        <f>ROUND($L$110*$K$110,2)</f>
        <v>0</v>
      </c>
      <c r="O110" s="143"/>
      <c r="P110" s="143"/>
      <c r="Q110" s="143"/>
      <c r="R110" s="142" t="s">
        <v>139</v>
      </c>
      <c r="S110" s="52"/>
      <c r="T110" s="148"/>
      <c r="U110" s="149" t="s">
        <v>35</v>
      </c>
      <c r="V110" s="27"/>
      <c r="W110" s="27"/>
      <c r="X110" s="150">
        <v>0.00025</v>
      </c>
      <c r="Y110" s="150">
        <f>$X$110*$K$110</f>
        <v>0.01515125</v>
      </c>
      <c r="Z110" s="150">
        <v>0</v>
      </c>
      <c r="AA110" s="151">
        <f>$Z$110*$K$110</f>
        <v>0</v>
      </c>
      <c r="AR110" s="100" t="s">
        <v>119</v>
      </c>
      <c r="AT110" s="100" t="s">
        <v>114</v>
      </c>
      <c r="AU110" s="100" t="s">
        <v>17</v>
      </c>
      <c r="AY110" s="8" t="s">
        <v>113</v>
      </c>
      <c r="BE110" s="152">
        <f>IF($U$110="základní",$N$110,0)</f>
        <v>0</v>
      </c>
      <c r="BF110" s="152">
        <f>IF($U$110="snížená",$N$110,0)</f>
        <v>0</v>
      </c>
      <c r="BG110" s="152">
        <f>IF($U$110="zákl. přenesená",$N$110,0)</f>
        <v>0</v>
      </c>
      <c r="BH110" s="152">
        <f>IF($U$110="sníž. přenesená",$N$110,0)</f>
        <v>0</v>
      </c>
      <c r="BI110" s="152">
        <f>IF($U$110="nulová",$N$110,0)</f>
        <v>0</v>
      </c>
      <c r="BJ110" s="100" t="s">
        <v>17</v>
      </c>
      <c r="BK110" s="152">
        <f>ROUND($L$110*$K$110,2)</f>
        <v>0</v>
      </c>
      <c r="BL110" s="100" t="s">
        <v>119</v>
      </c>
      <c r="BM110" s="100" t="s">
        <v>152</v>
      </c>
    </row>
    <row r="111" spans="2:47" s="8" customFormat="1" ht="16.5" customHeight="1">
      <c r="B111" s="26"/>
      <c r="C111" s="27"/>
      <c r="D111" s="27"/>
      <c r="E111" s="27"/>
      <c r="F111" s="153" t="s">
        <v>151</v>
      </c>
      <c r="G111" s="27"/>
      <c r="H111" s="27"/>
      <c r="I111" s="27"/>
      <c r="J111" s="27"/>
      <c r="K111" s="27"/>
      <c r="L111" s="27"/>
      <c r="M111" s="27"/>
      <c r="N111" s="27"/>
      <c r="O111" s="27"/>
      <c r="P111" s="27"/>
      <c r="Q111" s="27"/>
      <c r="R111" s="27"/>
      <c r="S111" s="52"/>
      <c r="T111" s="63"/>
      <c r="U111" s="27"/>
      <c r="V111" s="27"/>
      <c r="W111" s="27"/>
      <c r="X111" s="27"/>
      <c r="Y111" s="27"/>
      <c r="Z111" s="27"/>
      <c r="AA111" s="64"/>
      <c r="AT111" s="8" t="s">
        <v>121</v>
      </c>
      <c r="AU111" s="8" t="s">
        <v>17</v>
      </c>
    </row>
    <row r="112" spans="2:65" s="8" customFormat="1" ht="27" customHeight="1">
      <c r="B112" s="26"/>
      <c r="C112" s="140" t="s">
        <v>65</v>
      </c>
      <c r="D112" s="140" t="s">
        <v>114</v>
      </c>
      <c r="E112" s="141" t="s">
        <v>153</v>
      </c>
      <c r="F112" s="142" t="s">
        <v>154</v>
      </c>
      <c r="G112" s="143"/>
      <c r="H112" s="143"/>
      <c r="I112" s="143"/>
      <c r="J112" s="144" t="s">
        <v>131</v>
      </c>
      <c r="K112" s="145">
        <v>15.225</v>
      </c>
      <c r="L112" s="146"/>
      <c r="M112" s="143"/>
      <c r="N112" s="147">
        <f>ROUND($L$112*$K$112,2)</f>
        <v>0</v>
      </c>
      <c r="O112" s="143"/>
      <c r="P112" s="143"/>
      <c r="Q112" s="143"/>
      <c r="R112" s="142" t="s">
        <v>139</v>
      </c>
      <c r="S112" s="52"/>
      <c r="T112" s="148"/>
      <c r="U112" s="149" t="s">
        <v>35</v>
      </c>
      <c r="V112" s="27"/>
      <c r="W112" s="27"/>
      <c r="X112" s="150">
        <v>0.00469</v>
      </c>
      <c r="Y112" s="150">
        <f>$X$112*$K$112</f>
        <v>0.07140524999999999</v>
      </c>
      <c r="Z112" s="150">
        <v>0</v>
      </c>
      <c r="AA112" s="151">
        <f>$Z$112*$K$112</f>
        <v>0</v>
      </c>
      <c r="AR112" s="100" t="s">
        <v>119</v>
      </c>
      <c r="AT112" s="100" t="s">
        <v>114</v>
      </c>
      <c r="AU112" s="100" t="s">
        <v>17</v>
      </c>
      <c r="AY112" s="8" t="s">
        <v>113</v>
      </c>
      <c r="BE112" s="152">
        <f>IF($U$112="základní",$N$112,0)</f>
        <v>0</v>
      </c>
      <c r="BF112" s="152">
        <f>IF($U$112="snížená",$N$112,0)</f>
        <v>0</v>
      </c>
      <c r="BG112" s="152">
        <f>IF($U$112="zákl. přenesená",$N$112,0)</f>
        <v>0</v>
      </c>
      <c r="BH112" s="152">
        <f>IF($U$112="sníž. přenesená",$N$112,0)</f>
        <v>0</v>
      </c>
      <c r="BI112" s="152">
        <f>IF($U$112="nulová",$N$112,0)</f>
        <v>0</v>
      </c>
      <c r="BJ112" s="100" t="s">
        <v>17</v>
      </c>
      <c r="BK112" s="152">
        <f>ROUND($L$112*$K$112,2)</f>
        <v>0</v>
      </c>
      <c r="BL112" s="100" t="s">
        <v>119</v>
      </c>
      <c r="BM112" s="100" t="s">
        <v>155</v>
      </c>
    </row>
    <row r="113" spans="2:47" s="8" customFormat="1" ht="16.5" customHeight="1">
      <c r="B113" s="26"/>
      <c r="C113" s="27"/>
      <c r="D113" s="27"/>
      <c r="E113" s="27"/>
      <c r="F113" s="153" t="s">
        <v>154</v>
      </c>
      <c r="G113" s="27"/>
      <c r="H113" s="27"/>
      <c r="I113" s="27"/>
      <c r="J113" s="27"/>
      <c r="K113" s="27"/>
      <c r="L113" s="27"/>
      <c r="M113" s="27"/>
      <c r="N113" s="27"/>
      <c r="O113" s="27"/>
      <c r="P113" s="27"/>
      <c r="Q113" s="27"/>
      <c r="R113" s="27"/>
      <c r="S113" s="52"/>
      <c r="T113" s="63"/>
      <c r="U113" s="27"/>
      <c r="V113" s="27"/>
      <c r="W113" s="27"/>
      <c r="X113" s="27"/>
      <c r="Y113" s="27"/>
      <c r="Z113" s="27"/>
      <c r="AA113" s="64"/>
      <c r="AT113" s="8" t="s">
        <v>121</v>
      </c>
      <c r="AU113" s="8" t="s">
        <v>17</v>
      </c>
    </row>
    <row r="114" spans="2:65" s="8" customFormat="1" ht="27" customHeight="1">
      <c r="B114" s="26"/>
      <c r="C114" s="140" t="s">
        <v>65</v>
      </c>
      <c r="D114" s="140" t="s">
        <v>114</v>
      </c>
      <c r="E114" s="141" t="s">
        <v>156</v>
      </c>
      <c r="F114" s="142" t="s">
        <v>157</v>
      </c>
      <c r="G114" s="143"/>
      <c r="H114" s="143"/>
      <c r="I114" s="143"/>
      <c r="J114" s="144" t="s">
        <v>131</v>
      </c>
      <c r="K114" s="145">
        <v>26.126</v>
      </c>
      <c r="L114" s="146"/>
      <c r="M114" s="143"/>
      <c r="N114" s="147">
        <f>ROUND($L$114*$K$114,2)</f>
        <v>0</v>
      </c>
      <c r="O114" s="143"/>
      <c r="P114" s="143"/>
      <c r="Q114" s="143"/>
      <c r="R114" s="142" t="s">
        <v>139</v>
      </c>
      <c r="S114" s="52"/>
      <c r="T114" s="148"/>
      <c r="U114" s="149" t="s">
        <v>35</v>
      </c>
      <c r="V114" s="27"/>
      <c r="W114" s="27"/>
      <c r="X114" s="150">
        <v>0.00921</v>
      </c>
      <c r="Y114" s="150">
        <f>$X$114*$K$114</f>
        <v>0.24062046</v>
      </c>
      <c r="Z114" s="150">
        <v>0</v>
      </c>
      <c r="AA114" s="151">
        <f>$Z$114*$K$114</f>
        <v>0</v>
      </c>
      <c r="AR114" s="100" t="s">
        <v>119</v>
      </c>
      <c r="AT114" s="100" t="s">
        <v>114</v>
      </c>
      <c r="AU114" s="100" t="s">
        <v>17</v>
      </c>
      <c r="AY114" s="8" t="s">
        <v>113</v>
      </c>
      <c r="BE114" s="152">
        <f>IF($U$114="základní",$N$114,0)</f>
        <v>0</v>
      </c>
      <c r="BF114" s="152">
        <f>IF($U$114="snížená",$N$114,0)</f>
        <v>0</v>
      </c>
      <c r="BG114" s="152">
        <f>IF($U$114="zákl. přenesená",$N$114,0)</f>
        <v>0</v>
      </c>
      <c r="BH114" s="152">
        <f>IF($U$114="sníž. přenesená",$N$114,0)</f>
        <v>0</v>
      </c>
      <c r="BI114" s="152">
        <f>IF($U$114="nulová",$N$114,0)</f>
        <v>0</v>
      </c>
      <c r="BJ114" s="100" t="s">
        <v>17</v>
      </c>
      <c r="BK114" s="152">
        <f>ROUND($L$114*$K$114,2)</f>
        <v>0</v>
      </c>
      <c r="BL114" s="100" t="s">
        <v>119</v>
      </c>
      <c r="BM114" s="100" t="s">
        <v>158</v>
      </c>
    </row>
    <row r="115" spans="2:47" s="8" customFormat="1" ht="16.5" customHeight="1">
      <c r="B115" s="26"/>
      <c r="C115" s="27"/>
      <c r="D115" s="27"/>
      <c r="E115" s="27"/>
      <c r="F115" s="153" t="s">
        <v>157</v>
      </c>
      <c r="G115" s="27"/>
      <c r="H115" s="27"/>
      <c r="I115" s="27"/>
      <c r="J115" s="27"/>
      <c r="K115" s="27"/>
      <c r="L115" s="27"/>
      <c r="M115" s="27"/>
      <c r="N115" s="27"/>
      <c r="O115" s="27"/>
      <c r="P115" s="27"/>
      <c r="Q115" s="27"/>
      <c r="R115" s="27"/>
      <c r="S115" s="52"/>
      <c r="T115" s="63"/>
      <c r="U115" s="27"/>
      <c r="V115" s="27"/>
      <c r="W115" s="27"/>
      <c r="X115" s="27"/>
      <c r="Y115" s="27"/>
      <c r="Z115" s="27"/>
      <c r="AA115" s="64"/>
      <c r="AT115" s="8" t="s">
        <v>121</v>
      </c>
      <c r="AU115" s="8" t="s">
        <v>17</v>
      </c>
    </row>
    <row r="116" spans="2:51" s="8" customFormat="1" ht="15.75" customHeight="1">
      <c r="B116" s="154"/>
      <c r="C116" s="155"/>
      <c r="D116" s="155"/>
      <c r="E116" s="156"/>
      <c r="F116" s="157" t="s">
        <v>159</v>
      </c>
      <c r="G116" s="155"/>
      <c r="H116" s="155"/>
      <c r="I116" s="155"/>
      <c r="J116" s="155"/>
      <c r="K116" s="158">
        <v>26.126</v>
      </c>
      <c r="L116" s="155"/>
      <c r="M116" s="155"/>
      <c r="N116" s="155"/>
      <c r="O116" s="155"/>
      <c r="P116" s="155"/>
      <c r="Q116" s="155"/>
      <c r="R116" s="155"/>
      <c r="S116" s="159"/>
      <c r="T116" s="160"/>
      <c r="U116" s="155"/>
      <c r="V116" s="155"/>
      <c r="W116" s="155"/>
      <c r="X116" s="155"/>
      <c r="Y116" s="155"/>
      <c r="Z116" s="155"/>
      <c r="AA116" s="161"/>
      <c r="AT116" s="162" t="s">
        <v>123</v>
      </c>
      <c r="AU116" s="162" t="s">
        <v>17</v>
      </c>
      <c r="AV116" s="163" t="s">
        <v>69</v>
      </c>
      <c r="AW116" s="163" t="s">
        <v>84</v>
      </c>
      <c r="AX116" s="163" t="s">
        <v>65</v>
      </c>
      <c r="AY116" s="162" t="s">
        <v>113</v>
      </c>
    </row>
    <row r="117" spans="2:51" s="8" customFormat="1" ht="15.75" customHeight="1">
      <c r="B117" s="164"/>
      <c r="C117" s="165"/>
      <c r="D117" s="165"/>
      <c r="E117" s="166"/>
      <c r="F117" s="167" t="s">
        <v>124</v>
      </c>
      <c r="G117" s="165"/>
      <c r="H117" s="165"/>
      <c r="I117" s="165"/>
      <c r="J117" s="165"/>
      <c r="K117" s="168">
        <v>26.126</v>
      </c>
      <c r="L117" s="165"/>
      <c r="M117" s="165"/>
      <c r="N117" s="165"/>
      <c r="O117" s="165"/>
      <c r="P117" s="165"/>
      <c r="Q117" s="165"/>
      <c r="R117" s="165"/>
      <c r="S117" s="169"/>
      <c r="T117" s="170"/>
      <c r="U117" s="165"/>
      <c r="V117" s="165"/>
      <c r="W117" s="165"/>
      <c r="X117" s="165"/>
      <c r="Y117" s="165"/>
      <c r="Z117" s="165"/>
      <c r="AA117" s="171"/>
      <c r="AT117" s="172" t="s">
        <v>123</v>
      </c>
      <c r="AU117" s="172" t="s">
        <v>17</v>
      </c>
      <c r="AV117" s="173" t="s">
        <v>119</v>
      </c>
      <c r="AW117" s="173" t="s">
        <v>84</v>
      </c>
      <c r="AX117" s="173" t="s">
        <v>17</v>
      </c>
      <c r="AY117" s="172" t="s">
        <v>113</v>
      </c>
    </row>
    <row r="118" spans="2:63" s="129" customFormat="1" ht="37.5" customHeight="1">
      <c r="B118" s="130"/>
      <c r="C118" s="131"/>
      <c r="D118" s="132" t="s">
        <v>87</v>
      </c>
      <c r="E118" s="131"/>
      <c r="F118" s="131"/>
      <c r="G118" s="131"/>
      <c r="H118" s="131"/>
      <c r="I118" s="131"/>
      <c r="J118" s="131"/>
      <c r="K118" s="131"/>
      <c r="L118" s="131"/>
      <c r="M118" s="131"/>
      <c r="N118" s="133">
        <f>$BK$118</f>
        <v>0</v>
      </c>
      <c r="O118" s="131"/>
      <c r="P118" s="131"/>
      <c r="Q118" s="131"/>
      <c r="R118" s="131"/>
      <c r="S118" s="134"/>
      <c r="T118" s="135"/>
      <c r="U118" s="131"/>
      <c r="V118" s="131"/>
      <c r="W118" s="136">
        <f>SUM($W$119:$W$125)</f>
        <v>0</v>
      </c>
      <c r="X118" s="131"/>
      <c r="Y118" s="136">
        <f>SUM($Y$119:$Y$125)</f>
        <v>0.0048000000000000004</v>
      </c>
      <c r="Z118" s="131"/>
      <c r="AA118" s="137">
        <f>SUM($AA$119:$AA$125)</f>
        <v>0</v>
      </c>
      <c r="AR118" s="138" t="s">
        <v>17</v>
      </c>
      <c r="AT118" s="138" t="s">
        <v>64</v>
      </c>
      <c r="AU118" s="138" t="s">
        <v>65</v>
      </c>
      <c r="AY118" s="138" t="s">
        <v>113</v>
      </c>
      <c r="BK118" s="139">
        <f>SUM($BK$119:$BK$125)</f>
        <v>0</v>
      </c>
    </row>
    <row r="119" spans="2:65" s="8" customFormat="1" ht="27" customHeight="1">
      <c r="B119" s="26"/>
      <c r="C119" s="140" t="s">
        <v>65</v>
      </c>
      <c r="D119" s="140" t="s">
        <v>114</v>
      </c>
      <c r="E119" s="141" t="s">
        <v>160</v>
      </c>
      <c r="F119" s="142" t="s">
        <v>161</v>
      </c>
      <c r="G119" s="143"/>
      <c r="H119" s="143"/>
      <c r="I119" s="143"/>
      <c r="J119" s="144" t="s">
        <v>131</v>
      </c>
      <c r="K119" s="145">
        <v>120</v>
      </c>
      <c r="L119" s="146"/>
      <c r="M119" s="143"/>
      <c r="N119" s="147">
        <f>ROUND($L$119*$K$119,2)</f>
        <v>0</v>
      </c>
      <c r="O119" s="143"/>
      <c r="P119" s="143"/>
      <c r="Q119" s="143"/>
      <c r="R119" s="142" t="s">
        <v>139</v>
      </c>
      <c r="S119" s="52"/>
      <c r="T119" s="148"/>
      <c r="U119" s="149" t="s">
        <v>35</v>
      </c>
      <c r="V119" s="27"/>
      <c r="W119" s="27"/>
      <c r="X119" s="150">
        <v>0</v>
      </c>
      <c r="Y119" s="150">
        <f>$X$119*$K$119</f>
        <v>0</v>
      </c>
      <c r="Z119" s="150">
        <v>0</v>
      </c>
      <c r="AA119" s="151">
        <f>$Z$119*$K$119</f>
        <v>0</v>
      </c>
      <c r="AR119" s="100" t="s">
        <v>119</v>
      </c>
      <c r="AT119" s="100" t="s">
        <v>114</v>
      </c>
      <c r="AU119" s="100" t="s">
        <v>17</v>
      </c>
      <c r="AY119" s="8" t="s">
        <v>113</v>
      </c>
      <c r="BE119" s="152">
        <f>IF($U$119="základní",$N$119,0)</f>
        <v>0</v>
      </c>
      <c r="BF119" s="152">
        <f>IF($U$119="snížená",$N$119,0)</f>
        <v>0</v>
      </c>
      <c r="BG119" s="152">
        <f>IF($U$119="zákl. přenesená",$N$119,0)</f>
        <v>0</v>
      </c>
      <c r="BH119" s="152">
        <f>IF($U$119="sníž. přenesená",$N$119,0)</f>
        <v>0</v>
      </c>
      <c r="BI119" s="152">
        <f>IF($U$119="nulová",$N$119,0)</f>
        <v>0</v>
      </c>
      <c r="BJ119" s="100" t="s">
        <v>17</v>
      </c>
      <c r="BK119" s="152">
        <f>ROUND($L$119*$K$119,2)</f>
        <v>0</v>
      </c>
      <c r="BL119" s="100" t="s">
        <v>119</v>
      </c>
      <c r="BM119" s="100" t="s">
        <v>22</v>
      </c>
    </row>
    <row r="120" spans="2:47" s="8" customFormat="1" ht="16.5" customHeight="1">
      <c r="B120" s="26"/>
      <c r="C120" s="27"/>
      <c r="D120" s="27"/>
      <c r="E120" s="27"/>
      <c r="F120" s="153" t="s">
        <v>161</v>
      </c>
      <c r="G120" s="27"/>
      <c r="H120" s="27"/>
      <c r="I120" s="27"/>
      <c r="J120" s="27"/>
      <c r="K120" s="27"/>
      <c r="L120" s="27"/>
      <c r="M120" s="27"/>
      <c r="N120" s="27"/>
      <c r="O120" s="27"/>
      <c r="P120" s="27"/>
      <c r="Q120" s="27"/>
      <c r="R120" s="27"/>
      <c r="S120" s="52"/>
      <c r="T120" s="63"/>
      <c r="U120" s="27"/>
      <c r="V120" s="27"/>
      <c r="W120" s="27"/>
      <c r="X120" s="27"/>
      <c r="Y120" s="27"/>
      <c r="Z120" s="27"/>
      <c r="AA120" s="64"/>
      <c r="AT120" s="8" t="s">
        <v>121</v>
      </c>
      <c r="AU120" s="8" t="s">
        <v>17</v>
      </c>
    </row>
    <row r="121" spans="2:51" s="8" customFormat="1" ht="15.75" customHeight="1">
      <c r="B121" s="154"/>
      <c r="C121" s="155"/>
      <c r="D121" s="155"/>
      <c r="E121" s="156"/>
      <c r="F121" s="157" t="s">
        <v>162</v>
      </c>
      <c r="G121" s="155"/>
      <c r="H121" s="155"/>
      <c r="I121" s="155"/>
      <c r="J121" s="155"/>
      <c r="K121" s="158">
        <v>120</v>
      </c>
      <c r="L121" s="155"/>
      <c r="M121" s="155"/>
      <c r="N121" s="155"/>
      <c r="O121" s="155"/>
      <c r="P121" s="155"/>
      <c r="Q121" s="155"/>
      <c r="R121" s="155"/>
      <c r="S121" s="159"/>
      <c r="T121" s="160"/>
      <c r="U121" s="155"/>
      <c r="V121" s="155"/>
      <c r="W121" s="155"/>
      <c r="X121" s="155"/>
      <c r="Y121" s="155"/>
      <c r="Z121" s="155"/>
      <c r="AA121" s="161"/>
      <c r="AT121" s="162" t="s">
        <v>123</v>
      </c>
      <c r="AU121" s="162" t="s">
        <v>17</v>
      </c>
      <c r="AV121" s="163" t="s">
        <v>69</v>
      </c>
      <c r="AW121" s="163" t="s">
        <v>84</v>
      </c>
      <c r="AX121" s="163" t="s">
        <v>65</v>
      </c>
      <c r="AY121" s="162" t="s">
        <v>113</v>
      </c>
    </row>
    <row r="122" spans="2:51" s="8" customFormat="1" ht="15.75" customHeight="1">
      <c r="B122" s="164"/>
      <c r="C122" s="165"/>
      <c r="D122" s="165"/>
      <c r="E122" s="166"/>
      <c r="F122" s="167" t="s">
        <v>124</v>
      </c>
      <c r="G122" s="165"/>
      <c r="H122" s="165"/>
      <c r="I122" s="165"/>
      <c r="J122" s="165"/>
      <c r="K122" s="168">
        <v>120</v>
      </c>
      <c r="L122" s="165"/>
      <c r="M122" s="165"/>
      <c r="N122" s="165"/>
      <c r="O122" s="165"/>
      <c r="P122" s="165"/>
      <c r="Q122" s="165"/>
      <c r="R122" s="165"/>
      <c r="S122" s="169"/>
      <c r="T122" s="170"/>
      <c r="U122" s="165"/>
      <c r="V122" s="165"/>
      <c r="W122" s="165"/>
      <c r="X122" s="165"/>
      <c r="Y122" s="165"/>
      <c r="Z122" s="165"/>
      <c r="AA122" s="171"/>
      <c r="AT122" s="172" t="s">
        <v>123</v>
      </c>
      <c r="AU122" s="172" t="s">
        <v>17</v>
      </c>
      <c r="AV122" s="173" t="s">
        <v>119</v>
      </c>
      <c r="AW122" s="173" t="s">
        <v>84</v>
      </c>
      <c r="AX122" s="173" t="s">
        <v>17</v>
      </c>
      <c r="AY122" s="172" t="s">
        <v>113</v>
      </c>
    </row>
    <row r="123" spans="2:65" s="8" customFormat="1" ht="27" customHeight="1">
      <c r="B123" s="26"/>
      <c r="C123" s="140" t="s">
        <v>65</v>
      </c>
      <c r="D123" s="140" t="s">
        <v>114</v>
      </c>
      <c r="E123" s="141" t="s">
        <v>163</v>
      </c>
      <c r="F123" s="142" t="s">
        <v>164</v>
      </c>
      <c r="G123" s="143"/>
      <c r="H123" s="143"/>
      <c r="I123" s="143"/>
      <c r="J123" s="144" t="s">
        <v>131</v>
      </c>
      <c r="K123" s="145">
        <v>120</v>
      </c>
      <c r="L123" s="146"/>
      <c r="M123" s="143"/>
      <c r="N123" s="147">
        <f>ROUND($L$123*$K$123,2)</f>
        <v>0</v>
      </c>
      <c r="O123" s="143"/>
      <c r="P123" s="143"/>
      <c r="Q123" s="143"/>
      <c r="R123" s="142" t="s">
        <v>118</v>
      </c>
      <c r="S123" s="52"/>
      <c r="T123" s="148"/>
      <c r="U123" s="149" t="s">
        <v>35</v>
      </c>
      <c r="V123" s="27"/>
      <c r="W123" s="27"/>
      <c r="X123" s="150">
        <v>4E-05</v>
      </c>
      <c r="Y123" s="150">
        <f>$X$123*$K$123</f>
        <v>0.0048000000000000004</v>
      </c>
      <c r="Z123" s="150">
        <v>0</v>
      </c>
      <c r="AA123" s="151">
        <f>$Z$123*$K$123</f>
        <v>0</v>
      </c>
      <c r="AR123" s="100" t="s">
        <v>119</v>
      </c>
      <c r="AT123" s="100" t="s">
        <v>114</v>
      </c>
      <c r="AU123" s="100" t="s">
        <v>17</v>
      </c>
      <c r="AY123" s="8" t="s">
        <v>113</v>
      </c>
      <c r="BE123" s="152">
        <f>IF($U$123="základní",$N$123,0)</f>
        <v>0</v>
      </c>
      <c r="BF123" s="152">
        <f>IF($U$123="snížená",$N$123,0)</f>
        <v>0</v>
      </c>
      <c r="BG123" s="152">
        <f>IF($U$123="zákl. přenesená",$N$123,0)</f>
        <v>0</v>
      </c>
      <c r="BH123" s="152">
        <f>IF($U$123="sníž. přenesená",$N$123,0)</f>
        <v>0</v>
      </c>
      <c r="BI123" s="152">
        <f>IF($U$123="nulová",$N$123,0)</f>
        <v>0</v>
      </c>
      <c r="BJ123" s="100" t="s">
        <v>17</v>
      </c>
      <c r="BK123" s="152">
        <f>ROUND($L$123*$K$123,2)</f>
        <v>0</v>
      </c>
      <c r="BL123" s="100" t="s">
        <v>119</v>
      </c>
      <c r="BM123" s="100" t="s">
        <v>165</v>
      </c>
    </row>
    <row r="124" spans="2:47" s="8" customFormat="1" ht="38.25" customHeight="1">
      <c r="B124" s="26"/>
      <c r="C124" s="27"/>
      <c r="D124" s="27"/>
      <c r="E124" s="27"/>
      <c r="F124" s="153" t="s">
        <v>166</v>
      </c>
      <c r="G124" s="27"/>
      <c r="H124" s="27"/>
      <c r="I124" s="27"/>
      <c r="J124" s="27"/>
      <c r="K124" s="27"/>
      <c r="L124" s="27"/>
      <c r="M124" s="27"/>
      <c r="N124" s="27"/>
      <c r="O124" s="27"/>
      <c r="P124" s="27"/>
      <c r="Q124" s="27"/>
      <c r="R124" s="27"/>
      <c r="S124" s="52"/>
      <c r="T124" s="63"/>
      <c r="U124" s="27"/>
      <c r="V124" s="27"/>
      <c r="W124" s="27"/>
      <c r="X124" s="27"/>
      <c r="Y124" s="27"/>
      <c r="Z124" s="27"/>
      <c r="AA124" s="64"/>
      <c r="AT124" s="8" t="s">
        <v>121</v>
      </c>
      <c r="AU124" s="8" t="s">
        <v>17</v>
      </c>
    </row>
    <row r="125" spans="2:47" s="8" customFormat="1" ht="97.5" customHeight="1">
      <c r="B125" s="26"/>
      <c r="C125" s="27"/>
      <c r="D125" s="27"/>
      <c r="E125" s="27"/>
      <c r="F125" s="174" t="s">
        <v>167</v>
      </c>
      <c r="G125" s="27"/>
      <c r="H125" s="27"/>
      <c r="I125" s="27"/>
      <c r="J125" s="27"/>
      <c r="K125" s="27"/>
      <c r="L125" s="27"/>
      <c r="M125" s="27"/>
      <c r="N125" s="27"/>
      <c r="O125" s="27"/>
      <c r="P125" s="27"/>
      <c r="Q125" s="27"/>
      <c r="R125" s="27"/>
      <c r="S125" s="52"/>
      <c r="T125" s="63"/>
      <c r="U125" s="27"/>
      <c r="V125" s="27"/>
      <c r="W125" s="27"/>
      <c r="X125" s="27"/>
      <c r="Y125" s="27"/>
      <c r="Z125" s="27"/>
      <c r="AA125" s="64"/>
      <c r="AT125" s="8" t="s">
        <v>135</v>
      </c>
      <c r="AU125" s="8" t="s">
        <v>17</v>
      </c>
    </row>
    <row r="126" spans="2:63" s="129" customFormat="1" ht="37.5" customHeight="1">
      <c r="B126" s="130"/>
      <c r="C126" s="131"/>
      <c r="D126" s="132" t="s">
        <v>88</v>
      </c>
      <c r="E126" s="131"/>
      <c r="F126" s="131"/>
      <c r="G126" s="131"/>
      <c r="H126" s="131"/>
      <c r="I126" s="131"/>
      <c r="J126" s="131"/>
      <c r="K126" s="131"/>
      <c r="L126" s="131"/>
      <c r="M126" s="131"/>
      <c r="N126" s="133">
        <f>$BK$126</f>
        <v>0</v>
      </c>
      <c r="O126" s="131"/>
      <c r="P126" s="131"/>
      <c r="Q126" s="131"/>
      <c r="R126" s="131"/>
      <c r="S126" s="134"/>
      <c r="T126" s="135"/>
      <c r="U126" s="131"/>
      <c r="V126" s="131"/>
      <c r="W126" s="136">
        <f>SUM($W$127:$W$129)</f>
        <v>0</v>
      </c>
      <c r="X126" s="131"/>
      <c r="Y126" s="136">
        <f>SUM($Y$127:$Y$129)</f>
        <v>0</v>
      </c>
      <c r="Z126" s="131"/>
      <c r="AA126" s="137">
        <f>SUM($AA$127:$AA$129)</f>
        <v>0</v>
      </c>
      <c r="AR126" s="138" t="s">
        <v>17</v>
      </c>
      <c r="AT126" s="138" t="s">
        <v>64</v>
      </c>
      <c r="AU126" s="138" t="s">
        <v>65</v>
      </c>
      <c r="AY126" s="138" t="s">
        <v>113</v>
      </c>
      <c r="BK126" s="139">
        <f>SUM($BK$127:$BK$129)</f>
        <v>0</v>
      </c>
    </row>
    <row r="127" spans="2:65" s="8" customFormat="1" ht="15.75" customHeight="1">
      <c r="B127" s="26"/>
      <c r="C127" s="140" t="s">
        <v>65</v>
      </c>
      <c r="D127" s="140" t="s">
        <v>114</v>
      </c>
      <c r="E127" s="141" t="s">
        <v>168</v>
      </c>
      <c r="F127" s="142" t="s">
        <v>169</v>
      </c>
      <c r="G127" s="143"/>
      <c r="H127" s="143"/>
      <c r="I127" s="143"/>
      <c r="J127" s="144" t="s">
        <v>170</v>
      </c>
      <c r="K127" s="145">
        <v>5.779</v>
      </c>
      <c r="L127" s="146"/>
      <c r="M127" s="143"/>
      <c r="N127" s="147">
        <f>ROUND($L$127*$K$127,2)</f>
        <v>0</v>
      </c>
      <c r="O127" s="143"/>
      <c r="P127" s="143"/>
      <c r="Q127" s="143"/>
      <c r="R127" s="142" t="s">
        <v>118</v>
      </c>
      <c r="S127" s="52"/>
      <c r="T127" s="148"/>
      <c r="U127" s="149" t="s">
        <v>35</v>
      </c>
      <c r="V127" s="27"/>
      <c r="W127" s="27"/>
      <c r="X127" s="150">
        <v>0</v>
      </c>
      <c r="Y127" s="150">
        <f>$X$127*$K$127</f>
        <v>0</v>
      </c>
      <c r="Z127" s="150">
        <v>0</v>
      </c>
      <c r="AA127" s="151">
        <f>$Z$127*$K$127</f>
        <v>0</v>
      </c>
      <c r="AR127" s="100" t="s">
        <v>119</v>
      </c>
      <c r="AT127" s="100" t="s">
        <v>114</v>
      </c>
      <c r="AU127" s="100" t="s">
        <v>17</v>
      </c>
      <c r="AY127" s="8" t="s">
        <v>113</v>
      </c>
      <c r="BE127" s="152">
        <f>IF($U$127="základní",$N$127,0)</f>
        <v>0</v>
      </c>
      <c r="BF127" s="152">
        <f>IF($U$127="snížená",$N$127,0)</f>
        <v>0</v>
      </c>
      <c r="BG127" s="152">
        <f>IF($U$127="zákl. přenesená",$N$127,0)</f>
        <v>0</v>
      </c>
      <c r="BH127" s="152">
        <f>IF($U$127="sníž. přenesená",$N$127,0)</f>
        <v>0</v>
      </c>
      <c r="BI127" s="152">
        <f>IF($U$127="nulová",$N$127,0)</f>
        <v>0</v>
      </c>
      <c r="BJ127" s="100" t="s">
        <v>17</v>
      </c>
      <c r="BK127" s="152">
        <f>ROUND($L$127*$K$127,2)</f>
        <v>0</v>
      </c>
      <c r="BL127" s="100" t="s">
        <v>119</v>
      </c>
      <c r="BM127" s="100" t="s">
        <v>171</v>
      </c>
    </row>
    <row r="128" spans="2:47" s="8" customFormat="1" ht="27" customHeight="1">
      <c r="B128" s="26"/>
      <c r="C128" s="27"/>
      <c r="D128" s="27"/>
      <c r="E128" s="27"/>
      <c r="F128" s="153" t="s">
        <v>172</v>
      </c>
      <c r="G128" s="27"/>
      <c r="H128" s="27"/>
      <c r="I128" s="27"/>
      <c r="J128" s="27"/>
      <c r="K128" s="27"/>
      <c r="L128" s="27"/>
      <c r="M128" s="27"/>
      <c r="N128" s="27"/>
      <c r="O128" s="27"/>
      <c r="P128" s="27"/>
      <c r="Q128" s="27"/>
      <c r="R128" s="27"/>
      <c r="S128" s="52"/>
      <c r="T128" s="63"/>
      <c r="U128" s="27"/>
      <c r="V128" s="27"/>
      <c r="W128" s="27"/>
      <c r="X128" s="27"/>
      <c r="Y128" s="27"/>
      <c r="Z128" s="27"/>
      <c r="AA128" s="64"/>
      <c r="AT128" s="8" t="s">
        <v>121</v>
      </c>
      <c r="AU128" s="8" t="s">
        <v>17</v>
      </c>
    </row>
    <row r="129" spans="2:47" s="8" customFormat="1" ht="97.5" customHeight="1">
      <c r="B129" s="26"/>
      <c r="C129" s="27"/>
      <c r="D129" s="27"/>
      <c r="E129" s="27"/>
      <c r="F129" s="174" t="s">
        <v>173</v>
      </c>
      <c r="G129" s="27"/>
      <c r="H129" s="27"/>
      <c r="I129" s="27"/>
      <c r="J129" s="27"/>
      <c r="K129" s="27"/>
      <c r="L129" s="27"/>
      <c r="M129" s="27"/>
      <c r="N129" s="27"/>
      <c r="O129" s="27"/>
      <c r="P129" s="27"/>
      <c r="Q129" s="27"/>
      <c r="R129" s="27"/>
      <c r="S129" s="52"/>
      <c r="T129" s="63"/>
      <c r="U129" s="27"/>
      <c r="V129" s="27"/>
      <c r="W129" s="27"/>
      <c r="X129" s="27"/>
      <c r="Y129" s="27"/>
      <c r="Z129" s="27"/>
      <c r="AA129" s="64"/>
      <c r="AT129" s="8" t="s">
        <v>135</v>
      </c>
      <c r="AU129" s="8" t="s">
        <v>17</v>
      </c>
    </row>
    <row r="130" spans="2:63" s="129" customFormat="1" ht="37.5" customHeight="1">
      <c r="B130" s="130"/>
      <c r="C130" s="131"/>
      <c r="D130" s="132" t="s">
        <v>89</v>
      </c>
      <c r="E130" s="131"/>
      <c r="F130" s="131"/>
      <c r="G130" s="131"/>
      <c r="H130" s="131"/>
      <c r="I130" s="131"/>
      <c r="J130" s="131"/>
      <c r="K130" s="131"/>
      <c r="L130" s="131"/>
      <c r="M130" s="131"/>
      <c r="N130" s="133">
        <f>$BK$130</f>
        <v>0</v>
      </c>
      <c r="O130" s="131"/>
      <c r="P130" s="131"/>
      <c r="Q130" s="131"/>
      <c r="R130" s="131"/>
      <c r="S130" s="134"/>
      <c r="T130" s="135"/>
      <c r="U130" s="131"/>
      <c r="V130" s="131"/>
      <c r="W130" s="136">
        <f>SUM($W$131:$W$138)</f>
        <v>0</v>
      </c>
      <c r="X130" s="131"/>
      <c r="Y130" s="136">
        <f>SUM($Y$131:$Y$138)</f>
        <v>0.1947</v>
      </c>
      <c r="Z130" s="131"/>
      <c r="AA130" s="137">
        <f>SUM($AA$131:$AA$138)</f>
        <v>0</v>
      </c>
      <c r="AR130" s="138" t="s">
        <v>17</v>
      </c>
      <c r="AT130" s="138" t="s">
        <v>64</v>
      </c>
      <c r="AU130" s="138" t="s">
        <v>65</v>
      </c>
      <c r="AY130" s="138" t="s">
        <v>113</v>
      </c>
      <c r="BK130" s="139">
        <f>SUM($BK$131:$BK$138)</f>
        <v>0</v>
      </c>
    </row>
    <row r="131" spans="2:65" s="8" customFormat="1" ht="39" customHeight="1">
      <c r="B131" s="26"/>
      <c r="C131" s="140" t="s">
        <v>65</v>
      </c>
      <c r="D131" s="140" t="s">
        <v>114</v>
      </c>
      <c r="E131" s="141" t="s">
        <v>174</v>
      </c>
      <c r="F131" s="142" t="s">
        <v>175</v>
      </c>
      <c r="G131" s="143"/>
      <c r="H131" s="143"/>
      <c r="I131" s="143"/>
      <c r="J131" s="144" t="s">
        <v>131</v>
      </c>
      <c r="K131" s="145">
        <v>3.54</v>
      </c>
      <c r="L131" s="146"/>
      <c r="M131" s="143"/>
      <c r="N131" s="147">
        <f>ROUND($L$131*$K$131,2)</f>
        <v>0</v>
      </c>
      <c r="O131" s="143"/>
      <c r="P131" s="143"/>
      <c r="Q131" s="143"/>
      <c r="R131" s="142" t="s">
        <v>118</v>
      </c>
      <c r="S131" s="52"/>
      <c r="T131" s="148"/>
      <c r="U131" s="149" t="s">
        <v>35</v>
      </c>
      <c r="V131" s="27"/>
      <c r="W131" s="27"/>
      <c r="X131" s="150">
        <v>0.055</v>
      </c>
      <c r="Y131" s="150">
        <f>$X$131*$K$131</f>
        <v>0.1947</v>
      </c>
      <c r="Z131" s="150">
        <v>0</v>
      </c>
      <c r="AA131" s="151">
        <f>$Z$131*$K$131</f>
        <v>0</v>
      </c>
      <c r="AR131" s="100" t="s">
        <v>119</v>
      </c>
      <c r="AT131" s="100" t="s">
        <v>114</v>
      </c>
      <c r="AU131" s="100" t="s">
        <v>17</v>
      </c>
      <c r="AY131" s="8" t="s">
        <v>113</v>
      </c>
      <c r="BE131" s="152">
        <f>IF($U$131="základní",$N$131,0)</f>
        <v>0</v>
      </c>
      <c r="BF131" s="152">
        <f>IF($U$131="snížená",$N$131,0)</f>
        <v>0</v>
      </c>
      <c r="BG131" s="152">
        <f>IF($U$131="zákl. přenesená",$N$131,0)</f>
        <v>0</v>
      </c>
      <c r="BH131" s="152">
        <f>IF($U$131="sníž. přenesená",$N$131,0)</f>
        <v>0</v>
      </c>
      <c r="BI131" s="152">
        <f>IF($U$131="nulová",$N$131,0)</f>
        <v>0</v>
      </c>
      <c r="BJ131" s="100" t="s">
        <v>17</v>
      </c>
      <c r="BK131" s="152">
        <f>ROUND($L$131*$K$131,2)</f>
        <v>0</v>
      </c>
      <c r="BL131" s="100" t="s">
        <v>119</v>
      </c>
      <c r="BM131" s="100" t="s">
        <v>176</v>
      </c>
    </row>
    <row r="132" spans="2:47" s="8" customFormat="1" ht="27" customHeight="1">
      <c r="B132" s="26"/>
      <c r="C132" s="27"/>
      <c r="D132" s="27"/>
      <c r="E132" s="27"/>
      <c r="F132" s="153" t="s">
        <v>177</v>
      </c>
      <c r="G132" s="27"/>
      <c r="H132" s="27"/>
      <c r="I132" s="27"/>
      <c r="J132" s="27"/>
      <c r="K132" s="27"/>
      <c r="L132" s="27"/>
      <c r="M132" s="27"/>
      <c r="N132" s="27"/>
      <c r="O132" s="27"/>
      <c r="P132" s="27"/>
      <c r="Q132" s="27"/>
      <c r="R132" s="27"/>
      <c r="S132" s="52"/>
      <c r="T132" s="63"/>
      <c r="U132" s="27"/>
      <c r="V132" s="27"/>
      <c r="W132" s="27"/>
      <c r="X132" s="27"/>
      <c r="Y132" s="27"/>
      <c r="Z132" s="27"/>
      <c r="AA132" s="64"/>
      <c r="AT132" s="8" t="s">
        <v>121</v>
      </c>
      <c r="AU132" s="8" t="s">
        <v>17</v>
      </c>
    </row>
    <row r="133" spans="2:47" s="8" customFormat="1" ht="144.75" customHeight="1">
      <c r="B133" s="26"/>
      <c r="C133" s="27"/>
      <c r="D133" s="27"/>
      <c r="E133" s="27"/>
      <c r="F133" s="174" t="s">
        <v>178</v>
      </c>
      <c r="G133" s="27"/>
      <c r="H133" s="27"/>
      <c r="I133" s="27"/>
      <c r="J133" s="27"/>
      <c r="K133" s="27"/>
      <c r="L133" s="27"/>
      <c r="M133" s="27"/>
      <c r="N133" s="27"/>
      <c r="O133" s="27"/>
      <c r="P133" s="27"/>
      <c r="Q133" s="27"/>
      <c r="R133" s="27"/>
      <c r="S133" s="52"/>
      <c r="T133" s="63"/>
      <c r="U133" s="27"/>
      <c r="V133" s="27"/>
      <c r="W133" s="27"/>
      <c r="X133" s="27"/>
      <c r="Y133" s="27"/>
      <c r="Z133" s="27"/>
      <c r="AA133" s="64"/>
      <c r="AT133" s="8" t="s">
        <v>135</v>
      </c>
      <c r="AU133" s="8" t="s">
        <v>17</v>
      </c>
    </row>
    <row r="134" spans="2:51" s="8" customFormat="1" ht="15.75" customHeight="1">
      <c r="B134" s="154"/>
      <c r="C134" s="155"/>
      <c r="D134" s="155"/>
      <c r="E134" s="156"/>
      <c r="F134" s="157" t="s">
        <v>179</v>
      </c>
      <c r="G134" s="155"/>
      <c r="H134" s="155"/>
      <c r="I134" s="155"/>
      <c r="J134" s="155"/>
      <c r="K134" s="158">
        <v>3.54</v>
      </c>
      <c r="L134" s="155"/>
      <c r="M134" s="155"/>
      <c r="N134" s="155"/>
      <c r="O134" s="155"/>
      <c r="P134" s="155"/>
      <c r="Q134" s="155"/>
      <c r="R134" s="155"/>
      <c r="S134" s="159"/>
      <c r="T134" s="160"/>
      <c r="U134" s="155"/>
      <c r="V134" s="155"/>
      <c r="W134" s="155"/>
      <c r="X134" s="155"/>
      <c r="Y134" s="155"/>
      <c r="Z134" s="155"/>
      <c r="AA134" s="161"/>
      <c r="AT134" s="162" t="s">
        <v>123</v>
      </c>
      <c r="AU134" s="162" t="s">
        <v>17</v>
      </c>
      <c r="AV134" s="163" t="s">
        <v>69</v>
      </c>
      <c r="AW134" s="163" t="s">
        <v>84</v>
      </c>
      <c r="AX134" s="163" t="s">
        <v>65</v>
      </c>
      <c r="AY134" s="162" t="s">
        <v>113</v>
      </c>
    </row>
    <row r="135" spans="2:51" s="8" customFormat="1" ht="15.75" customHeight="1">
      <c r="B135" s="164"/>
      <c r="C135" s="165"/>
      <c r="D135" s="165"/>
      <c r="E135" s="166"/>
      <c r="F135" s="167" t="s">
        <v>124</v>
      </c>
      <c r="G135" s="165"/>
      <c r="H135" s="165"/>
      <c r="I135" s="165"/>
      <c r="J135" s="165"/>
      <c r="K135" s="168">
        <v>3.54</v>
      </c>
      <c r="L135" s="165"/>
      <c r="M135" s="165"/>
      <c r="N135" s="165"/>
      <c r="O135" s="165"/>
      <c r="P135" s="165"/>
      <c r="Q135" s="165"/>
      <c r="R135" s="165"/>
      <c r="S135" s="169"/>
      <c r="T135" s="170"/>
      <c r="U135" s="165"/>
      <c r="V135" s="165"/>
      <c r="W135" s="165"/>
      <c r="X135" s="165"/>
      <c r="Y135" s="165"/>
      <c r="Z135" s="165"/>
      <c r="AA135" s="171"/>
      <c r="AT135" s="172" t="s">
        <v>123</v>
      </c>
      <c r="AU135" s="172" t="s">
        <v>17</v>
      </c>
      <c r="AV135" s="173" t="s">
        <v>119</v>
      </c>
      <c r="AW135" s="173" t="s">
        <v>84</v>
      </c>
      <c r="AX135" s="173" t="s">
        <v>17</v>
      </c>
      <c r="AY135" s="172" t="s">
        <v>113</v>
      </c>
    </row>
    <row r="136" spans="2:65" s="8" customFormat="1" ht="27" customHeight="1">
      <c r="B136" s="26"/>
      <c r="C136" s="140" t="s">
        <v>65</v>
      </c>
      <c r="D136" s="140" t="s">
        <v>114</v>
      </c>
      <c r="E136" s="141" t="s">
        <v>180</v>
      </c>
      <c r="F136" s="142" t="s">
        <v>181</v>
      </c>
      <c r="G136" s="143"/>
      <c r="H136" s="143"/>
      <c r="I136" s="143"/>
      <c r="J136" s="144" t="s">
        <v>182</v>
      </c>
      <c r="K136" s="175"/>
      <c r="L136" s="146"/>
      <c r="M136" s="143"/>
      <c r="N136" s="147">
        <f>ROUND($L$136*$K$136,2)</f>
        <v>0</v>
      </c>
      <c r="O136" s="143"/>
      <c r="P136" s="143"/>
      <c r="Q136" s="143"/>
      <c r="R136" s="142" t="s">
        <v>118</v>
      </c>
      <c r="S136" s="52"/>
      <c r="T136" s="148"/>
      <c r="U136" s="149" t="s">
        <v>35</v>
      </c>
      <c r="V136" s="27"/>
      <c r="W136" s="27"/>
      <c r="X136" s="150">
        <v>0</v>
      </c>
      <c r="Y136" s="150">
        <f>$X$136*$K$136</f>
        <v>0</v>
      </c>
      <c r="Z136" s="150">
        <v>0</v>
      </c>
      <c r="AA136" s="151">
        <f>$Z$136*$K$136</f>
        <v>0</v>
      </c>
      <c r="AR136" s="100" t="s">
        <v>119</v>
      </c>
      <c r="AT136" s="100" t="s">
        <v>114</v>
      </c>
      <c r="AU136" s="100" t="s">
        <v>17</v>
      </c>
      <c r="AY136" s="8" t="s">
        <v>113</v>
      </c>
      <c r="BE136" s="152">
        <f>IF($U$136="základní",$N$136,0)</f>
        <v>0</v>
      </c>
      <c r="BF136" s="152">
        <f>IF($U$136="snížená",$N$136,0)</f>
        <v>0</v>
      </c>
      <c r="BG136" s="152">
        <f>IF($U$136="zákl. přenesená",$N$136,0)</f>
        <v>0</v>
      </c>
      <c r="BH136" s="152">
        <f>IF($U$136="sníž. přenesená",$N$136,0)</f>
        <v>0</v>
      </c>
      <c r="BI136" s="152">
        <f>IF($U$136="nulová",$N$136,0)</f>
        <v>0</v>
      </c>
      <c r="BJ136" s="100" t="s">
        <v>17</v>
      </c>
      <c r="BK136" s="152">
        <f>ROUND($L$136*$K$136,2)</f>
        <v>0</v>
      </c>
      <c r="BL136" s="100" t="s">
        <v>119</v>
      </c>
      <c r="BM136" s="100" t="s">
        <v>183</v>
      </c>
    </row>
    <row r="137" spans="2:47" s="8" customFormat="1" ht="16.5" customHeight="1">
      <c r="B137" s="26"/>
      <c r="C137" s="27"/>
      <c r="D137" s="27"/>
      <c r="E137" s="27"/>
      <c r="F137" s="153" t="s">
        <v>184</v>
      </c>
      <c r="G137" s="27"/>
      <c r="H137" s="27"/>
      <c r="I137" s="27"/>
      <c r="J137" s="27"/>
      <c r="K137" s="27"/>
      <c r="L137" s="27"/>
      <c r="M137" s="27"/>
      <c r="N137" s="27"/>
      <c r="O137" s="27"/>
      <c r="P137" s="27"/>
      <c r="Q137" s="27"/>
      <c r="R137" s="27"/>
      <c r="S137" s="52"/>
      <c r="T137" s="63"/>
      <c r="U137" s="27"/>
      <c r="V137" s="27"/>
      <c r="W137" s="27"/>
      <c r="X137" s="27"/>
      <c r="Y137" s="27"/>
      <c r="Z137" s="27"/>
      <c r="AA137" s="64"/>
      <c r="AT137" s="8" t="s">
        <v>121</v>
      </c>
      <c r="AU137" s="8" t="s">
        <v>17</v>
      </c>
    </row>
    <row r="138" spans="2:47" s="8" customFormat="1" ht="132.75" customHeight="1">
      <c r="B138" s="26"/>
      <c r="C138" s="27"/>
      <c r="D138" s="27"/>
      <c r="E138" s="27"/>
      <c r="F138" s="174" t="s">
        <v>185</v>
      </c>
      <c r="G138" s="27"/>
      <c r="H138" s="27"/>
      <c r="I138" s="27"/>
      <c r="J138" s="27"/>
      <c r="K138" s="27"/>
      <c r="L138" s="27"/>
      <c r="M138" s="27"/>
      <c r="N138" s="27"/>
      <c r="O138" s="27"/>
      <c r="P138" s="27"/>
      <c r="Q138" s="27"/>
      <c r="R138" s="27"/>
      <c r="S138" s="52"/>
      <c r="T138" s="63"/>
      <c r="U138" s="27"/>
      <c r="V138" s="27"/>
      <c r="W138" s="27"/>
      <c r="X138" s="27"/>
      <c r="Y138" s="27"/>
      <c r="Z138" s="27"/>
      <c r="AA138" s="64"/>
      <c r="AT138" s="8" t="s">
        <v>135</v>
      </c>
      <c r="AU138" s="8" t="s">
        <v>17</v>
      </c>
    </row>
    <row r="139" spans="2:63" s="129" customFormat="1" ht="37.5" customHeight="1">
      <c r="B139" s="130"/>
      <c r="C139" s="131"/>
      <c r="D139" s="132" t="s">
        <v>90</v>
      </c>
      <c r="E139" s="131"/>
      <c r="F139" s="131"/>
      <c r="G139" s="131"/>
      <c r="H139" s="131"/>
      <c r="I139" s="131"/>
      <c r="J139" s="131"/>
      <c r="K139" s="131"/>
      <c r="L139" s="131"/>
      <c r="M139" s="131"/>
      <c r="N139" s="133">
        <f>$BK$139</f>
        <v>0</v>
      </c>
      <c r="O139" s="131"/>
      <c r="P139" s="131"/>
      <c r="Q139" s="131"/>
      <c r="R139" s="131"/>
      <c r="S139" s="134"/>
      <c r="T139" s="135"/>
      <c r="U139" s="131"/>
      <c r="V139" s="131"/>
      <c r="W139" s="136">
        <f>SUM($W$140:$W$158)</f>
        <v>0</v>
      </c>
      <c r="X139" s="131"/>
      <c r="Y139" s="136">
        <f>SUM($Y$140:$Y$158)</f>
        <v>0.16684999999999997</v>
      </c>
      <c r="Z139" s="131"/>
      <c r="AA139" s="137">
        <f>SUM($AA$140:$AA$158)</f>
        <v>0</v>
      </c>
      <c r="AR139" s="138" t="s">
        <v>17</v>
      </c>
      <c r="AT139" s="138" t="s">
        <v>64</v>
      </c>
      <c r="AU139" s="138" t="s">
        <v>65</v>
      </c>
      <c r="AY139" s="138" t="s">
        <v>113</v>
      </c>
      <c r="BK139" s="139">
        <f>SUM($BK$140:$BK$158)</f>
        <v>0</v>
      </c>
    </row>
    <row r="140" spans="2:65" s="8" customFormat="1" ht="27" customHeight="1">
      <c r="B140" s="26"/>
      <c r="C140" s="140" t="s">
        <v>65</v>
      </c>
      <c r="D140" s="140" t="s">
        <v>114</v>
      </c>
      <c r="E140" s="141" t="s">
        <v>186</v>
      </c>
      <c r="F140" s="142" t="s">
        <v>187</v>
      </c>
      <c r="G140" s="143"/>
      <c r="H140" s="143"/>
      <c r="I140" s="143"/>
      <c r="J140" s="144" t="s">
        <v>188</v>
      </c>
      <c r="K140" s="145">
        <v>1.8</v>
      </c>
      <c r="L140" s="146"/>
      <c r="M140" s="143"/>
      <c r="N140" s="147">
        <f>ROUND($L$140*$K$140,2)</f>
        <v>0</v>
      </c>
      <c r="O140" s="143"/>
      <c r="P140" s="143"/>
      <c r="Q140" s="143"/>
      <c r="R140" s="142" t="s">
        <v>118</v>
      </c>
      <c r="S140" s="52"/>
      <c r="T140" s="148"/>
      <c r="U140" s="149" t="s">
        <v>35</v>
      </c>
      <c r="V140" s="27"/>
      <c r="W140" s="27"/>
      <c r="X140" s="150">
        <v>0.0006</v>
      </c>
      <c r="Y140" s="150">
        <f>$X$140*$K$140</f>
        <v>0.00108</v>
      </c>
      <c r="Z140" s="150">
        <v>0</v>
      </c>
      <c r="AA140" s="151">
        <f>$Z$140*$K$140</f>
        <v>0</v>
      </c>
      <c r="AR140" s="100" t="s">
        <v>119</v>
      </c>
      <c r="AT140" s="100" t="s">
        <v>114</v>
      </c>
      <c r="AU140" s="100" t="s">
        <v>17</v>
      </c>
      <c r="AY140" s="8" t="s">
        <v>113</v>
      </c>
      <c r="BE140" s="152">
        <f>IF($U$140="základní",$N$140,0)</f>
        <v>0</v>
      </c>
      <c r="BF140" s="152">
        <f>IF($U$140="snížená",$N$140,0)</f>
        <v>0</v>
      </c>
      <c r="BG140" s="152">
        <f>IF($U$140="zákl. přenesená",$N$140,0)</f>
        <v>0</v>
      </c>
      <c r="BH140" s="152">
        <f>IF($U$140="sníž. přenesená",$N$140,0)</f>
        <v>0</v>
      </c>
      <c r="BI140" s="152">
        <f>IF($U$140="nulová",$N$140,0)</f>
        <v>0</v>
      </c>
      <c r="BJ140" s="100" t="s">
        <v>17</v>
      </c>
      <c r="BK140" s="152">
        <f>ROUND($L$140*$K$140,2)</f>
        <v>0</v>
      </c>
      <c r="BL140" s="100" t="s">
        <v>119</v>
      </c>
      <c r="BM140" s="100" t="s">
        <v>8</v>
      </c>
    </row>
    <row r="141" spans="2:47" s="8" customFormat="1" ht="16.5" customHeight="1">
      <c r="B141" s="26"/>
      <c r="C141" s="27"/>
      <c r="D141" s="27"/>
      <c r="E141" s="27"/>
      <c r="F141" s="153" t="s">
        <v>189</v>
      </c>
      <c r="G141" s="27"/>
      <c r="H141" s="27"/>
      <c r="I141" s="27"/>
      <c r="J141" s="27"/>
      <c r="K141" s="27"/>
      <c r="L141" s="27"/>
      <c r="M141" s="27"/>
      <c r="N141" s="27"/>
      <c r="O141" s="27"/>
      <c r="P141" s="27"/>
      <c r="Q141" s="27"/>
      <c r="R141" s="27"/>
      <c r="S141" s="52"/>
      <c r="T141" s="63"/>
      <c r="U141" s="27"/>
      <c r="V141" s="27"/>
      <c r="W141" s="27"/>
      <c r="X141" s="27"/>
      <c r="Y141" s="27"/>
      <c r="Z141" s="27"/>
      <c r="AA141" s="64"/>
      <c r="AT141" s="8" t="s">
        <v>121</v>
      </c>
      <c r="AU141" s="8" t="s">
        <v>17</v>
      </c>
    </row>
    <row r="142" spans="2:51" s="8" customFormat="1" ht="15.75" customHeight="1">
      <c r="B142" s="154"/>
      <c r="C142" s="155"/>
      <c r="D142" s="155"/>
      <c r="E142" s="156"/>
      <c r="F142" s="157" t="s">
        <v>190</v>
      </c>
      <c r="G142" s="155"/>
      <c r="H142" s="155"/>
      <c r="I142" s="155"/>
      <c r="J142" s="155"/>
      <c r="K142" s="158">
        <v>1.8</v>
      </c>
      <c r="L142" s="155"/>
      <c r="M142" s="155"/>
      <c r="N142" s="155"/>
      <c r="O142" s="155"/>
      <c r="P142" s="155"/>
      <c r="Q142" s="155"/>
      <c r="R142" s="155"/>
      <c r="S142" s="159"/>
      <c r="T142" s="160"/>
      <c r="U142" s="155"/>
      <c r="V142" s="155"/>
      <c r="W142" s="155"/>
      <c r="X142" s="155"/>
      <c r="Y142" s="155"/>
      <c r="Z142" s="155"/>
      <c r="AA142" s="161"/>
      <c r="AT142" s="162" t="s">
        <v>123</v>
      </c>
      <c r="AU142" s="162" t="s">
        <v>17</v>
      </c>
      <c r="AV142" s="163" t="s">
        <v>69</v>
      </c>
      <c r="AW142" s="163" t="s">
        <v>84</v>
      </c>
      <c r="AX142" s="163" t="s">
        <v>65</v>
      </c>
      <c r="AY142" s="162" t="s">
        <v>113</v>
      </c>
    </row>
    <row r="143" spans="2:51" s="8" customFormat="1" ht="15.75" customHeight="1">
      <c r="B143" s="164"/>
      <c r="C143" s="165"/>
      <c r="D143" s="165"/>
      <c r="E143" s="166"/>
      <c r="F143" s="167" t="s">
        <v>124</v>
      </c>
      <c r="G143" s="165"/>
      <c r="H143" s="165"/>
      <c r="I143" s="165"/>
      <c r="J143" s="165"/>
      <c r="K143" s="168">
        <v>1.8</v>
      </c>
      <c r="L143" s="165"/>
      <c r="M143" s="165"/>
      <c r="N143" s="165"/>
      <c r="O143" s="165"/>
      <c r="P143" s="165"/>
      <c r="Q143" s="165"/>
      <c r="R143" s="165"/>
      <c r="S143" s="169"/>
      <c r="T143" s="170"/>
      <c r="U143" s="165"/>
      <c r="V143" s="165"/>
      <c r="W143" s="165"/>
      <c r="X143" s="165"/>
      <c r="Y143" s="165"/>
      <c r="Z143" s="165"/>
      <c r="AA143" s="171"/>
      <c r="AT143" s="172" t="s">
        <v>123</v>
      </c>
      <c r="AU143" s="172" t="s">
        <v>17</v>
      </c>
      <c r="AV143" s="173" t="s">
        <v>119</v>
      </c>
      <c r="AW143" s="173" t="s">
        <v>84</v>
      </c>
      <c r="AX143" s="173" t="s">
        <v>17</v>
      </c>
      <c r="AY143" s="172" t="s">
        <v>113</v>
      </c>
    </row>
    <row r="144" spans="2:65" s="8" customFormat="1" ht="27" customHeight="1">
      <c r="B144" s="26"/>
      <c r="C144" s="140" t="s">
        <v>65</v>
      </c>
      <c r="D144" s="140" t="s">
        <v>114</v>
      </c>
      <c r="E144" s="141" t="s">
        <v>191</v>
      </c>
      <c r="F144" s="142" t="s">
        <v>192</v>
      </c>
      <c r="G144" s="143"/>
      <c r="H144" s="143"/>
      <c r="I144" s="143"/>
      <c r="J144" s="144" t="s">
        <v>188</v>
      </c>
      <c r="K144" s="145">
        <v>130</v>
      </c>
      <c r="L144" s="146"/>
      <c r="M144" s="143"/>
      <c r="N144" s="147">
        <f>ROUND($L$144*$K$144,2)</f>
        <v>0</v>
      </c>
      <c r="O144" s="143"/>
      <c r="P144" s="143"/>
      <c r="Q144" s="143"/>
      <c r="R144" s="142" t="s">
        <v>118</v>
      </c>
      <c r="S144" s="52"/>
      <c r="T144" s="148"/>
      <c r="U144" s="149" t="s">
        <v>35</v>
      </c>
      <c r="V144" s="27"/>
      <c r="W144" s="27"/>
      <c r="X144" s="150">
        <v>0.00116</v>
      </c>
      <c r="Y144" s="150">
        <f>$X$144*$K$144</f>
        <v>0.1508</v>
      </c>
      <c r="Z144" s="150">
        <v>0</v>
      </c>
      <c r="AA144" s="151">
        <f>$Z$144*$K$144</f>
        <v>0</v>
      </c>
      <c r="AR144" s="100" t="s">
        <v>119</v>
      </c>
      <c r="AT144" s="100" t="s">
        <v>114</v>
      </c>
      <c r="AU144" s="100" t="s">
        <v>17</v>
      </c>
      <c r="AY144" s="8" t="s">
        <v>113</v>
      </c>
      <c r="BE144" s="152">
        <f>IF($U$144="základní",$N$144,0)</f>
        <v>0</v>
      </c>
      <c r="BF144" s="152">
        <f>IF($U$144="snížená",$N$144,0)</f>
        <v>0</v>
      </c>
      <c r="BG144" s="152">
        <f>IF($U$144="zákl. přenesená",$N$144,0)</f>
        <v>0</v>
      </c>
      <c r="BH144" s="152">
        <f>IF($U$144="sníž. přenesená",$N$144,0)</f>
        <v>0</v>
      </c>
      <c r="BI144" s="152">
        <f>IF($U$144="nulová",$N$144,0)</f>
        <v>0</v>
      </c>
      <c r="BJ144" s="100" t="s">
        <v>17</v>
      </c>
      <c r="BK144" s="152">
        <f>ROUND($L$144*$K$144,2)</f>
        <v>0</v>
      </c>
      <c r="BL144" s="100" t="s">
        <v>119</v>
      </c>
      <c r="BM144" s="100" t="s">
        <v>193</v>
      </c>
    </row>
    <row r="145" spans="2:47" s="8" customFormat="1" ht="16.5" customHeight="1">
      <c r="B145" s="26"/>
      <c r="C145" s="27"/>
      <c r="D145" s="27"/>
      <c r="E145" s="27"/>
      <c r="F145" s="153" t="s">
        <v>194</v>
      </c>
      <c r="G145" s="27"/>
      <c r="H145" s="27"/>
      <c r="I145" s="27"/>
      <c r="J145" s="27"/>
      <c r="K145" s="27"/>
      <c r="L145" s="27"/>
      <c r="M145" s="27"/>
      <c r="N145" s="27"/>
      <c r="O145" s="27"/>
      <c r="P145" s="27"/>
      <c r="Q145" s="27"/>
      <c r="R145" s="27"/>
      <c r="S145" s="52"/>
      <c r="T145" s="63"/>
      <c r="U145" s="27"/>
      <c r="V145" s="27"/>
      <c r="W145" s="27"/>
      <c r="X145" s="27"/>
      <c r="Y145" s="27"/>
      <c r="Z145" s="27"/>
      <c r="AA145" s="64"/>
      <c r="AT145" s="8" t="s">
        <v>121</v>
      </c>
      <c r="AU145" s="8" t="s">
        <v>17</v>
      </c>
    </row>
    <row r="146" spans="2:51" s="8" customFormat="1" ht="15.75" customHeight="1">
      <c r="B146" s="154"/>
      <c r="C146" s="155"/>
      <c r="D146" s="155"/>
      <c r="E146" s="156"/>
      <c r="F146" s="157" t="s">
        <v>195</v>
      </c>
      <c r="G146" s="155"/>
      <c r="H146" s="155"/>
      <c r="I146" s="155"/>
      <c r="J146" s="155"/>
      <c r="K146" s="158">
        <v>130</v>
      </c>
      <c r="L146" s="155"/>
      <c r="M146" s="155"/>
      <c r="N146" s="155"/>
      <c r="O146" s="155"/>
      <c r="P146" s="155"/>
      <c r="Q146" s="155"/>
      <c r="R146" s="155"/>
      <c r="S146" s="159"/>
      <c r="T146" s="160"/>
      <c r="U146" s="155"/>
      <c r="V146" s="155"/>
      <c r="W146" s="155"/>
      <c r="X146" s="155"/>
      <c r="Y146" s="155"/>
      <c r="Z146" s="155"/>
      <c r="AA146" s="161"/>
      <c r="AT146" s="162" t="s">
        <v>123</v>
      </c>
      <c r="AU146" s="162" t="s">
        <v>17</v>
      </c>
      <c r="AV146" s="163" t="s">
        <v>69</v>
      </c>
      <c r="AW146" s="163" t="s">
        <v>84</v>
      </c>
      <c r="AX146" s="163" t="s">
        <v>65</v>
      </c>
      <c r="AY146" s="162" t="s">
        <v>113</v>
      </c>
    </row>
    <row r="147" spans="2:51" s="8" customFormat="1" ht="15.75" customHeight="1">
      <c r="B147" s="164"/>
      <c r="C147" s="165"/>
      <c r="D147" s="165"/>
      <c r="E147" s="166"/>
      <c r="F147" s="167" t="s">
        <v>124</v>
      </c>
      <c r="G147" s="165"/>
      <c r="H147" s="165"/>
      <c r="I147" s="165"/>
      <c r="J147" s="165"/>
      <c r="K147" s="168">
        <v>130</v>
      </c>
      <c r="L147" s="165"/>
      <c r="M147" s="165"/>
      <c r="N147" s="165"/>
      <c r="O147" s="165"/>
      <c r="P147" s="165"/>
      <c r="Q147" s="165"/>
      <c r="R147" s="165"/>
      <c r="S147" s="169"/>
      <c r="T147" s="170"/>
      <c r="U147" s="165"/>
      <c r="V147" s="165"/>
      <c r="W147" s="165"/>
      <c r="X147" s="165"/>
      <c r="Y147" s="165"/>
      <c r="Z147" s="165"/>
      <c r="AA147" s="171"/>
      <c r="AT147" s="172" t="s">
        <v>123</v>
      </c>
      <c r="AU147" s="172" t="s">
        <v>17</v>
      </c>
      <c r="AV147" s="173" t="s">
        <v>119</v>
      </c>
      <c r="AW147" s="173" t="s">
        <v>84</v>
      </c>
      <c r="AX147" s="173" t="s">
        <v>17</v>
      </c>
      <c r="AY147" s="172" t="s">
        <v>113</v>
      </c>
    </row>
    <row r="148" spans="2:65" s="8" customFormat="1" ht="15.75" customHeight="1">
      <c r="B148" s="26"/>
      <c r="C148" s="140" t="s">
        <v>65</v>
      </c>
      <c r="D148" s="140" t="s">
        <v>114</v>
      </c>
      <c r="E148" s="141" t="s">
        <v>196</v>
      </c>
      <c r="F148" s="142" t="s">
        <v>197</v>
      </c>
      <c r="G148" s="143"/>
      <c r="H148" s="143"/>
      <c r="I148" s="143"/>
      <c r="J148" s="144" t="s">
        <v>188</v>
      </c>
      <c r="K148" s="145">
        <v>6</v>
      </c>
      <c r="L148" s="146"/>
      <c r="M148" s="143"/>
      <c r="N148" s="147">
        <f>ROUND($L$148*$K$148,2)</f>
        <v>0</v>
      </c>
      <c r="O148" s="143"/>
      <c r="P148" s="143"/>
      <c r="Q148" s="143"/>
      <c r="R148" s="142" t="s">
        <v>118</v>
      </c>
      <c r="S148" s="52"/>
      <c r="T148" s="148"/>
      <c r="U148" s="149" t="s">
        <v>35</v>
      </c>
      <c r="V148" s="27"/>
      <c r="W148" s="27"/>
      <c r="X148" s="150">
        <v>0.00085</v>
      </c>
      <c r="Y148" s="150">
        <f>$X$148*$K$148</f>
        <v>0.0050999999999999995</v>
      </c>
      <c r="Z148" s="150">
        <v>0</v>
      </c>
      <c r="AA148" s="151">
        <f>$Z$148*$K$148</f>
        <v>0</v>
      </c>
      <c r="AR148" s="100" t="s">
        <v>119</v>
      </c>
      <c r="AT148" s="100" t="s">
        <v>114</v>
      </c>
      <c r="AU148" s="100" t="s">
        <v>17</v>
      </c>
      <c r="AY148" s="8" t="s">
        <v>113</v>
      </c>
      <c r="BE148" s="152">
        <f>IF($U$148="základní",$N$148,0)</f>
        <v>0</v>
      </c>
      <c r="BF148" s="152">
        <f>IF($U$148="snížená",$N$148,0)</f>
        <v>0</v>
      </c>
      <c r="BG148" s="152">
        <f>IF($U$148="zákl. přenesená",$N$148,0)</f>
        <v>0</v>
      </c>
      <c r="BH148" s="152">
        <f>IF($U$148="sníž. přenesená",$N$148,0)</f>
        <v>0</v>
      </c>
      <c r="BI148" s="152">
        <f>IF($U$148="nulová",$N$148,0)</f>
        <v>0</v>
      </c>
      <c r="BJ148" s="100" t="s">
        <v>17</v>
      </c>
      <c r="BK148" s="152">
        <f>ROUND($L$148*$K$148,2)</f>
        <v>0</v>
      </c>
      <c r="BL148" s="100" t="s">
        <v>119</v>
      </c>
      <c r="BM148" s="100" t="s">
        <v>198</v>
      </c>
    </row>
    <row r="149" spans="2:47" s="8" customFormat="1" ht="16.5" customHeight="1">
      <c r="B149" s="26"/>
      <c r="C149" s="27"/>
      <c r="D149" s="27"/>
      <c r="E149" s="27"/>
      <c r="F149" s="153" t="s">
        <v>199</v>
      </c>
      <c r="G149" s="27"/>
      <c r="H149" s="27"/>
      <c r="I149" s="27"/>
      <c r="J149" s="27"/>
      <c r="K149" s="27"/>
      <c r="L149" s="27"/>
      <c r="M149" s="27"/>
      <c r="N149" s="27"/>
      <c r="O149" s="27"/>
      <c r="P149" s="27"/>
      <c r="Q149" s="27"/>
      <c r="R149" s="27"/>
      <c r="S149" s="52"/>
      <c r="T149" s="63"/>
      <c r="U149" s="27"/>
      <c r="V149" s="27"/>
      <c r="W149" s="27"/>
      <c r="X149" s="27"/>
      <c r="Y149" s="27"/>
      <c r="Z149" s="27"/>
      <c r="AA149" s="64"/>
      <c r="AT149" s="8" t="s">
        <v>121</v>
      </c>
      <c r="AU149" s="8" t="s">
        <v>17</v>
      </c>
    </row>
    <row r="150" spans="2:51" s="8" customFormat="1" ht="15.75" customHeight="1">
      <c r="B150" s="154"/>
      <c r="C150" s="155"/>
      <c r="D150" s="155"/>
      <c r="E150" s="156"/>
      <c r="F150" s="157" t="s">
        <v>200</v>
      </c>
      <c r="G150" s="155"/>
      <c r="H150" s="155"/>
      <c r="I150" s="155"/>
      <c r="J150" s="155"/>
      <c r="K150" s="158">
        <v>6</v>
      </c>
      <c r="L150" s="155"/>
      <c r="M150" s="155"/>
      <c r="N150" s="155"/>
      <c r="O150" s="155"/>
      <c r="P150" s="155"/>
      <c r="Q150" s="155"/>
      <c r="R150" s="155"/>
      <c r="S150" s="159"/>
      <c r="T150" s="160"/>
      <c r="U150" s="155"/>
      <c r="V150" s="155"/>
      <c r="W150" s="155"/>
      <c r="X150" s="155"/>
      <c r="Y150" s="155"/>
      <c r="Z150" s="155"/>
      <c r="AA150" s="161"/>
      <c r="AT150" s="162" t="s">
        <v>123</v>
      </c>
      <c r="AU150" s="162" t="s">
        <v>17</v>
      </c>
      <c r="AV150" s="163" t="s">
        <v>69</v>
      </c>
      <c r="AW150" s="163" t="s">
        <v>84</v>
      </c>
      <c r="AX150" s="163" t="s">
        <v>65</v>
      </c>
      <c r="AY150" s="162" t="s">
        <v>113</v>
      </c>
    </row>
    <row r="151" spans="2:51" s="8" customFormat="1" ht="15.75" customHeight="1">
      <c r="B151" s="164"/>
      <c r="C151" s="165"/>
      <c r="D151" s="165"/>
      <c r="E151" s="166"/>
      <c r="F151" s="167" t="s">
        <v>124</v>
      </c>
      <c r="G151" s="165"/>
      <c r="H151" s="165"/>
      <c r="I151" s="165"/>
      <c r="J151" s="165"/>
      <c r="K151" s="168">
        <v>6</v>
      </c>
      <c r="L151" s="165"/>
      <c r="M151" s="165"/>
      <c r="N151" s="165"/>
      <c r="O151" s="165"/>
      <c r="P151" s="165"/>
      <c r="Q151" s="165"/>
      <c r="R151" s="165"/>
      <c r="S151" s="169"/>
      <c r="T151" s="170"/>
      <c r="U151" s="165"/>
      <c r="V151" s="165"/>
      <c r="W151" s="165"/>
      <c r="X151" s="165"/>
      <c r="Y151" s="165"/>
      <c r="Z151" s="165"/>
      <c r="AA151" s="171"/>
      <c r="AT151" s="172" t="s">
        <v>123</v>
      </c>
      <c r="AU151" s="172" t="s">
        <v>17</v>
      </c>
      <c r="AV151" s="173" t="s">
        <v>119</v>
      </c>
      <c r="AW151" s="173" t="s">
        <v>84</v>
      </c>
      <c r="AX151" s="173" t="s">
        <v>17</v>
      </c>
      <c r="AY151" s="172" t="s">
        <v>113</v>
      </c>
    </row>
    <row r="152" spans="2:65" s="8" customFormat="1" ht="15.75" customHeight="1">
      <c r="B152" s="26"/>
      <c r="C152" s="140" t="s">
        <v>65</v>
      </c>
      <c r="D152" s="140" t="s">
        <v>114</v>
      </c>
      <c r="E152" s="141" t="s">
        <v>201</v>
      </c>
      <c r="F152" s="142" t="s">
        <v>202</v>
      </c>
      <c r="G152" s="143"/>
      <c r="H152" s="143"/>
      <c r="I152" s="143"/>
      <c r="J152" s="144" t="s">
        <v>188</v>
      </c>
      <c r="K152" s="145">
        <v>7</v>
      </c>
      <c r="L152" s="146"/>
      <c r="M152" s="143"/>
      <c r="N152" s="147">
        <f>ROUND($L$152*$K$152,2)</f>
        <v>0</v>
      </c>
      <c r="O152" s="143"/>
      <c r="P152" s="143"/>
      <c r="Q152" s="143"/>
      <c r="R152" s="142" t="s">
        <v>118</v>
      </c>
      <c r="S152" s="52"/>
      <c r="T152" s="148"/>
      <c r="U152" s="149" t="s">
        <v>35</v>
      </c>
      <c r="V152" s="27"/>
      <c r="W152" s="27"/>
      <c r="X152" s="150">
        <v>0.00141</v>
      </c>
      <c r="Y152" s="150">
        <f>$X$152*$K$152</f>
        <v>0.00987</v>
      </c>
      <c r="Z152" s="150">
        <v>0</v>
      </c>
      <c r="AA152" s="151">
        <f>$Z$152*$K$152</f>
        <v>0</v>
      </c>
      <c r="AR152" s="100" t="s">
        <v>119</v>
      </c>
      <c r="AT152" s="100" t="s">
        <v>114</v>
      </c>
      <c r="AU152" s="100" t="s">
        <v>17</v>
      </c>
      <c r="AY152" s="8" t="s">
        <v>113</v>
      </c>
      <c r="BE152" s="152">
        <f>IF($U$152="základní",$N$152,0)</f>
        <v>0</v>
      </c>
      <c r="BF152" s="152">
        <f>IF($U$152="snížená",$N$152,0)</f>
        <v>0</v>
      </c>
      <c r="BG152" s="152">
        <f>IF($U$152="zákl. přenesená",$N$152,0)</f>
        <v>0</v>
      </c>
      <c r="BH152" s="152">
        <f>IF($U$152="sníž. přenesená",$N$152,0)</f>
        <v>0</v>
      </c>
      <c r="BI152" s="152">
        <f>IF($U$152="nulová",$N$152,0)</f>
        <v>0</v>
      </c>
      <c r="BJ152" s="100" t="s">
        <v>17</v>
      </c>
      <c r="BK152" s="152">
        <f>ROUND($L$152*$K$152,2)</f>
        <v>0</v>
      </c>
      <c r="BL152" s="100" t="s">
        <v>119</v>
      </c>
      <c r="BM152" s="100" t="s">
        <v>203</v>
      </c>
    </row>
    <row r="153" spans="2:47" s="8" customFormat="1" ht="16.5" customHeight="1">
      <c r="B153" s="26"/>
      <c r="C153" s="27"/>
      <c r="D153" s="27"/>
      <c r="E153" s="27"/>
      <c r="F153" s="153" t="s">
        <v>204</v>
      </c>
      <c r="G153" s="27"/>
      <c r="H153" s="27"/>
      <c r="I153" s="27"/>
      <c r="J153" s="27"/>
      <c r="K153" s="27"/>
      <c r="L153" s="27"/>
      <c r="M153" s="27"/>
      <c r="N153" s="27"/>
      <c r="O153" s="27"/>
      <c r="P153" s="27"/>
      <c r="Q153" s="27"/>
      <c r="R153" s="27"/>
      <c r="S153" s="52"/>
      <c r="T153" s="63"/>
      <c r="U153" s="27"/>
      <c r="V153" s="27"/>
      <c r="W153" s="27"/>
      <c r="X153" s="27"/>
      <c r="Y153" s="27"/>
      <c r="Z153" s="27"/>
      <c r="AA153" s="64"/>
      <c r="AT153" s="8" t="s">
        <v>121</v>
      </c>
      <c r="AU153" s="8" t="s">
        <v>17</v>
      </c>
    </row>
    <row r="154" spans="2:51" s="8" customFormat="1" ht="15.75" customHeight="1">
      <c r="B154" s="154"/>
      <c r="C154" s="155"/>
      <c r="D154" s="155"/>
      <c r="E154" s="156"/>
      <c r="F154" s="157" t="s">
        <v>205</v>
      </c>
      <c r="G154" s="155"/>
      <c r="H154" s="155"/>
      <c r="I154" s="155"/>
      <c r="J154" s="155"/>
      <c r="K154" s="158">
        <v>7</v>
      </c>
      <c r="L154" s="155"/>
      <c r="M154" s="155"/>
      <c r="N154" s="155"/>
      <c r="O154" s="155"/>
      <c r="P154" s="155"/>
      <c r="Q154" s="155"/>
      <c r="R154" s="155"/>
      <c r="S154" s="159"/>
      <c r="T154" s="160"/>
      <c r="U154" s="155"/>
      <c r="V154" s="155"/>
      <c r="W154" s="155"/>
      <c r="X154" s="155"/>
      <c r="Y154" s="155"/>
      <c r="Z154" s="155"/>
      <c r="AA154" s="161"/>
      <c r="AT154" s="162" t="s">
        <v>123</v>
      </c>
      <c r="AU154" s="162" t="s">
        <v>17</v>
      </c>
      <c r="AV154" s="163" t="s">
        <v>69</v>
      </c>
      <c r="AW154" s="163" t="s">
        <v>84</v>
      </c>
      <c r="AX154" s="163" t="s">
        <v>65</v>
      </c>
      <c r="AY154" s="162" t="s">
        <v>113</v>
      </c>
    </row>
    <row r="155" spans="2:51" s="8" customFormat="1" ht="15.75" customHeight="1">
      <c r="B155" s="164"/>
      <c r="C155" s="165"/>
      <c r="D155" s="165"/>
      <c r="E155" s="166"/>
      <c r="F155" s="167" t="s">
        <v>124</v>
      </c>
      <c r="G155" s="165"/>
      <c r="H155" s="165"/>
      <c r="I155" s="165"/>
      <c r="J155" s="165"/>
      <c r="K155" s="168">
        <v>7</v>
      </c>
      <c r="L155" s="165"/>
      <c r="M155" s="165"/>
      <c r="N155" s="165"/>
      <c r="O155" s="165"/>
      <c r="P155" s="165"/>
      <c r="Q155" s="165"/>
      <c r="R155" s="165"/>
      <c r="S155" s="169"/>
      <c r="T155" s="170"/>
      <c r="U155" s="165"/>
      <c r="V155" s="165"/>
      <c r="W155" s="165"/>
      <c r="X155" s="165"/>
      <c r="Y155" s="165"/>
      <c r="Z155" s="165"/>
      <c r="AA155" s="171"/>
      <c r="AT155" s="172" t="s">
        <v>123</v>
      </c>
      <c r="AU155" s="172" t="s">
        <v>17</v>
      </c>
      <c r="AV155" s="173" t="s">
        <v>119</v>
      </c>
      <c r="AW155" s="173" t="s">
        <v>84</v>
      </c>
      <c r="AX155" s="173" t="s">
        <v>17</v>
      </c>
      <c r="AY155" s="172" t="s">
        <v>113</v>
      </c>
    </row>
    <row r="156" spans="2:65" s="8" customFormat="1" ht="27" customHeight="1">
      <c r="B156" s="26"/>
      <c r="C156" s="140" t="s">
        <v>65</v>
      </c>
      <c r="D156" s="140" t="s">
        <v>114</v>
      </c>
      <c r="E156" s="141" t="s">
        <v>206</v>
      </c>
      <c r="F156" s="142" t="s">
        <v>207</v>
      </c>
      <c r="G156" s="143"/>
      <c r="H156" s="143"/>
      <c r="I156" s="143"/>
      <c r="J156" s="144" t="s">
        <v>182</v>
      </c>
      <c r="K156" s="175"/>
      <c r="L156" s="146"/>
      <c r="M156" s="143"/>
      <c r="N156" s="147">
        <f>ROUND($L$156*$K$156,2)</f>
        <v>0</v>
      </c>
      <c r="O156" s="143"/>
      <c r="P156" s="143"/>
      <c r="Q156" s="143"/>
      <c r="R156" s="142" t="s">
        <v>118</v>
      </c>
      <c r="S156" s="52"/>
      <c r="T156" s="148"/>
      <c r="U156" s="149" t="s">
        <v>35</v>
      </c>
      <c r="V156" s="27"/>
      <c r="W156" s="27"/>
      <c r="X156" s="150">
        <v>0</v>
      </c>
      <c r="Y156" s="150">
        <f>$X$156*$K$156</f>
        <v>0</v>
      </c>
      <c r="Z156" s="150">
        <v>0</v>
      </c>
      <c r="AA156" s="151">
        <f>$Z$156*$K$156</f>
        <v>0</v>
      </c>
      <c r="AR156" s="100" t="s">
        <v>119</v>
      </c>
      <c r="AT156" s="100" t="s">
        <v>114</v>
      </c>
      <c r="AU156" s="100" t="s">
        <v>17</v>
      </c>
      <c r="AY156" s="8" t="s">
        <v>113</v>
      </c>
      <c r="BE156" s="152">
        <f>IF($U$156="základní",$N$156,0)</f>
        <v>0</v>
      </c>
      <c r="BF156" s="152">
        <f>IF($U$156="snížená",$N$156,0)</f>
        <v>0</v>
      </c>
      <c r="BG156" s="152">
        <f>IF($U$156="zákl. přenesená",$N$156,0)</f>
        <v>0</v>
      </c>
      <c r="BH156" s="152">
        <f>IF($U$156="sníž. přenesená",$N$156,0)</f>
        <v>0</v>
      </c>
      <c r="BI156" s="152">
        <f>IF($U$156="nulová",$N$156,0)</f>
        <v>0</v>
      </c>
      <c r="BJ156" s="100" t="s">
        <v>17</v>
      </c>
      <c r="BK156" s="152">
        <f>ROUND($L$156*$K$156,2)</f>
        <v>0</v>
      </c>
      <c r="BL156" s="100" t="s">
        <v>119</v>
      </c>
      <c r="BM156" s="100" t="s">
        <v>208</v>
      </c>
    </row>
    <row r="157" spans="2:47" s="8" customFormat="1" ht="16.5" customHeight="1">
      <c r="B157" s="26"/>
      <c r="C157" s="27"/>
      <c r="D157" s="27"/>
      <c r="E157" s="27"/>
      <c r="F157" s="153" t="s">
        <v>209</v>
      </c>
      <c r="G157" s="27"/>
      <c r="H157" s="27"/>
      <c r="I157" s="27"/>
      <c r="J157" s="27"/>
      <c r="K157" s="27"/>
      <c r="L157" s="27"/>
      <c r="M157" s="27"/>
      <c r="N157" s="27"/>
      <c r="O157" s="27"/>
      <c r="P157" s="27"/>
      <c r="Q157" s="27"/>
      <c r="R157" s="27"/>
      <c r="S157" s="52"/>
      <c r="T157" s="63"/>
      <c r="U157" s="27"/>
      <c r="V157" s="27"/>
      <c r="W157" s="27"/>
      <c r="X157" s="27"/>
      <c r="Y157" s="27"/>
      <c r="Z157" s="27"/>
      <c r="AA157" s="64"/>
      <c r="AT157" s="8" t="s">
        <v>121</v>
      </c>
      <c r="AU157" s="8" t="s">
        <v>17</v>
      </c>
    </row>
    <row r="158" spans="2:47" s="8" customFormat="1" ht="121.5" customHeight="1">
      <c r="B158" s="26"/>
      <c r="C158" s="27"/>
      <c r="D158" s="27"/>
      <c r="E158" s="27"/>
      <c r="F158" s="174" t="s">
        <v>210</v>
      </c>
      <c r="G158" s="27"/>
      <c r="H158" s="27"/>
      <c r="I158" s="27"/>
      <c r="J158" s="27"/>
      <c r="K158" s="27"/>
      <c r="L158" s="27"/>
      <c r="M158" s="27"/>
      <c r="N158" s="27"/>
      <c r="O158" s="27"/>
      <c r="P158" s="27"/>
      <c r="Q158" s="27"/>
      <c r="R158" s="27"/>
      <c r="S158" s="52"/>
      <c r="T158" s="63"/>
      <c r="U158" s="27"/>
      <c r="V158" s="27"/>
      <c r="W158" s="27"/>
      <c r="X158" s="27"/>
      <c r="Y158" s="27"/>
      <c r="Z158" s="27"/>
      <c r="AA158" s="64"/>
      <c r="AT158" s="8" t="s">
        <v>135</v>
      </c>
      <c r="AU158" s="8" t="s">
        <v>17</v>
      </c>
    </row>
    <row r="159" spans="2:63" s="129" customFormat="1" ht="37.5" customHeight="1">
      <c r="B159" s="130"/>
      <c r="C159" s="131"/>
      <c r="D159" s="132" t="s">
        <v>91</v>
      </c>
      <c r="E159" s="131"/>
      <c r="F159" s="131"/>
      <c r="G159" s="131"/>
      <c r="H159" s="131"/>
      <c r="I159" s="131"/>
      <c r="J159" s="131"/>
      <c r="K159" s="131"/>
      <c r="L159" s="131"/>
      <c r="M159" s="131"/>
      <c r="N159" s="133">
        <f>$BK$159</f>
        <v>0</v>
      </c>
      <c r="O159" s="131"/>
      <c r="P159" s="131"/>
      <c r="Q159" s="131"/>
      <c r="R159" s="131"/>
      <c r="S159" s="134"/>
      <c r="T159" s="135"/>
      <c r="U159" s="131"/>
      <c r="V159" s="131"/>
      <c r="W159" s="136">
        <f>SUM($W$160:$W$221)</f>
        <v>0</v>
      </c>
      <c r="X159" s="131"/>
      <c r="Y159" s="136">
        <f>SUM($Y$160:$Y$221)</f>
        <v>0</v>
      </c>
      <c r="Z159" s="131"/>
      <c r="AA159" s="137">
        <f>SUM($AA$160:$AA$221)</f>
        <v>0</v>
      </c>
      <c r="AR159" s="138" t="s">
        <v>17</v>
      </c>
      <c r="AT159" s="138" t="s">
        <v>64</v>
      </c>
      <c r="AU159" s="138" t="s">
        <v>65</v>
      </c>
      <c r="AY159" s="138" t="s">
        <v>113</v>
      </c>
      <c r="BK159" s="139">
        <f>SUM($BK$160:$BK$221)</f>
        <v>0</v>
      </c>
    </row>
    <row r="160" spans="2:65" s="8" customFormat="1" ht="27" customHeight="1">
      <c r="B160" s="26"/>
      <c r="C160" s="140" t="s">
        <v>65</v>
      </c>
      <c r="D160" s="140" t="s">
        <v>114</v>
      </c>
      <c r="E160" s="141" t="s">
        <v>211</v>
      </c>
      <c r="F160" s="142" t="s">
        <v>212</v>
      </c>
      <c r="G160" s="143"/>
      <c r="H160" s="143"/>
      <c r="I160" s="143"/>
      <c r="J160" s="144" t="s">
        <v>213</v>
      </c>
      <c r="K160" s="145">
        <v>1</v>
      </c>
      <c r="L160" s="146"/>
      <c r="M160" s="143"/>
      <c r="N160" s="147">
        <f>ROUND($L$160*$K$160,2)</f>
        <v>0</v>
      </c>
      <c r="O160" s="143"/>
      <c r="P160" s="143"/>
      <c r="Q160" s="143"/>
      <c r="R160" s="142" t="s">
        <v>139</v>
      </c>
      <c r="S160" s="52"/>
      <c r="T160" s="148"/>
      <c r="U160" s="149" t="s">
        <v>35</v>
      </c>
      <c r="V160" s="27"/>
      <c r="W160" s="27"/>
      <c r="X160" s="150">
        <v>0</v>
      </c>
      <c r="Y160" s="150">
        <f>$X$160*$K$160</f>
        <v>0</v>
      </c>
      <c r="Z160" s="150">
        <v>0</v>
      </c>
      <c r="AA160" s="151">
        <f>$Z$160*$K$160</f>
        <v>0</v>
      </c>
      <c r="AR160" s="100" t="s">
        <v>119</v>
      </c>
      <c r="AT160" s="100" t="s">
        <v>114</v>
      </c>
      <c r="AU160" s="100" t="s">
        <v>17</v>
      </c>
      <c r="AY160" s="8" t="s">
        <v>113</v>
      </c>
      <c r="BE160" s="152">
        <f>IF($U$160="základní",$N$160,0)</f>
        <v>0</v>
      </c>
      <c r="BF160" s="152">
        <f>IF($U$160="snížená",$N$160,0)</f>
        <v>0</v>
      </c>
      <c r="BG160" s="152">
        <f>IF($U$160="zákl. přenesená",$N$160,0)</f>
        <v>0</v>
      </c>
      <c r="BH160" s="152">
        <f>IF($U$160="sníž. přenesená",$N$160,0)</f>
        <v>0</v>
      </c>
      <c r="BI160" s="152">
        <f>IF($U$160="nulová",$N$160,0)</f>
        <v>0</v>
      </c>
      <c r="BJ160" s="100" t="s">
        <v>17</v>
      </c>
      <c r="BK160" s="152">
        <f>ROUND($L$160*$K$160,2)</f>
        <v>0</v>
      </c>
      <c r="BL160" s="100" t="s">
        <v>119</v>
      </c>
      <c r="BM160" s="100" t="s">
        <v>214</v>
      </c>
    </row>
    <row r="161" spans="2:47" s="8" customFormat="1" ht="16.5" customHeight="1">
      <c r="B161" s="26"/>
      <c r="C161" s="27"/>
      <c r="D161" s="27"/>
      <c r="E161" s="27"/>
      <c r="F161" s="153" t="s">
        <v>212</v>
      </c>
      <c r="G161" s="27"/>
      <c r="H161" s="27"/>
      <c r="I161" s="27"/>
      <c r="J161" s="27"/>
      <c r="K161" s="27"/>
      <c r="L161" s="27"/>
      <c r="M161" s="27"/>
      <c r="N161" s="27"/>
      <c r="O161" s="27"/>
      <c r="P161" s="27"/>
      <c r="Q161" s="27"/>
      <c r="R161" s="27"/>
      <c r="S161" s="52"/>
      <c r="T161" s="63"/>
      <c r="U161" s="27"/>
      <c r="V161" s="27"/>
      <c r="W161" s="27"/>
      <c r="X161" s="27"/>
      <c r="Y161" s="27"/>
      <c r="Z161" s="27"/>
      <c r="AA161" s="64"/>
      <c r="AT161" s="8" t="s">
        <v>121</v>
      </c>
      <c r="AU161" s="8" t="s">
        <v>17</v>
      </c>
    </row>
    <row r="162" spans="2:65" s="8" customFormat="1" ht="15.75" customHeight="1">
      <c r="B162" s="26"/>
      <c r="C162" s="140" t="s">
        <v>65</v>
      </c>
      <c r="D162" s="140" t="s">
        <v>114</v>
      </c>
      <c r="E162" s="141" t="s">
        <v>215</v>
      </c>
      <c r="F162" s="142" t="s">
        <v>216</v>
      </c>
      <c r="G162" s="143"/>
      <c r="H162" s="143"/>
      <c r="I162" s="143"/>
      <c r="J162" s="144" t="s">
        <v>131</v>
      </c>
      <c r="K162" s="145">
        <v>159.18</v>
      </c>
      <c r="L162" s="146"/>
      <c r="M162" s="143"/>
      <c r="N162" s="147">
        <f>ROUND($L$162*$K$162,2)</f>
        <v>0</v>
      </c>
      <c r="O162" s="143"/>
      <c r="P162" s="143"/>
      <c r="Q162" s="143"/>
      <c r="R162" s="142" t="s">
        <v>139</v>
      </c>
      <c r="S162" s="52"/>
      <c r="T162" s="148"/>
      <c r="U162" s="149" t="s">
        <v>35</v>
      </c>
      <c r="V162" s="27"/>
      <c r="W162" s="27"/>
      <c r="X162" s="150">
        <v>0</v>
      </c>
      <c r="Y162" s="150">
        <f>$X$162*$K$162</f>
        <v>0</v>
      </c>
      <c r="Z162" s="150">
        <v>0</v>
      </c>
      <c r="AA162" s="151">
        <f>$Z$162*$K$162</f>
        <v>0</v>
      </c>
      <c r="AR162" s="100" t="s">
        <v>119</v>
      </c>
      <c r="AT162" s="100" t="s">
        <v>114</v>
      </c>
      <c r="AU162" s="100" t="s">
        <v>17</v>
      </c>
      <c r="AY162" s="8" t="s">
        <v>113</v>
      </c>
      <c r="BE162" s="152">
        <f>IF($U$162="základní",$N$162,0)</f>
        <v>0</v>
      </c>
      <c r="BF162" s="152">
        <f>IF($U$162="snížená",$N$162,0)</f>
        <v>0</v>
      </c>
      <c r="BG162" s="152">
        <f>IF($U$162="zákl. přenesená",$N$162,0)</f>
        <v>0</v>
      </c>
      <c r="BH162" s="152">
        <f>IF($U$162="sníž. přenesená",$N$162,0)</f>
        <v>0</v>
      </c>
      <c r="BI162" s="152">
        <f>IF($U$162="nulová",$N$162,0)</f>
        <v>0</v>
      </c>
      <c r="BJ162" s="100" t="s">
        <v>17</v>
      </c>
      <c r="BK162" s="152">
        <f>ROUND($L$162*$K$162,2)</f>
        <v>0</v>
      </c>
      <c r="BL162" s="100" t="s">
        <v>119</v>
      </c>
      <c r="BM162" s="100" t="s">
        <v>7</v>
      </c>
    </row>
    <row r="163" spans="2:47" s="8" customFormat="1" ht="16.5" customHeight="1">
      <c r="B163" s="26"/>
      <c r="C163" s="27"/>
      <c r="D163" s="27"/>
      <c r="E163" s="27"/>
      <c r="F163" s="153" t="s">
        <v>216</v>
      </c>
      <c r="G163" s="27"/>
      <c r="H163" s="27"/>
      <c r="I163" s="27"/>
      <c r="J163" s="27"/>
      <c r="K163" s="27"/>
      <c r="L163" s="27"/>
      <c r="M163" s="27"/>
      <c r="N163" s="27"/>
      <c r="O163" s="27"/>
      <c r="P163" s="27"/>
      <c r="Q163" s="27"/>
      <c r="R163" s="27"/>
      <c r="S163" s="52"/>
      <c r="T163" s="63"/>
      <c r="U163" s="27"/>
      <c r="V163" s="27"/>
      <c r="W163" s="27"/>
      <c r="X163" s="27"/>
      <c r="Y163" s="27"/>
      <c r="Z163" s="27"/>
      <c r="AA163" s="64"/>
      <c r="AT163" s="8" t="s">
        <v>121</v>
      </c>
      <c r="AU163" s="8" t="s">
        <v>17</v>
      </c>
    </row>
    <row r="164" spans="2:51" s="8" customFormat="1" ht="15.75" customHeight="1">
      <c r="B164" s="154"/>
      <c r="C164" s="155"/>
      <c r="D164" s="155"/>
      <c r="E164" s="156"/>
      <c r="F164" s="157" t="s">
        <v>217</v>
      </c>
      <c r="G164" s="155"/>
      <c r="H164" s="155"/>
      <c r="I164" s="155"/>
      <c r="J164" s="155"/>
      <c r="K164" s="158">
        <v>23.1</v>
      </c>
      <c r="L164" s="155"/>
      <c r="M164" s="155"/>
      <c r="N164" s="155"/>
      <c r="O164" s="155"/>
      <c r="P164" s="155"/>
      <c r="Q164" s="155"/>
      <c r="R164" s="155"/>
      <c r="S164" s="159"/>
      <c r="T164" s="160"/>
      <c r="U164" s="155"/>
      <c r="V164" s="155"/>
      <c r="W164" s="155"/>
      <c r="X164" s="155"/>
      <c r="Y164" s="155"/>
      <c r="Z164" s="155"/>
      <c r="AA164" s="161"/>
      <c r="AT164" s="162" t="s">
        <v>123</v>
      </c>
      <c r="AU164" s="162" t="s">
        <v>17</v>
      </c>
      <c r="AV164" s="163" t="s">
        <v>69</v>
      </c>
      <c r="AW164" s="163" t="s">
        <v>84</v>
      </c>
      <c r="AX164" s="163" t="s">
        <v>65</v>
      </c>
      <c r="AY164" s="162" t="s">
        <v>113</v>
      </c>
    </row>
    <row r="165" spans="2:51" s="8" customFormat="1" ht="15.75" customHeight="1">
      <c r="B165" s="154"/>
      <c r="C165" s="155"/>
      <c r="D165" s="155"/>
      <c r="E165" s="156"/>
      <c r="F165" s="157" t="s">
        <v>218</v>
      </c>
      <c r="G165" s="155"/>
      <c r="H165" s="155"/>
      <c r="I165" s="155"/>
      <c r="J165" s="155"/>
      <c r="K165" s="158">
        <v>7.56</v>
      </c>
      <c r="L165" s="155"/>
      <c r="M165" s="155"/>
      <c r="N165" s="155"/>
      <c r="O165" s="155"/>
      <c r="P165" s="155"/>
      <c r="Q165" s="155"/>
      <c r="R165" s="155"/>
      <c r="S165" s="159"/>
      <c r="T165" s="160"/>
      <c r="U165" s="155"/>
      <c r="V165" s="155"/>
      <c r="W165" s="155"/>
      <c r="X165" s="155"/>
      <c r="Y165" s="155"/>
      <c r="Z165" s="155"/>
      <c r="AA165" s="161"/>
      <c r="AT165" s="162" t="s">
        <v>123</v>
      </c>
      <c r="AU165" s="162" t="s">
        <v>17</v>
      </c>
      <c r="AV165" s="163" t="s">
        <v>69</v>
      </c>
      <c r="AW165" s="163" t="s">
        <v>84</v>
      </c>
      <c r="AX165" s="163" t="s">
        <v>65</v>
      </c>
      <c r="AY165" s="162" t="s">
        <v>113</v>
      </c>
    </row>
    <row r="166" spans="2:51" s="8" customFormat="1" ht="15.75" customHeight="1">
      <c r="B166" s="154"/>
      <c r="C166" s="155"/>
      <c r="D166" s="155"/>
      <c r="E166" s="156"/>
      <c r="F166" s="157" t="s">
        <v>219</v>
      </c>
      <c r="G166" s="155"/>
      <c r="H166" s="155"/>
      <c r="I166" s="155"/>
      <c r="J166" s="155"/>
      <c r="K166" s="158">
        <v>120.96</v>
      </c>
      <c r="L166" s="155"/>
      <c r="M166" s="155"/>
      <c r="N166" s="155"/>
      <c r="O166" s="155"/>
      <c r="P166" s="155"/>
      <c r="Q166" s="155"/>
      <c r="R166" s="155"/>
      <c r="S166" s="159"/>
      <c r="T166" s="160"/>
      <c r="U166" s="155"/>
      <c r="V166" s="155"/>
      <c r="W166" s="155"/>
      <c r="X166" s="155"/>
      <c r="Y166" s="155"/>
      <c r="Z166" s="155"/>
      <c r="AA166" s="161"/>
      <c r="AT166" s="162" t="s">
        <v>123</v>
      </c>
      <c r="AU166" s="162" t="s">
        <v>17</v>
      </c>
      <c r="AV166" s="163" t="s">
        <v>69</v>
      </c>
      <c r="AW166" s="163" t="s">
        <v>84</v>
      </c>
      <c r="AX166" s="163" t="s">
        <v>65</v>
      </c>
      <c r="AY166" s="162" t="s">
        <v>113</v>
      </c>
    </row>
    <row r="167" spans="2:51" s="8" customFormat="1" ht="15.75" customHeight="1">
      <c r="B167" s="154"/>
      <c r="C167" s="155"/>
      <c r="D167" s="155"/>
      <c r="E167" s="156"/>
      <c r="F167" s="157" t="s">
        <v>220</v>
      </c>
      <c r="G167" s="155"/>
      <c r="H167" s="155"/>
      <c r="I167" s="155"/>
      <c r="J167" s="155"/>
      <c r="K167" s="158">
        <v>4.32</v>
      </c>
      <c r="L167" s="155"/>
      <c r="M167" s="155"/>
      <c r="N167" s="155"/>
      <c r="O167" s="155"/>
      <c r="P167" s="155"/>
      <c r="Q167" s="155"/>
      <c r="R167" s="155"/>
      <c r="S167" s="159"/>
      <c r="T167" s="160"/>
      <c r="U167" s="155"/>
      <c r="V167" s="155"/>
      <c r="W167" s="155"/>
      <c r="X167" s="155"/>
      <c r="Y167" s="155"/>
      <c r="Z167" s="155"/>
      <c r="AA167" s="161"/>
      <c r="AT167" s="162" t="s">
        <v>123</v>
      </c>
      <c r="AU167" s="162" t="s">
        <v>17</v>
      </c>
      <c r="AV167" s="163" t="s">
        <v>69</v>
      </c>
      <c r="AW167" s="163" t="s">
        <v>84</v>
      </c>
      <c r="AX167" s="163" t="s">
        <v>65</v>
      </c>
      <c r="AY167" s="162" t="s">
        <v>113</v>
      </c>
    </row>
    <row r="168" spans="2:51" s="8" customFormat="1" ht="15.75" customHeight="1">
      <c r="B168" s="154"/>
      <c r="C168" s="155"/>
      <c r="D168" s="155"/>
      <c r="E168" s="156"/>
      <c r="F168" s="157" t="s">
        <v>221</v>
      </c>
      <c r="G168" s="155"/>
      <c r="H168" s="155"/>
      <c r="I168" s="155"/>
      <c r="J168" s="155"/>
      <c r="K168" s="158">
        <v>3.24</v>
      </c>
      <c r="L168" s="155"/>
      <c r="M168" s="155"/>
      <c r="N168" s="155"/>
      <c r="O168" s="155"/>
      <c r="P168" s="155"/>
      <c r="Q168" s="155"/>
      <c r="R168" s="155"/>
      <c r="S168" s="159"/>
      <c r="T168" s="160"/>
      <c r="U168" s="155"/>
      <c r="V168" s="155"/>
      <c r="W168" s="155"/>
      <c r="X168" s="155"/>
      <c r="Y168" s="155"/>
      <c r="Z168" s="155"/>
      <c r="AA168" s="161"/>
      <c r="AT168" s="162" t="s">
        <v>123</v>
      </c>
      <c r="AU168" s="162" t="s">
        <v>17</v>
      </c>
      <c r="AV168" s="163" t="s">
        <v>69</v>
      </c>
      <c r="AW168" s="163" t="s">
        <v>84</v>
      </c>
      <c r="AX168" s="163" t="s">
        <v>65</v>
      </c>
      <c r="AY168" s="162" t="s">
        <v>113</v>
      </c>
    </row>
    <row r="169" spans="2:51" s="8" customFormat="1" ht="15.75" customHeight="1">
      <c r="B169" s="164"/>
      <c r="C169" s="165"/>
      <c r="D169" s="165"/>
      <c r="E169" s="166"/>
      <c r="F169" s="167" t="s">
        <v>124</v>
      </c>
      <c r="G169" s="165"/>
      <c r="H169" s="165"/>
      <c r="I169" s="165"/>
      <c r="J169" s="165"/>
      <c r="K169" s="168">
        <v>159.18</v>
      </c>
      <c r="L169" s="165"/>
      <c r="M169" s="165"/>
      <c r="N169" s="165"/>
      <c r="O169" s="165"/>
      <c r="P169" s="165"/>
      <c r="Q169" s="165"/>
      <c r="R169" s="165"/>
      <c r="S169" s="169"/>
      <c r="T169" s="170"/>
      <c r="U169" s="165"/>
      <c r="V169" s="165"/>
      <c r="W169" s="165"/>
      <c r="X169" s="165"/>
      <c r="Y169" s="165"/>
      <c r="Z169" s="165"/>
      <c r="AA169" s="171"/>
      <c r="AT169" s="172" t="s">
        <v>123</v>
      </c>
      <c r="AU169" s="172" t="s">
        <v>17</v>
      </c>
      <c r="AV169" s="173" t="s">
        <v>119</v>
      </c>
      <c r="AW169" s="173" t="s">
        <v>84</v>
      </c>
      <c r="AX169" s="173" t="s">
        <v>17</v>
      </c>
      <c r="AY169" s="172" t="s">
        <v>113</v>
      </c>
    </row>
    <row r="170" spans="2:65" s="8" customFormat="1" ht="27" customHeight="1">
      <c r="B170" s="26"/>
      <c r="C170" s="140" t="s">
        <v>65</v>
      </c>
      <c r="D170" s="140" t="s">
        <v>114</v>
      </c>
      <c r="E170" s="141" t="s">
        <v>222</v>
      </c>
      <c r="F170" s="142" t="s">
        <v>223</v>
      </c>
      <c r="G170" s="143"/>
      <c r="H170" s="143"/>
      <c r="I170" s="143"/>
      <c r="J170" s="144" t="s">
        <v>188</v>
      </c>
      <c r="K170" s="145">
        <v>17.7</v>
      </c>
      <c r="L170" s="146"/>
      <c r="M170" s="143"/>
      <c r="N170" s="147">
        <f>ROUND($L$170*$K$170,2)</f>
        <v>0</v>
      </c>
      <c r="O170" s="143"/>
      <c r="P170" s="143"/>
      <c r="Q170" s="143"/>
      <c r="R170" s="142" t="s">
        <v>139</v>
      </c>
      <c r="S170" s="52"/>
      <c r="T170" s="148"/>
      <c r="U170" s="149" t="s">
        <v>35</v>
      </c>
      <c r="V170" s="27"/>
      <c r="W170" s="27"/>
      <c r="X170" s="150">
        <v>0</v>
      </c>
      <c r="Y170" s="150">
        <f>$X$170*$K$170</f>
        <v>0</v>
      </c>
      <c r="Z170" s="150">
        <v>0</v>
      </c>
      <c r="AA170" s="151">
        <f>$Z$170*$K$170</f>
        <v>0</v>
      </c>
      <c r="AR170" s="100" t="s">
        <v>119</v>
      </c>
      <c r="AT170" s="100" t="s">
        <v>114</v>
      </c>
      <c r="AU170" s="100" t="s">
        <v>17</v>
      </c>
      <c r="AY170" s="8" t="s">
        <v>113</v>
      </c>
      <c r="BE170" s="152">
        <f>IF($U$170="základní",$N$170,0)</f>
        <v>0</v>
      </c>
      <c r="BF170" s="152">
        <f>IF($U$170="snížená",$N$170,0)</f>
        <v>0</v>
      </c>
      <c r="BG170" s="152">
        <f>IF($U$170="zákl. přenesená",$N$170,0)</f>
        <v>0</v>
      </c>
      <c r="BH170" s="152">
        <f>IF($U$170="sníž. přenesená",$N$170,0)</f>
        <v>0</v>
      </c>
      <c r="BI170" s="152">
        <f>IF($U$170="nulová",$N$170,0)</f>
        <v>0</v>
      </c>
      <c r="BJ170" s="100" t="s">
        <v>17</v>
      </c>
      <c r="BK170" s="152">
        <f>ROUND($L$170*$K$170,2)</f>
        <v>0</v>
      </c>
      <c r="BL170" s="100" t="s">
        <v>119</v>
      </c>
      <c r="BM170" s="100" t="s">
        <v>224</v>
      </c>
    </row>
    <row r="171" spans="2:47" s="8" customFormat="1" ht="16.5" customHeight="1">
      <c r="B171" s="26"/>
      <c r="C171" s="27"/>
      <c r="D171" s="27"/>
      <c r="E171" s="27"/>
      <c r="F171" s="153" t="s">
        <v>223</v>
      </c>
      <c r="G171" s="27"/>
      <c r="H171" s="27"/>
      <c r="I171" s="27"/>
      <c r="J171" s="27"/>
      <c r="K171" s="27"/>
      <c r="L171" s="27"/>
      <c r="M171" s="27"/>
      <c r="N171" s="27"/>
      <c r="O171" s="27"/>
      <c r="P171" s="27"/>
      <c r="Q171" s="27"/>
      <c r="R171" s="27"/>
      <c r="S171" s="52"/>
      <c r="T171" s="63"/>
      <c r="U171" s="27"/>
      <c r="V171" s="27"/>
      <c r="W171" s="27"/>
      <c r="X171" s="27"/>
      <c r="Y171" s="27"/>
      <c r="Z171" s="27"/>
      <c r="AA171" s="64"/>
      <c r="AT171" s="8" t="s">
        <v>121</v>
      </c>
      <c r="AU171" s="8" t="s">
        <v>17</v>
      </c>
    </row>
    <row r="172" spans="2:51" s="8" customFormat="1" ht="15.75" customHeight="1">
      <c r="B172" s="154"/>
      <c r="C172" s="155"/>
      <c r="D172" s="155"/>
      <c r="E172" s="156"/>
      <c r="F172" s="157" t="s">
        <v>225</v>
      </c>
      <c r="G172" s="155"/>
      <c r="H172" s="155"/>
      <c r="I172" s="155"/>
      <c r="J172" s="155"/>
      <c r="K172" s="158">
        <v>8.4</v>
      </c>
      <c r="L172" s="155"/>
      <c r="M172" s="155"/>
      <c r="N172" s="155"/>
      <c r="O172" s="155"/>
      <c r="P172" s="155"/>
      <c r="Q172" s="155"/>
      <c r="R172" s="155"/>
      <c r="S172" s="159"/>
      <c r="T172" s="160"/>
      <c r="U172" s="155"/>
      <c r="V172" s="155"/>
      <c r="W172" s="155"/>
      <c r="X172" s="155"/>
      <c r="Y172" s="155"/>
      <c r="Z172" s="155"/>
      <c r="AA172" s="161"/>
      <c r="AT172" s="162" t="s">
        <v>123</v>
      </c>
      <c r="AU172" s="162" t="s">
        <v>17</v>
      </c>
      <c r="AV172" s="163" t="s">
        <v>69</v>
      </c>
      <c r="AW172" s="163" t="s">
        <v>84</v>
      </c>
      <c r="AX172" s="163" t="s">
        <v>65</v>
      </c>
      <c r="AY172" s="162" t="s">
        <v>113</v>
      </c>
    </row>
    <row r="173" spans="2:51" s="8" customFormat="1" ht="15.75" customHeight="1">
      <c r="B173" s="154"/>
      <c r="C173" s="155"/>
      <c r="D173" s="155"/>
      <c r="E173" s="156"/>
      <c r="F173" s="157" t="s">
        <v>226</v>
      </c>
      <c r="G173" s="155"/>
      <c r="H173" s="155"/>
      <c r="I173" s="155"/>
      <c r="J173" s="155"/>
      <c r="K173" s="158">
        <v>2.18</v>
      </c>
      <c r="L173" s="155"/>
      <c r="M173" s="155"/>
      <c r="N173" s="155"/>
      <c r="O173" s="155"/>
      <c r="P173" s="155"/>
      <c r="Q173" s="155"/>
      <c r="R173" s="155"/>
      <c r="S173" s="159"/>
      <c r="T173" s="160"/>
      <c r="U173" s="155"/>
      <c r="V173" s="155"/>
      <c r="W173" s="155"/>
      <c r="X173" s="155"/>
      <c r="Y173" s="155"/>
      <c r="Z173" s="155"/>
      <c r="AA173" s="161"/>
      <c r="AT173" s="162" t="s">
        <v>123</v>
      </c>
      <c r="AU173" s="162" t="s">
        <v>17</v>
      </c>
      <c r="AV173" s="163" t="s">
        <v>69</v>
      </c>
      <c r="AW173" s="163" t="s">
        <v>84</v>
      </c>
      <c r="AX173" s="163" t="s">
        <v>65</v>
      </c>
      <c r="AY173" s="162" t="s">
        <v>113</v>
      </c>
    </row>
    <row r="174" spans="2:51" s="8" customFormat="1" ht="15.75" customHeight="1">
      <c r="B174" s="154"/>
      <c r="C174" s="155"/>
      <c r="D174" s="155"/>
      <c r="E174" s="156"/>
      <c r="F174" s="157" t="s">
        <v>227</v>
      </c>
      <c r="G174" s="155"/>
      <c r="H174" s="155"/>
      <c r="I174" s="155"/>
      <c r="J174" s="155"/>
      <c r="K174" s="158">
        <v>4.44</v>
      </c>
      <c r="L174" s="155"/>
      <c r="M174" s="155"/>
      <c r="N174" s="155"/>
      <c r="O174" s="155"/>
      <c r="P174" s="155"/>
      <c r="Q174" s="155"/>
      <c r="R174" s="155"/>
      <c r="S174" s="159"/>
      <c r="T174" s="160"/>
      <c r="U174" s="155"/>
      <c r="V174" s="155"/>
      <c r="W174" s="155"/>
      <c r="X174" s="155"/>
      <c r="Y174" s="155"/>
      <c r="Z174" s="155"/>
      <c r="AA174" s="161"/>
      <c r="AT174" s="162" t="s">
        <v>123</v>
      </c>
      <c r="AU174" s="162" t="s">
        <v>17</v>
      </c>
      <c r="AV174" s="163" t="s">
        <v>69</v>
      </c>
      <c r="AW174" s="163" t="s">
        <v>84</v>
      </c>
      <c r="AX174" s="163" t="s">
        <v>65</v>
      </c>
      <c r="AY174" s="162" t="s">
        <v>113</v>
      </c>
    </row>
    <row r="175" spans="2:51" s="8" customFormat="1" ht="15.75" customHeight="1">
      <c r="B175" s="154"/>
      <c r="C175" s="155"/>
      <c r="D175" s="155"/>
      <c r="E175" s="156"/>
      <c r="F175" s="157" t="s">
        <v>228</v>
      </c>
      <c r="G175" s="155"/>
      <c r="H175" s="155"/>
      <c r="I175" s="155"/>
      <c r="J175" s="155"/>
      <c r="K175" s="158">
        <v>2.68</v>
      </c>
      <c r="L175" s="155"/>
      <c r="M175" s="155"/>
      <c r="N175" s="155"/>
      <c r="O175" s="155"/>
      <c r="P175" s="155"/>
      <c r="Q175" s="155"/>
      <c r="R175" s="155"/>
      <c r="S175" s="159"/>
      <c r="T175" s="160"/>
      <c r="U175" s="155"/>
      <c r="V175" s="155"/>
      <c r="W175" s="155"/>
      <c r="X175" s="155"/>
      <c r="Y175" s="155"/>
      <c r="Z175" s="155"/>
      <c r="AA175" s="161"/>
      <c r="AT175" s="162" t="s">
        <v>123</v>
      </c>
      <c r="AU175" s="162" t="s">
        <v>17</v>
      </c>
      <c r="AV175" s="163" t="s">
        <v>69</v>
      </c>
      <c r="AW175" s="163" t="s">
        <v>84</v>
      </c>
      <c r="AX175" s="163" t="s">
        <v>65</v>
      </c>
      <c r="AY175" s="162" t="s">
        <v>113</v>
      </c>
    </row>
    <row r="176" spans="2:51" s="8" customFormat="1" ht="15.75" customHeight="1">
      <c r="B176" s="164"/>
      <c r="C176" s="165"/>
      <c r="D176" s="165"/>
      <c r="E176" s="166"/>
      <c r="F176" s="167" t="s">
        <v>124</v>
      </c>
      <c r="G176" s="165"/>
      <c r="H176" s="165"/>
      <c r="I176" s="165"/>
      <c r="J176" s="165"/>
      <c r="K176" s="168">
        <v>17.7</v>
      </c>
      <c r="L176" s="165"/>
      <c r="M176" s="165"/>
      <c r="N176" s="165"/>
      <c r="O176" s="165"/>
      <c r="P176" s="165"/>
      <c r="Q176" s="165"/>
      <c r="R176" s="165"/>
      <c r="S176" s="169"/>
      <c r="T176" s="170"/>
      <c r="U176" s="165"/>
      <c r="V176" s="165"/>
      <c r="W176" s="165"/>
      <c r="X176" s="165"/>
      <c r="Y176" s="165"/>
      <c r="Z176" s="165"/>
      <c r="AA176" s="171"/>
      <c r="AT176" s="172" t="s">
        <v>123</v>
      </c>
      <c r="AU176" s="172" t="s">
        <v>17</v>
      </c>
      <c r="AV176" s="173" t="s">
        <v>119</v>
      </c>
      <c r="AW176" s="173" t="s">
        <v>84</v>
      </c>
      <c r="AX176" s="173" t="s">
        <v>17</v>
      </c>
      <c r="AY176" s="172" t="s">
        <v>113</v>
      </c>
    </row>
    <row r="177" spans="2:65" s="8" customFormat="1" ht="27" customHeight="1">
      <c r="B177" s="26"/>
      <c r="C177" s="140" t="s">
        <v>65</v>
      </c>
      <c r="D177" s="140" t="s">
        <v>114</v>
      </c>
      <c r="E177" s="141" t="s">
        <v>229</v>
      </c>
      <c r="F177" s="142" t="s">
        <v>230</v>
      </c>
      <c r="G177" s="143"/>
      <c r="H177" s="143"/>
      <c r="I177" s="143"/>
      <c r="J177" s="144" t="s">
        <v>182</v>
      </c>
      <c r="K177" s="175"/>
      <c r="L177" s="146"/>
      <c r="M177" s="143"/>
      <c r="N177" s="147">
        <f>ROUND($L$177*$K$177,2)</f>
        <v>0</v>
      </c>
      <c r="O177" s="143"/>
      <c r="P177" s="143"/>
      <c r="Q177" s="143"/>
      <c r="R177" s="142" t="s">
        <v>118</v>
      </c>
      <c r="S177" s="52"/>
      <c r="T177" s="148"/>
      <c r="U177" s="149" t="s">
        <v>35</v>
      </c>
      <c r="V177" s="27"/>
      <c r="W177" s="27"/>
      <c r="X177" s="150">
        <v>0</v>
      </c>
      <c r="Y177" s="150">
        <f>$X$177*$K$177</f>
        <v>0</v>
      </c>
      <c r="Z177" s="150">
        <v>0</v>
      </c>
      <c r="AA177" s="151">
        <f>$Z$177*$K$177</f>
        <v>0</v>
      </c>
      <c r="AR177" s="100" t="s">
        <v>119</v>
      </c>
      <c r="AT177" s="100" t="s">
        <v>114</v>
      </c>
      <c r="AU177" s="100" t="s">
        <v>17</v>
      </c>
      <c r="AY177" s="8" t="s">
        <v>113</v>
      </c>
      <c r="BE177" s="152">
        <f>IF($U$177="základní",$N$177,0)</f>
        <v>0</v>
      </c>
      <c r="BF177" s="152">
        <f>IF($U$177="snížená",$N$177,0)</f>
        <v>0</v>
      </c>
      <c r="BG177" s="152">
        <f>IF($U$177="zákl. přenesená",$N$177,0)</f>
        <v>0</v>
      </c>
      <c r="BH177" s="152">
        <f>IF($U$177="sníž. přenesená",$N$177,0)</f>
        <v>0</v>
      </c>
      <c r="BI177" s="152">
        <f>IF($U$177="nulová",$N$177,0)</f>
        <v>0</v>
      </c>
      <c r="BJ177" s="100" t="s">
        <v>17</v>
      </c>
      <c r="BK177" s="152">
        <f>ROUND($L$177*$K$177,2)</f>
        <v>0</v>
      </c>
      <c r="BL177" s="100" t="s">
        <v>119</v>
      </c>
      <c r="BM177" s="100" t="s">
        <v>231</v>
      </c>
    </row>
    <row r="178" spans="2:47" s="8" customFormat="1" ht="16.5" customHeight="1">
      <c r="B178" s="26"/>
      <c r="C178" s="27"/>
      <c r="D178" s="27"/>
      <c r="E178" s="27"/>
      <c r="F178" s="153" t="s">
        <v>232</v>
      </c>
      <c r="G178" s="27"/>
      <c r="H178" s="27"/>
      <c r="I178" s="27"/>
      <c r="J178" s="27"/>
      <c r="K178" s="27"/>
      <c r="L178" s="27"/>
      <c r="M178" s="27"/>
      <c r="N178" s="27"/>
      <c r="O178" s="27"/>
      <c r="P178" s="27"/>
      <c r="Q178" s="27"/>
      <c r="R178" s="27"/>
      <c r="S178" s="52"/>
      <c r="T178" s="63"/>
      <c r="U178" s="27"/>
      <c r="V178" s="27"/>
      <c r="W178" s="27"/>
      <c r="X178" s="27"/>
      <c r="Y178" s="27"/>
      <c r="Z178" s="27"/>
      <c r="AA178" s="64"/>
      <c r="AT178" s="8" t="s">
        <v>121</v>
      </c>
      <c r="AU178" s="8" t="s">
        <v>17</v>
      </c>
    </row>
    <row r="179" spans="2:47" s="8" customFormat="1" ht="121.5" customHeight="1">
      <c r="B179" s="26"/>
      <c r="C179" s="27"/>
      <c r="D179" s="27"/>
      <c r="E179" s="27"/>
      <c r="F179" s="174" t="s">
        <v>233</v>
      </c>
      <c r="G179" s="27"/>
      <c r="H179" s="27"/>
      <c r="I179" s="27"/>
      <c r="J179" s="27"/>
      <c r="K179" s="27"/>
      <c r="L179" s="27"/>
      <c r="M179" s="27"/>
      <c r="N179" s="27"/>
      <c r="O179" s="27"/>
      <c r="P179" s="27"/>
      <c r="Q179" s="27"/>
      <c r="R179" s="27"/>
      <c r="S179" s="52"/>
      <c r="T179" s="63"/>
      <c r="U179" s="27"/>
      <c r="V179" s="27"/>
      <c r="W179" s="27"/>
      <c r="X179" s="27"/>
      <c r="Y179" s="27"/>
      <c r="Z179" s="27"/>
      <c r="AA179" s="64"/>
      <c r="AT179" s="8" t="s">
        <v>135</v>
      </c>
      <c r="AU179" s="8" t="s">
        <v>17</v>
      </c>
    </row>
    <row r="180" spans="2:65" s="8" customFormat="1" ht="27" customHeight="1">
      <c r="B180" s="26"/>
      <c r="C180" s="140" t="s">
        <v>65</v>
      </c>
      <c r="D180" s="140" t="s">
        <v>114</v>
      </c>
      <c r="E180" s="141" t="s">
        <v>234</v>
      </c>
      <c r="F180" s="142" t="s">
        <v>235</v>
      </c>
      <c r="G180" s="143"/>
      <c r="H180" s="143"/>
      <c r="I180" s="143"/>
      <c r="J180" s="144" t="s">
        <v>236</v>
      </c>
      <c r="K180" s="145">
        <v>1</v>
      </c>
      <c r="L180" s="146"/>
      <c r="M180" s="143"/>
      <c r="N180" s="147">
        <f>ROUND($L$180*$K$180,2)</f>
        <v>0</v>
      </c>
      <c r="O180" s="143"/>
      <c r="P180" s="143"/>
      <c r="Q180" s="143"/>
      <c r="R180" s="142" t="s">
        <v>139</v>
      </c>
      <c r="S180" s="52"/>
      <c r="T180" s="148"/>
      <c r="U180" s="149" t="s">
        <v>35</v>
      </c>
      <c r="V180" s="27"/>
      <c r="W180" s="27"/>
      <c r="X180" s="150">
        <v>0</v>
      </c>
      <c r="Y180" s="150">
        <f>$X$180*$K$180</f>
        <v>0</v>
      </c>
      <c r="Z180" s="150">
        <v>0</v>
      </c>
      <c r="AA180" s="151">
        <f>$Z$180*$K$180</f>
        <v>0</v>
      </c>
      <c r="AR180" s="100" t="s">
        <v>119</v>
      </c>
      <c r="AT180" s="100" t="s">
        <v>114</v>
      </c>
      <c r="AU180" s="100" t="s">
        <v>17</v>
      </c>
      <c r="AY180" s="8" t="s">
        <v>113</v>
      </c>
      <c r="BE180" s="152">
        <f>IF($U$180="základní",$N$180,0)</f>
        <v>0</v>
      </c>
      <c r="BF180" s="152">
        <f>IF($U$180="snížená",$N$180,0)</f>
        <v>0</v>
      </c>
      <c r="BG180" s="152">
        <f>IF($U$180="zákl. přenesená",$N$180,0)</f>
        <v>0</v>
      </c>
      <c r="BH180" s="152">
        <f>IF($U$180="sníž. přenesená",$N$180,0)</f>
        <v>0</v>
      </c>
      <c r="BI180" s="152">
        <f>IF($U$180="nulová",$N$180,0)</f>
        <v>0</v>
      </c>
      <c r="BJ180" s="100" t="s">
        <v>17</v>
      </c>
      <c r="BK180" s="152">
        <f>ROUND($L$180*$K$180,2)</f>
        <v>0</v>
      </c>
      <c r="BL180" s="100" t="s">
        <v>119</v>
      </c>
      <c r="BM180" s="100" t="s">
        <v>237</v>
      </c>
    </row>
    <row r="181" spans="2:47" s="8" customFormat="1" ht="16.5" customHeight="1">
      <c r="B181" s="26"/>
      <c r="C181" s="27"/>
      <c r="D181" s="27"/>
      <c r="E181" s="27"/>
      <c r="F181" s="153" t="s">
        <v>235</v>
      </c>
      <c r="G181" s="27"/>
      <c r="H181" s="27"/>
      <c r="I181" s="27"/>
      <c r="J181" s="27"/>
      <c r="K181" s="27"/>
      <c r="L181" s="27"/>
      <c r="M181" s="27"/>
      <c r="N181" s="27"/>
      <c r="O181" s="27"/>
      <c r="P181" s="27"/>
      <c r="Q181" s="27"/>
      <c r="R181" s="27"/>
      <c r="S181" s="52"/>
      <c r="T181" s="63"/>
      <c r="U181" s="27"/>
      <c r="V181" s="27"/>
      <c r="W181" s="27"/>
      <c r="X181" s="27"/>
      <c r="Y181" s="27"/>
      <c r="Z181" s="27"/>
      <c r="AA181" s="64"/>
      <c r="AT181" s="8" t="s">
        <v>121</v>
      </c>
      <c r="AU181" s="8" t="s">
        <v>17</v>
      </c>
    </row>
    <row r="182" spans="2:65" s="8" customFormat="1" ht="27" customHeight="1">
      <c r="B182" s="26"/>
      <c r="C182" s="140" t="s">
        <v>65</v>
      </c>
      <c r="D182" s="140" t="s">
        <v>114</v>
      </c>
      <c r="E182" s="141" t="s">
        <v>238</v>
      </c>
      <c r="F182" s="142" t="s">
        <v>239</v>
      </c>
      <c r="G182" s="143"/>
      <c r="H182" s="143"/>
      <c r="I182" s="143"/>
      <c r="J182" s="144" t="s">
        <v>236</v>
      </c>
      <c r="K182" s="145">
        <v>2</v>
      </c>
      <c r="L182" s="146"/>
      <c r="M182" s="143"/>
      <c r="N182" s="147">
        <f>ROUND($L$182*$K$182,2)</f>
        <v>0</v>
      </c>
      <c r="O182" s="143"/>
      <c r="P182" s="143"/>
      <c r="Q182" s="143"/>
      <c r="R182" s="142" t="s">
        <v>139</v>
      </c>
      <c r="S182" s="52"/>
      <c r="T182" s="148"/>
      <c r="U182" s="149" t="s">
        <v>35</v>
      </c>
      <c r="V182" s="27"/>
      <c r="W182" s="27"/>
      <c r="X182" s="150">
        <v>0</v>
      </c>
      <c r="Y182" s="150">
        <f>$X$182*$K$182</f>
        <v>0</v>
      </c>
      <c r="Z182" s="150">
        <v>0</v>
      </c>
      <c r="AA182" s="151">
        <f>$Z$182*$K$182</f>
        <v>0</v>
      </c>
      <c r="AR182" s="100" t="s">
        <v>119</v>
      </c>
      <c r="AT182" s="100" t="s">
        <v>114</v>
      </c>
      <c r="AU182" s="100" t="s">
        <v>17</v>
      </c>
      <c r="AY182" s="8" t="s">
        <v>113</v>
      </c>
      <c r="BE182" s="152">
        <f>IF($U$182="základní",$N$182,0)</f>
        <v>0</v>
      </c>
      <c r="BF182" s="152">
        <f>IF($U$182="snížená",$N$182,0)</f>
        <v>0</v>
      </c>
      <c r="BG182" s="152">
        <f>IF($U$182="zákl. přenesená",$N$182,0)</f>
        <v>0</v>
      </c>
      <c r="BH182" s="152">
        <f>IF($U$182="sníž. přenesená",$N$182,0)</f>
        <v>0</v>
      </c>
      <c r="BI182" s="152">
        <f>IF($U$182="nulová",$N$182,0)</f>
        <v>0</v>
      </c>
      <c r="BJ182" s="100" t="s">
        <v>17</v>
      </c>
      <c r="BK182" s="152">
        <f>ROUND($L$182*$K$182,2)</f>
        <v>0</v>
      </c>
      <c r="BL182" s="100" t="s">
        <v>119</v>
      </c>
      <c r="BM182" s="100" t="s">
        <v>240</v>
      </c>
    </row>
    <row r="183" spans="2:47" s="8" customFormat="1" ht="16.5" customHeight="1">
      <c r="B183" s="26"/>
      <c r="C183" s="27"/>
      <c r="D183" s="27"/>
      <c r="E183" s="27"/>
      <c r="F183" s="153" t="s">
        <v>239</v>
      </c>
      <c r="G183" s="27"/>
      <c r="H183" s="27"/>
      <c r="I183" s="27"/>
      <c r="J183" s="27"/>
      <c r="K183" s="27"/>
      <c r="L183" s="27"/>
      <c r="M183" s="27"/>
      <c r="N183" s="27"/>
      <c r="O183" s="27"/>
      <c r="P183" s="27"/>
      <c r="Q183" s="27"/>
      <c r="R183" s="27"/>
      <c r="S183" s="52"/>
      <c r="T183" s="63"/>
      <c r="U183" s="27"/>
      <c r="V183" s="27"/>
      <c r="W183" s="27"/>
      <c r="X183" s="27"/>
      <c r="Y183" s="27"/>
      <c r="Z183" s="27"/>
      <c r="AA183" s="64"/>
      <c r="AT183" s="8" t="s">
        <v>121</v>
      </c>
      <c r="AU183" s="8" t="s">
        <v>17</v>
      </c>
    </row>
    <row r="184" spans="2:65" s="8" customFormat="1" ht="27" customHeight="1">
      <c r="B184" s="26"/>
      <c r="C184" s="140" t="s">
        <v>65</v>
      </c>
      <c r="D184" s="140" t="s">
        <v>114</v>
      </c>
      <c r="E184" s="141" t="s">
        <v>241</v>
      </c>
      <c r="F184" s="142" t="s">
        <v>239</v>
      </c>
      <c r="G184" s="143"/>
      <c r="H184" s="143"/>
      <c r="I184" s="143"/>
      <c r="J184" s="144" t="s">
        <v>236</v>
      </c>
      <c r="K184" s="145">
        <v>4</v>
      </c>
      <c r="L184" s="146"/>
      <c r="M184" s="143"/>
      <c r="N184" s="147">
        <f>ROUND($L$184*$K$184,2)</f>
        <v>0</v>
      </c>
      <c r="O184" s="143"/>
      <c r="P184" s="143"/>
      <c r="Q184" s="143"/>
      <c r="R184" s="142" t="s">
        <v>139</v>
      </c>
      <c r="S184" s="52"/>
      <c r="T184" s="148"/>
      <c r="U184" s="149" t="s">
        <v>35</v>
      </c>
      <c r="V184" s="27"/>
      <c r="W184" s="27"/>
      <c r="X184" s="150">
        <v>0</v>
      </c>
      <c r="Y184" s="150">
        <f>$X$184*$K$184</f>
        <v>0</v>
      </c>
      <c r="Z184" s="150">
        <v>0</v>
      </c>
      <c r="AA184" s="151">
        <f>$Z$184*$K$184</f>
        <v>0</v>
      </c>
      <c r="AR184" s="100" t="s">
        <v>119</v>
      </c>
      <c r="AT184" s="100" t="s">
        <v>114</v>
      </c>
      <c r="AU184" s="100" t="s">
        <v>17</v>
      </c>
      <c r="AY184" s="8" t="s">
        <v>113</v>
      </c>
      <c r="BE184" s="152">
        <f>IF($U$184="základní",$N$184,0)</f>
        <v>0</v>
      </c>
      <c r="BF184" s="152">
        <f>IF($U$184="snížená",$N$184,0)</f>
        <v>0</v>
      </c>
      <c r="BG184" s="152">
        <f>IF($U$184="zákl. přenesená",$N$184,0)</f>
        <v>0</v>
      </c>
      <c r="BH184" s="152">
        <f>IF($U$184="sníž. přenesená",$N$184,0)</f>
        <v>0</v>
      </c>
      <c r="BI184" s="152">
        <f>IF($U$184="nulová",$N$184,0)</f>
        <v>0</v>
      </c>
      <c r="BJ184" s="100" t="s">
        <v>17</v>
      </c>
      <c r="BK184" s="152">
        <f>ROUND($L$184*$K$184,2)</f>
        <v>0</v>
      </c>
      <c r="BL184" s="100" t="s">
        <v>119</v>
      </c>
      <c r="BM184" s="100" t="s">
        <v>242</v>
      </c>
    </row>
    <row r="185" spans="2:47" s="8" customFormat="1" ht="16.5" customHeight="1">
      <c r="B185" s="26"/>
      <c r="C185" s="27"/>
      <c r="D185" s="27"/>
      <c r="E185" s="27"/>
      <c r="F185" s="153" t="s">
        <v>239</v>
      </c>
      <c r="G185" s="27"/>
      <c r="H185" s="27"/>
      <c r="I185" s="27"/>
      <c r="J185" s="27"/>
      <c r="K185" s="27"/>
      <c r="L185" s="27"/>
      <c r="M185" s="27"/>
      <c r="N185" s="27"/>
      <c r="O185" s="27"/>
      <c r="P185" s="27"/>
      <c r="Q185" s="27"/>
      <c r="R185" s="27"/>
      <c r="S185" s="52"/>
      <c r="T185" s="63"/>
      <c r="U185" s="27"/>
      <c r="V185" s="27"/>
      <c r="W185" s="27"/>
      <c r="X185" s="27"/>
      <c r="Y185" s="27"/>
      <c r="Z185" s="27"/>
      <c r="AA185" s="64"/>
      <c r="AT185" s="8" t="s">
        <v>121</v>
      </c>
      <c r="AU185" s="8" t="s">
        <v>17</v>
      </c>
    </row>
    <row r="186" spans="2:65" s="8" customFormat="1" ht="27" customHeight="1">
      <c r="B186" s="26"/>
      <c r="C186" s="140" t="s">
        <v>65</v>
      </c>
      <c r="D186" s="140" t="s">
        <v>114</v>
      </c>
      <c r="E186" s="141" t="s">
        <v>243</v>
      </c>
      <c r="F186" s="142" t="s">
        <v>244</v>
      </c>
      <c r="G186" s="143"/>
      <c r="H186" s="143"/>
      <c r="I186" s="143"/>
      <c r="J186" s="144" t="s">
        <v>236</v>
      </c>
      <c r="K186" s="145">
        <v>2</v>
      </c>
      <c r="L186" s="146"/>
      <c r="M186" s="143"/>
      <c r="N186" s="147">
        <f>ROUND($L$186*$K$186,2)</f>
        <v>0</v>
      </c>
      <c r="O186" s="143"/>
      <c r="P186" s="143"/>
      <c r="Q186" s="143"/>
      <c r="R186" s="142" t="s">
        <v>139</v>
      </c>
      <c r="S186" s="52"/>
      <c r="T186" s="148"/>
      <c r="U186" s="149" t="s">
        <v>35</v>
      </c>
      <c r="V186" s="27"/>
      <c r="W186" s="27"/>
      <c r="X186" s="150">
        <v>0</v>
      </c>
      <c r="Y186" s="150">
        <f>$X$186*$K$186</f>
        <v>0</v>
      </c>
      <c r="Z186" s="150">
        <v>0</v>
      </c>
      <c r="AA186" s="151">
        <f>$Z$186*$K$186</f>
        <v>0</v>
      </c>
      <c r="AR186" s="100" t="s">
        <v>119</v>
      </c>
      <c r="AT186" s="100" t="s">
        <v>114</v>
      </c>
      <c r="AU186" s="100" t="s">
        <v>17</v>
      </c>
      <c r="AY186" s="8" t="s">
        <v>113</v>
      </c>
      <c r="BE186" s="152">
        <f>IF($U$186="základní",$N$186,0)</f>
        <v>0</v>
      </c>
      <c r="BF186" s="152">
        <f>IF($U$186="snížená",$N$186,0)</f>
        <v>0</v>
      </c>
      <c r="BG186" s="152">
        <f>IF($U$186="zákl. přenesená",$N$186,0)</f>
        <v>0</v>
      </c>
      <c r="BH186" s="152">
        <f>IF($U$186="sníž. přenesená",$N$186,0)</f>
        <v>0</v>
      </c>
      <c r="BI186" s="152">
        <f>IF($U$186="nulová",$N$186,0)</f>
        <v>0</v>
      </c>
      <c r="BJ186" s="100" t="s">
        <v>17</v>
      </c>
      <c r="BK186" s="152">
        <f>ROUND($L$186*$K$186,2)</f>
        <v>0</v>
      </c>
      <c r="BL186" s="100" t="s">
        <v>119</v>
      </c>
      <c r="BM186" s="100" t="s">
        <v>245</v>
      </c>
    </row>
    <row r="187" spans="2:47" s="8" customFormat="1" ht="16.5" customHeight="1">
      <c r="B187" s="26"/>
      <c r="C187" s="27"/>
      <c r="D187" s="27"/>
      <c r="E187" s="27"/>
      <c r="F187" s="153" t="s">
        <v>244</v>
      </c>
      <c r="G187" s="27"/>
      <c r="H187" s="27"/>
      <c r="I187" s="27"/>
      <c r="J187" s="27"/>
      <c r="K187" s="27"/>
      <c r="L187" s="27"/>
      <c r="M187" s="27"/>
      <c r="N187" s="27"/>
      <c r="O187" s="27"/>
      <c r="P187" s="27"/>
      <c r="Q187" s="27"/>
      <c r="R187" s="27"/>
      <c r="S187" s="52"/>
      <c r="T187" s="63"/>
      <c r="U187" s="27"/>
      <c r="V187" s="27"/>
      <c r="W187" s="27"/>
      <c r="X187" s="27"/>
      <c r="Y187" s="27"/>
      <c r="Z187" s="27"/>
      <c r="AA187" s="64"/>
      <c r="AT187" s="8" t="s">
        <v>121</v>
      </c>
      <c r="AU187" s="8" t="s">
        <v>17</v>
      </c>
    </row>
    <row r="188" spans="2:65" s="8" customFormat="1" ht="27" customHeight="1">
      <c r="B188" s="26"/>
      <c r="C188" s="140" t="s">
        <v>65</v>
      </c>
      <c r="D188" s="140" t="s">
        <v>114</v>
      </c>
      <c r="E188" s="141" t="s">
        <v>246</v>
      </c>
      <c r="F188" s="142" t="s">
        <v>247</v>
      </c>
      <c r="G188" s="143"/>
      <c r="H188" s="143"/>
      <c r="I188" s="143"/>
      <c r="J188" s="144" t="s">
        <v>236</v>
      </c>
      <c r="K188" s="145">
        <v>1</v>
      </c>
      <c r="L188" s="146"/>
      <c r="M188" s="143"/>
      <c r="N188" s="147">
        <f>ROUND($L$188*$K$188,2)</f>
        <v>0</v>
      </c>
      <c r="O188" s="143"/>
      <c r="P188" s="143"/>
      <c r="Q188" s="143"/>
      <c r="R188" s="142" t="s">
        <v>139</v>
      </c>
      <c r="S188" s="52"/>
      <c r="T188" s="148"/>
      <c r="U188" s="149" t="s">
        <v>35</v>
      </c>
      <c r="V188" s="27"/>
      <c r="W188" s="27"/>
      <c r="X188" s="150">
        <v>0</v>
      </c>
      <c r="Y188" s="150">
        <f>$X$188*$K$188</f>
        <v>0</v>
      </c>
      <c r="Z188" s="150">
        <v>0</v>
      </c>
      <c r="AA188" s="151">
        <f>$Z$188*$K$188</f>
        <v>0</v>
      </c>
      <c r="AR188" s="100" t="s">
        <v>119</v>
      </c>
      <c r="AT188" s="100" t="s">
        <v>114</v>
      </c>
      <c r="AU188" s="100" t="s">
        <v>17</v>
      </c>
      <c r="AY188" s="8" t="s">
        <v>113</v>
      </c>
      <c r="BE188" s="152">
        <f>IF($U$188="základní",$N$188,0)</f>
        <v>0</v>
      </c>
      <c r="BF188" s="152">
        <f>IF($U$188="snížená",$N$188,0)</f>
        <v>0</v>
      </c>
      <c r="BG188" s="152">
        <f>IF($U$188="zákl. přenesená",$N$188,0)</f>
        <v>0</v>
      </c>
      <c r="BH188" s="152">
        <f>IF($U$188="sníž. přenesená",$N$188,0)</f>
        <v>0</v>
      </c>
      <c r="BI188" s="152">
        <f>IF($U$188="nulová",$N$188,0)</f>
        <v>0</v>
      </c>
      <c r="BJ188" s="100" t="s">
        <v>17</v>
      </c>
      <c r="BK188" s="152">
        <f>ROUND($L$188*$K$188,2)</f>
        <v>0</v>
      </c>
      <c r="BL188" s="100" t="s">
        <v>119</v>
      </c>
      <c r="BM188" s="100" t="s">
        <v>248</v>
      </c>
    </row>
    <row r="189" spans="2:47" s="8" customFormat="1" ht="16.5" customHeight="1">
      <c r="B189" s="26"/>
      <c r="C189" s="27"/>
      <c r="D189" s="27"/>
      <c r="E189" s="27"/>
      <c r="F189" s="153" t="s">
        <v>247</v>
      </c>
      <c r="G189" s="27"/>
      <c r="H189" s="27"/>
      <c r="I189" s="27"/>
      <c r="J189" s="27"/>
      <c r="K189" s="27"/>
      <c r="L189" s="27"/>
      <c r="M189" s="27"/>
      <c r="N189" s="27"/>
      <c r="O189" s="27"/>
      <c r="P189" s="27"/>
      <c r="Q189" s="27"/>
      <c r="R189" s="27"/>
      <c r="S189" s="52"/>
      <c r="T189" s="63"/>
      <c r="U189" s="27"/>
      <c r="V189" s="27"/>
      <c r="W189" s="27"/>
      <c r="X189" s="27"/>
      <c r="Y189" s="27"/>
      <c r="Z189" s="27"/>
      <c r="AA189" s="64"/>
      <c r="AT189" s="8" t="s">
        <v>121</v>
      </c>
      <c r="AU189" s="8" t="s">
        <v>17</v>
      </c>
    </row>
    <row r="190" spans="2:65" s="8" customFormat="1" ht="27" customHeight="1">
      <c r="B190" s="26"/>
      <c r="C190" s="140" t="s">
        <v>65</v>
      </c>
      <c r="D190" s="140" t="s">
        <v>114</v>
      </c>
      <c r="E190" s="141" t="s">
        <v>249</v>
      </c>
      <c r="F190" s="142" t="s">
        <v>250</v>
      </c>
      <c r="G190" s="143"/>
      <c r="H190" s="143"/>
      <c r="I190" s="143"/>
      <c r="J190" s="144" t="s">
        <v>236</v>
      </c>
      <c r="K190" s="145">
        <v>1</v>
      </c>
      <c r="L190" s="146"/>
      <c r="M190" s="143"/>
      <c r="N190" s="147">
        <f>ROUND($L$190*$K$190,2)</f>
        <v>0</v>
      </c>
      <c r="O190" s="143"/>
      <c r="P190" s="143"/>
      <c r="Q190" s="143"/>
      <c r="R190" s="142" t="s">
        <v>139</v>
      </c>
      <c r="S190" s="52"/>
      <c r="T190" s="148"/>
      <c r="U190" s="149" t="s">
        <v>35</v>
      </c>
      <c r="V190" s="27"/>
      <c r="W190" s="27"/>
      <c r="X190" s="150">
        <v>0</v>
      </c>
      <c r="Y190" s="150">
        <f>$X$190*$K$190</f>
        <v>0</v>
      </c>
      <c r="Z190" s="150">
        <v>0</v>
      </c>
      <c r="AA190" s="151">
        <f>$Z$190*$K$190</f>
        <v>0</v>
      </c>
      <c r="AR190" s="100" t="s">
        <v>119</v>
      </c>
      <c r="AT190" s="100" t="s">
        <v>114</v>
      </c>
      <c r="AU190" s="100" t="s">
        <v>17</v>
      </c>
      <c r="AY190" s="8" t="s">
        <v>113</v>
      </c>
      <c r="BE190" s="152">
        <f>IF($U$190="základní",$N$190,0)</f>
        <v>0</v>
      </c>
      <c r="BF190" s="152">
        <f>IF($U$190="snížená",$N$190,0)</f>
        <v>0</v>
      </c>
      <c r="BG190" s="152">
        <f>IF($U$190="zákl. přenesená",$N$190,0)</f>
        <v>0</v>
      </c>
      <c r="BH190" s="152">
        <f>IF($U$190="sníž. přenesená",$N$190,0)</f>
        <v>0</v>
      </c>
      <c r="BI190" s="152">
        <f>IF($U$190="nulová",$N$190,0)</f>
        <v>0</v>
      </c>
      <c r="BJ190" s="100" t="s">
        <v>17</v>
      </c>
      <c r="BK190" s="152">
        <f>ROUND($L$190*$K$190,2)</f>
        <v>0</v>
      </c>
      <c r="BL190" s="100" t="s">
        <v>119</v>
      </c>
      <c r="BM190" s="100" t="s">
        <v>251</v>
      </c>
    </row>
    <row r="191" spans="2:47" s="8" customFormat="1" ht="16.5" customHeight="1">
      <c r="B191" s="26"/>
      <c r="C191" s="27"/>
      <c r="D191" s="27"/>
      <c r="E191" s="27"/>
      <c r="F191" s="153" t="s">
        <v>250</v>
      </c>
      <c r="G191" s="27"/>
      <c r="H191" s="27"/>
      <c r="I191" s="27"/>
      <c r="J191" s="27"/>
      <c r="K191" s="27"/>
      <c r="L191" s="27"/>
      <c r="M191" s="27"/>
      <c r="N191" s="27"/>
      <c r="O191" s="27"/>
      <c r="P191" s="27"/>
      <c r="Q191" s="27"/>
      <c r="R191" s="27"/>
      <c r="S191" s="52"/>
      <c r="T191" s="63"/>
      <c r="U191" s="27"/>
      <c r="V191" s="27"/>
      <c r="W191" s="27"/>
      <c r="X191" s="27"/>
      <c r="Y191" s="27"/>
      <c r="Z191" s="27"/>
      <c r="AA191" s="64"/>
      <c r="AT191" s="8" t="s">
        <v>121</v>
      </c>
      <c r="AU191" s="8" t="s">
        <v>17</v>
      </c>
    </row>
    <row r="192" spans="2:65" s="8" customFormat="1" ht="27" customHeight="1">
      <c r="B192" s="26"/>
      <c r="C192" s="140" t="s">
        <v>65</v>
      </c>
      <c r="D192" s="140" t="s">
        <v>114</v>
      </c>
      <c r="E192" s="141" t="s">
        <v>252</v>
      </c>
      <c r="F192" s="142" t="s">
        <v>253</v>
      </c>
      <c r="G192" s="143"/>
      <c r="H192" s="143"/>
      <c r="I192" s="143"/>
      <c r="J192" s="144" t="s">
        <v>236</v>
      </c>
      <c r="K192" s="145">
        <v>1</v>
      </c>
      <c r="L192" s="146"/>
      <c r="M192" s="143"/>
      <c r="N192" s="147">
        <f>ROUND($L$192*$K$192,2)</f>
        <v>0</v>
      </c>
      <c r="O192" s="143"/>
      <c r="P192" s="143"/>
      <c r="Q192" s="143"/>
      <c r="R192" s="142" t="s">
        <v>139</v>
      </c>
      <c r="S192" s="52"/>
      <c r="T192" s="148"/>
      <c r="U192" s="149" t="s">
        <v>35</v>
      </c>
      <c r="V192" s="27"/>
      <c r="W192" s="27"/>
      <c r="X192" s="150">
        <v>0</v>
      </c>
      <c r="Y192" s="150">
        <f>$X$192*$K$192</f>
        <v>0</v>
      </c>
      <c r="Z192" s="150">
        <v>0</v>
      </c>
      <c r="AA192" s="151">
        <f>$Z$192*$K$192</f>
        <v>0</v>
      </c>
      <c r="AR192" s="100" t="s">
        <v>119</v>
      </c>
      <c r="AT192" s="100" t="s">
        <v>114</v>
      </c>
      <c r="AU192" s="100" t="s">
        <v>17</v>
      </c>
      <c r="AY192" s="8" t="s">
        <v>113</v>
      </c>
      <c r="BE192" s="152">
        <f>IF($U$192="základní",$N$192,0)</f>
        <v>0</v>
      </c>
      <c r="BF192" s="152">
        <f>IF($U$192="snížená",$N$192,0)</f>
        <v>0</v>
      </c>
      <c r="BG192" s="152">
        <f>IF($U$192="zákl. přenesená",$N$192,0)</f>
        <v>0</v>
      </c>
      <c r="BH192" s="152">
        <f>IF($U$192="sníž. přenesená",$N$192,0)</f>
        <v>0</v>
      </c>
      <c r="BI192" s="152">
        <f>IF($U$192="nulová",$N$192,0)</f>
        <v>0</v>
      </c>
      <c r="BJ192" s="100" t="s">
        <v>17</v>
      </c>
      <c r="BK192" s="152">
        <f>ROUND($L$192*$K$192,2)</f>
        <v>0</v>
      </c>
      <c r="BL192" s="100" t="s">
        <v>119</v>
      </c>
      <c r="BM192" s="100" t="s">
        <v>254</v>
      </c>
    </row>
    <row r="193" spans="2:47" s="8" customFormat="1" ht="16.5" customHeight="1">
      <c r="B193" s="26"/>
      <c r="C193" s="27"/>
      <c r="D193" s="27"/>
      <c r="E193" s="27"/>
      <c r="F193" s="153" t="s">
        <v>253</v>
      </c>
      <c r="G193" s="27"/>
      <c r="H193" s="27"/>
      <c r="I193" s="27"/>
      <c r="J193" s="27"/>
      <c r="K193" s="27"/>
      <c r="L193" s="27"/>
      <c r="M193" s="27"/>
      <c r="N193" s="27"/>
      <c r="O193" s="27"/>
      <c r="P193" s="27"/>
      <c r="Q193" s="27"/>
      <c r="R193" s="27"/>
      <c r="S193" s="52"/>
      <c r="T193" s="63"/>
      <c r="U193" s="27"/>
      <c r="V193" s="27"/>
      <c r="W193" s="27"/>
      <c r="X193" s="27"/>
      <c r="Y193" s="27"/>
      <c r="Z193" s="27"/>
      <c r="AA193" s="64"/>
      <c r="AT193" s="8" t="s">
        <v>121</v>
      </c>
      <c r="AU193" s="8" t="s">
        <v>17</v>
      </c>
    </row>
    <row r="194" spans="2:65" s="8" customFormat="1" ht="27" customHeight="1">
      <c r="B194" s="26"/>
      <c r="C194" s="140" t="s">
        <v>65</v>
      </c>
      <c r="D194" s="140" t="s">
        <v>114</v>
      </c>
      <c r="E194" s="141" t="s">
        <v>255</v>
      </c>
      <c r="F194" s="142" t="s">
        <v>235</v>
      </c>
      <c r="G194" s="143"/>
      <c r="H194" s="143"/>
      <c r="I194" s="143"/>
      <c r="J194" s="144" t="s">
        <v>236</v>
      </c>
      <c r="K194" s="145">
        <v>1</v>
      </c>
      <c r="L194" s="146"/>
      <c r="M194" s="143"/>
      <c r="N194" s="147">
        <f>ROUND($L$194*$K$194,2)</f>
        <v>0</v>
      </c>
      <c r="O194" s="143"/>
      <c r="P194" s="143"/>
      <c r="Q194" s="143"/>
      <c r="R194" s="142" t="s">
        <v>139</v>
      </c>
      <c r="S194" s="52"/>
      <c r="T194" s="148"/>
      <c r="U194" s="149" t="s">
        <v>35</v>
      </c>
      <c r="V194" s="27"/>
      <c r="W194" s="27"/>
      <c r="X194" s="150">
        <v>0</v>
      </c>
      <c r="Y194" s="150">
        <f>$X$194*$K$194</f>
        <v>0</v>
      </c>
      <c r="Z194" s="150">
        <v>0</v>
      </c>
      <c r="AA194" s="151">
        <f>$Z$194*$K$194</f>
        <v>0</v>
      </c>
      <c r="AR194" s="100" t="s">
        <v>119</v>
      </c>
      <c r="AT194" s="100" t="s">
        <v>114</v>
      </c>
      <c r="AU194" s="100" t="s">
        <v>17</v>
      </c>
      <c r="AY194" s="8" t="s">
        <v>113</v>
      </c>
      <c r="BE194" s="152">
        <f>IF($U$194="základní",$N$194,0)</f>
        <v>0</v>
      </c>
      <c r="BF194" s="152">
        <f>IF($U$194="snížená",$N$194,0)</f>
        <v>0</v>
      </c>
      <c r="BG194" s="152">
        <f>IF($U$194="zákl. přenesená",$N$194,0)</f>
        <v>0</v>
      </c>
      <c r="BH194" s="152">
        <f>IF($U$194="sníž. přenesená",$N$194,0)</f>
        <v>0</v>
      </c>
      <c r="BI194" s="152">
        <f>IF($U$194="nulová",$N$194,0)</f>
        <v>0</v>
      </c>
      <c r="BJ194" s="100" t="s">
        <v>17</v>
      </c>
      <c r="BK194" s="152">
        <f>ROUND($L$194*$K$194,2)</f>
        <v>0</v>
      </c>
      <c r="BL194" s="100" t="s">
        <v>119</v>
      </c>
      <c r="BM194" s="100" t="s">
        <v>256</v>
      </c>
    </row>
    <row r="195" spans="2:47" s="8" customFormat="1" ht="16.5" customHeight="1">
      <c r="B195" s="26"/>
      <c r="C195" s="27"/>
      <c r="D195" s="27"/>
      <c r="E195" s="27"/>
      <c r="F195" s="153" t="s">
        <v>235</v>
      </c>
      <c r="G195" s="27"/>
      <c r="H195" s="27"/>
      <c r="I195" s="27"/>
      <c r="J195" s="27"/>
      <c r="K195" s="27"/>
      <c r="L195" s="27"/>
      <c r="M195" s="27"/>
      <c r="N195" s="27"/>
      <c r="O195" s="27"/>
      <c r="P195" s="27"/>
      <c r="Q195" s="27"/>
      <c r="R195" s="27"/>
      <c r="S195" s="52"/>
      <c r="T195" s="63"/>
      <c r="U195" s="27"/>
      <c r="V195" s="27"/>
      <c r="W195" s="27"/>
      <c r="X195" s="27"/>
      <c r="Y195" s="27"/>
      <c r="Z195" s="27"/>
      <c r="AA195" s="64"/>
      <c r="AT195" s="8" t="s">
        <v>121</v>
      </c>
      <c r="AU195" s="8" t="s">
        <v>17</v>
      </c>
    </row>
    <row r="196" spans="2:65" s="8" customFormat="1" ht="27" customHeight="1">
      <c r="B196" s="26"/>
      <c r="C196" s="140" t="s">
        <v>65</v>
      </c>
      <c r="D196" s="140" t="s">
        <v>114</v>
      </c>
      <c r="E196" s="141" t="s">
        <v>257</v>
      </c>
      <c r="F196" s="142" t="s">
        <v>258</v>
      </c>
      <c r="G196" s="143"/>
      <c r="H196" s="143"/>
      <c r="I196" s="143"/>
      <c r="J196" s="144" t="s">
        <v>236</v>
      </c>
      <c r="K196" s="145">
        <v>16</v>
      </c>
      <c r="L196" s="146"/>
      <c r="M196" s="143"/>
      <c r="N196" s="147">
        <f>ROUND($L$196*$K$196,2)</f>
        <v>0</v>
      </c>
      <c r="O196" s="143"/>
      <c r="P196" s="143"/>
      <c r="Q196" s="143"/>
      <c r="R196" s="142" t="s">
        <v>139</v>
      </c>
      <c r="S196" s="52"/>
      <c r="T196" s="148"/>
      <c r="U196" s="149" t="s">
        <v>35</v>
      </c>
      <c r="V196" s="27"/>
      <c r="W196" s="27"/>
      <c r="X196" s="150">
        <v>0</v>
      </c>
      <c r="Y196" s="150">
        <f>$X$196*$K$196</f>
        <v>0</v>
      </c>
      <c r="Z196" s="150">
        <v>0</v>
      </c>
      <c r="AA196" s="151">
        <f>$Z$196*$K$196</f>
        <v>0</v>
      </c>
      <c r="AR196" s="100" t="s">
        <v>119</v>
      </c>
      <c r="AT196" s="100" t="s">
        <v>114</v>
      </c>
      <c r="AU196" s="100" t="s">
        <v>17</v>
      </c>
      <c r="AY196" s="8" t="s">
        <v>113</v>
      </c>
      <c r="BE196" s="152">
        <f>IF($U$196="základní",$N$196,0)</f>
        <v>0</v>
      </c>
      <c r="BF196" s="152">
        <f>IF($U$196="snížená",$N$196,0)</f>
        <v>0</v>
      </c>
      <c r="BG196" s="152">
        <f>IF($U$196="zákl. přenesená",$N$196,0)</f>
        <v>0</v>
      </c>
      <c r="BH196" s="152">
        <f>IF($U$196="sníž. přenesená",$N$196,0)</f>
        <v>0</v>
      </c>
      <c r="BI196" s="152">
        <f>IF($U$196="nulová",$N$196,0)</f>
        <v>0</v>
      </c>
      <c r="BJ196" s="100" t="s">
        <v>17</v>
      </c>
      <c r="BK196" s="152">
        <f>ROUND($L$196*$K$196,2)</f>
        <v>0</v>
      </c>
      <c r="BL196" s="100" t="s">
        <v>119</v>
      </c>
      <c r="BM196" s="100" t="s">
        <v>259</v>
      </c>
    </row>
    <row r="197" spans="2:47" s="8" customFormat="1" ht="16.5" customHeight="1">
      <c r="B197" s="26"/>
      <c r="C197" s="27"/>
      <c r="D197" s="27"/>
      <c r="E197" s="27"/>
      <c r="F197" s="153" t="s">
        <v>258</v>
      </c>
      <c r="G197" s="27"/>
      <c r="H197" s="27"/>
      <c r="I197" s="27"/>
      <c r="J197" s="27"/>
      <c r="K197" s="27"/>
      <c r="L197" s="27"/>
      <c r="M197" s="27"/>
      <c r="N197" s="27"/>
      <c r="O197" s="27"/>
      <c r="P197" s="27"/>
      <c r="Q197" s="27"/>
      <c r="R197" s="27"/>
      <c r="S197" s="52"/>
      <c r="T197" s="63"/>
      <c r="U197" s="27"/>
      <c r="V197" s="27"/>
      <c r="W197" s="27"/>
      <c r="X197" s="27"/>
      <c r="Y197" s="27"/>
      <c r="Z197" s="27"/>
      <c r="AA197" s="64"/>
      <c r="AT197" s="8" t="s">
        <v>121</v>
      </c>
      <c r="AU197" s="8" t="s">
        <v>17</v>
      </c>
    </row>
    <row r="198" spans="2:65" s="8" customFormat="1" ht="27" customHeight="1">
      <c r="B198" s="26"/>
      <c r="C198" s="140" t="s">
        <v>65</v>
      </c>
      <c r="D198" s="140" t="s">
        <v>114</v>
      </c>
      <c r="E198" s="141" t="s">
        <v>260</v>
      </c>
      <c r="F198" s="142" t="s">
        <v>261</v>
      </c>
      <c r="G198" s="143"/>
      <c r="H198" s="143"/>
      <c r="I198" s="143"/>
      <c r="J198" s="144" t="s">
        <v>236</v>
      </c>
      <c r="K198" s="145">
        <v>2</v>
      </c>
      <c r="L198" s="146"/>
      <c r="M198" s="143"/>
      <c r="N198" s="147">
        <f>ROUND($L$198*$K$198,2)</f>
        <v>0</v>
      </c>
      <c r="O198" s="143"/>
      <c r="P198" s="143"/>
      <c r="Q198" s="143"/>
      <c r="R198" s="142" t="s">
        <v>139</v>
      </c>
      <c r="S198" s="52"/>
      <c r="T198" s="148"/>
      <c r="U198" s="149" t="s">
        <v>35</v>
      </c>
      <c r="V198" s="27"/>
      <c r="W198" s="27"/>
      <c r="X198" s="150">
        <v>0</v>
      </c>
      <c r="Y198" s="150">
        <f>$X$198*$K$198</f>
        <v>0</v>
      </c>
      <c r="Z198" s="150">
        <v>0</v>
      </c>
      <c r="AA198" s="151">
        <f>$Z$198*$K$198</f>
        <v>0</v>
      </c>
      <c r="AR198" s="100" t="s">
        <v>119</v>
      </c>
      <c r="AT198" s="100" t="s">
        <v>114</v>
      </c>
      <c r="AU198" s="100" t="s">
        <v>17</v>
      </c>
      <c r="AY198" s="8" t="s">
        <v>113</v>
      </c>
      <c r="BE198" s="152">
        <f>IF($U$198="základní",$N$198,0)</f>
        <v>0</v>
      </c>
      <c r="BF198" s="152">
        <f>IF($U$198="snížená",$N$198,0)</f>
        <v>0</v>
      </c>
      <c r="BG198" s="152">
        <f>IF($U$198="zákl. přenesená",$N$198,0)</f>
        <v>0</v>
      </c>
      <c r="BH198" s="152">
        <f>IF($U$198="sníž. přenesená",$N$198,0)</f>
        <v>0</v>
      </c>
      <c r="BI198" s="152">
        <f>IF($U$198="nulová",$N$198,0)</f>
        <v>0</v>
      </c>
      <c r="BJ198" s="100" t="s">
        <v>17</v>
      </c>
      <c r="BK198" s="152">
        <f>ROUND($L$198*$K$198,2)</f>
        <v>0</v>
      </c>
      <c r="BL198" s="100" t="s">
        <v>119</v>
      </c>
      <c r="BM198" s="100" t="s">
        <v>262</v>
      </c>
    </row>
    <row r="199" spans="2:47" s="8" customFormat="1" ht="16.5" customHeight="1">
      <c r="B199" s="26"/>
      <c r="C199" s="27"/>
      <c r="D199" s="27"/>
      <c r="E199" s="27"/>
      <c r="F199" s="153" t="s">
        <v>261</v>
      </c>
      <c r="G199" s="27"/>
      <c r="H199" s="27"/>
      <c r="I199" s="27"/>
      <c r="J199" s="27"/>
      <c r="K199" s="27"/>
      <c r="L199" s="27"/>
      <c r="M199" s="27"/>
      <c r="N199" s="27"/>
      <c r="O199" s="27"/>
      <c r="P199" s="27"/>
      <c r="Q199" s="27"/>
      <c r="R199" s="27"/>
      <c r="S199" s="52"/>
      <c r="T199" s="63"/>
      <c r="U199" s="27"/>
      <c r="V199" s="27"/>
      <c r="W199" s="27"/>
      <c r="X199" s="27"/>
      <c r="Y199" s="27"/>
      <c r="Z199" s="27"/>
      <c r="AA199" s="64"/>
      <c r="AT199" s="8" t="s">
        <v>121</v>
      </c>
      <c r="AU199" s="8" t="s">
        <v>17</v>
      </c>
    </row>
    <row r="200" spans="2:65" s="8" customFormat="1" ht="27" customHeight="1">
      <c r="B200" s="26"/>
      <c r="C200" s="140" t="s">
        <v>65</v>
      </c>
      <c r="D200" s="140" t="s">
        <v>114</v>
      </c>
      <c r="E200" s="141" t="s">
        <v>263</v>
      </c>
      <c r="F200" s="142" t="s">
        <v>264</v>
      </c>
      <c r="G200" s="143"/>
      <c r="H200" s="143"/>
      <c r="I200" s="143"/>
      <c r="J200" s="144" t="s">
        <v>236</v>
      </c>
      <c r="K200" s="145">
        <v>2</v>
      </c>
      <c r="L200" s="146"/>
      <c r="M200" s="143"/>
      <c r="N200" s="147">
        <f>ROUND($L$200*$K$200,2)</f>
        <v>0</v>
      </c>
      <c r="O200" s="143"/>
      <c r="P200" s="143"/>
      <c r="Q200" s="143"/>
      <c r="R200" s="142" t="s">
        <v>139</v>
      </c>
      <c r="S200" s="52"/>
      <c r="T200" s="148"/>
      <c r="U200" s="149" t="s">
        <v>35</v>
      </c>
      <c r="V200" s="27"/>
      <c r="W200" s="27"/>
      <c r="X200" s="150">
        <v>0</v>
      </c>
      <c r="Y200" s="150">
        <f>$X$200*$K$200</f>
        <v>0</v>
      </c>
      <c r="Z200" s="150">
        <v>0</v>
      </c>
      <c r="AA200" s="151">
        <f>$Z$200*$K$200</f>
        <v>0</v>
      </c>
      <c r="AR200" s="100" t="s">
        <v>119</v>
      </c>
      <c r="AT200" s="100" t="s">
        <v>114</v>
      </c>
      <c r="AU200" s="100" t="s">
        <v>17</v>
      </c>
      <c r="AY200" s="8" t="s">
        <v>113</v>
      </c>
      <c r="BE200" s="152">
        <f>IF($U$200="základní",$N$200,0)</f>
        <v>0</v>
      </c>
      <c r="BF200" s="152">
        <f>IF($U$200="snížená",$N$200,0)</f>
        <v>0</v>
      </c>
      <c r="BG200" s="152">
        <f>IF($U$200="zákl. přenesená",$N$200,0)</f>
        <v>0</v>
      </c>
      <c r="BH200" s="152">
        <f>IF($U$200="sníž. přenesená",$N$200,0)</f>
        <v>0</v>
      </c>
      <c r="BI200" s="152">
        <f>IF($U$200="nulová",$N$200,0)</f>
        <v>0</v>
      </c>
      <c r="BJ200" s="100" t="s">
        <v>17</v>
      </c>
      <c r="BK200" s="152">
        <f>ROUND($L$200*$K$200,2)</f>
        <v>0</v>
      </c>
      <c r="BL200" s="100" t="s">
        <v>119</v>
      </c>
      <c r="BM200" s="100" t="s">
        <v>265</v>
      </c>
    </row>
    <row r="201" spans="2:47" s="8" customFormat="1" ht="16.5" customHeight="1">
      <c r="B201" s="26"/>
      <c r="C201" s="27"/>
      <c r="D201" s="27"/>
      <c r="E201" s="27"/>
      <c r="F201" s="153" t="s">
        <v>264</v>
      </c>
      <c r="G201" s="27"/>
      <c r="H201" s="27"/>
      <c r="I201" s="27"/>
      <c r="J201" s="27"/>
      <c r="K201" s="27"/>
      <c r="L201" s="27"/>
      <c r="M201" s="27"/>
      <c r="N201" s="27"/>
      <c r="O201" s="27"/>
      <c r="P201" s="27"/>
      <c r="Q201" s="27"/>
      <c r="R201" s="27"/>
      <c r="S201" s="52"/>
      <c r="T201" s="63"/>
      <c r="U201" s="27"/>
      <c r="V201" s="27"/>
      <c r="W201" s="27"/>
      <c r="X201" s="27"/>
      <c r="Y201" s="27"/>
      <c r="Z201" s="27"/>
      <c r="AA201" s="64"/>
      <c r="AT201" s="8" t="s">
        <v>121</v>
      </c>
      <c r="AU201" s="8" t="s">
        <v>17</v>
      </c>
    </row>
    <row r="202" spans="2:65" s="8" customFormat="1" ht="27" customHeight="1">
      <c r="B202" s="26"/>
      <c r="C202" s="140" t="s">
        <v>65</v>
      </c>
      <c r="D202" s="140" t="s">
        <v>114</v>
      </c>
      <c r="E202" s="141" t="s">
        <v>266</v>
      </c>
      <c r="F202" s="142" t="s">
        <v>267</v>
      </c>
      <c r="G202" s="143"/>
      <c r="H202" s="143"/>
      <c r="I202" s="143"/>
      <c r="J202" s="144" t="s">
        <v>236</v>
      </c>
      <c r="K202" s="145">
        <v>6</v>
      </c>
      <c r="L202" s="146"/>
      <c r="M202" s="143"/>
      <c r="N202" s="147">
        <f>ROUND($L$202*$K$202,2)</f>
        <v>0</v>
      </c>
      <c r="O202" s="143"/>
      <c r="P202" s="143"/>
      <c r="Q202" s="143"/>
      <c r="R202" s="142" t="s">
        <v>139</v>
      </c>
      <c r="S202" s="52"/>
      <c r="T202" s="148"/>
      <c r="U202" s="149" t="s">
        <v>35</v>
      </c>
      <c r="V202" s="27"/>
      <c r="W202" s="27"/>
      <c r="X202" s="150">
        <v>0</v>
      </c>
      <c r="Y202" s="150">
        <f>$X$202*$K$202</f>
        <v>0</v>
      </c>
      <c r="Z202" s="150">
        <v>0</v>
      </c>
      <c r="AA202" s="151">
        <f>$Z$202*$K$202</f>
        <v>0</v>
      </c>
      <c r="AR202" s="100" t="s">
        <v>119</v>
      </c>
      <c r="AT202" s="100" t="s">
        <v>114</v>
      </c>
      <c r="AU202" s="100" t="s">
        <v>17</v>
      </c>
      <c r="AY202" s="8" t="s">
        <v>113</v>
      </c>
      <c r="BE202" s="152">
        <f>IF($U$202="základní",$N$202,0)</f>
        <v>0</v>
      </c>
      <c r="BF202" s="152">
        <f>IF($U$202="snížená",$N$202,0)</f>
        <v>0</v>
      </c>
      <c r="BG202" s="152">
        <f>IF($U$202="zákl. přenesená",$N$202,0)</f>
        <v>0</v>
      </c>
      <c r="BH202" s="152">
        <f>IF($U$202="sníž. přenesená",$N$202,0)</f>
        <v>0</v>
      </c>
      <c r="BI202" s="152">
        <f>IF($U$202="nulová",$N$202,0)</f>
        <v>0</v>
      </c>
      <c r="BJ202" s="100" t="s">
        <v>17</v>
      </c>
      <c r="BK202" s="152">
        <f>ROUND($L$202*$K$202,2)</f>
        <v>0</v>
      </c>
      <c r="BL202" s="100" t="s">
        <v>119</v>
      </c>
      <c r="BM202" s="100" t="s">
        <v>268</v>
      </c>
    </row>
    <row r="203" spans="2:47" s="8" customFormat="1" ht="16.5" customHeight="1">
      <c r="B203" s="26"/>
      <c r="C203" s="27"/>
      <c r="D203" s="27"/>
      <c r="E203" s="27"/>
      <c r="F203" s="153" t="s">
        <v>267</v>
      </c>
      <c r="G203" s="27"/>
      <c r="H203" s="27"/>
      <c r="I203" s="27"/>
      <c r="J203" s="27"/>
      <c r="K203" s="27"/>
      <c r="L203" s="27"/>
      <c r="M203" s="27"/>
      <c r="N203" s="27"/>
      <c r="O203" s="27"/>
      <c r="P203" s="27"/>
      <c r="Q203" s="27"/>
      <c r="R203" s="27"/>
      <c r="S203" s="52"/>
      <c r="T203" s="63"/>
      <c r="U203" s="27"/>
      <c r="V203" s="27"/>
      <c r="W203" s="27"/>
      <c r="X203" s="27"/>
      <c r="Y203" s="27"/>
      <c r="Z203" s="27"/>
      <c r="AA203" s="64"/>
      <c r="AT203" s="8" t="s">
        <v>121</v>
      </c>
      <c r="AU203" s="8" t="s">
        <v>17</v>
      </c>
    </row>
    <row r="204" spans="2:65" s="8" customFormat="1" ht="27" customHeight="1">
      <c r="B204" s="26"/>
      <c r="C204" s="140" t="s">
        <v>65</v>
      </c>
      <c r="D204" s="140" t="s">
        <v>114</v>
      </c>
      <c r="E204" s="141" t="s">
        <v>269</v>
      </c>
      <c r="F204" s="142" t="s">
        <v>239</v>
      </c>
      <c r="G204" s="143"/>
      <c r="H204" s="143"/>
      <c r="I204" s="143"/>
      <c r="J204" s="144" t="s">
        <v>236</v>
      </c>
      <c r="K204" s="145">
        <v>6</v>
      </c>
      <c r="L204" s="146"/>
      <c r="M204" s="143"/>
      <c r="N204" s="147">
        <f>ROUND($L$204*$K$204,2)</f>
        <v>0</v>
      </c>
      <c r="O204" s="143"/>
      <c r="P204" s="143"/>
      <c r="Q204" s="143"/>
      <c r="R204" s="142" t="s">
        <v>139</v>
      </c>
      <c r="S204" s="52"/>
      <c r="T204" s="148"/>
      <c r="U204" s="149" t="s">
        <v>35</v>
      </c>
      <c r="V204" s="27"/>
      <c r="W204" s="27"/>
      <c r="X204" s="150">
        <v>0</v>
      </c>
      <c r="Y204" s="150">
        <f>$X$204*$K$204</f>
        <v>0</v>
      </c>
      <c r="Z204" s="150">
        <v>0</v>
      </c>
      <c r="AA204" s="151">
        <f>$Z$204*$K$204</f>
        <v>0</v>
      </c>
      <c r="AR204" s="100" t="s">
        <v>119</v>
      </c>
      <c r="AT204" s="100" t="s">
        <v>114</v>
      </c>
      <c r="AU204" s="100" t="s">
        <v>17</v>
      </c>
      <c r="AY204" s="8" t="s">
        <v>113</v>
      </c>
      <c r="BE204" s="152">
        <f>IF($U$204="základní",$N$204,0)</f>
        <v>0</v>
      </c>
      <c r="BF204" s="152">
        <f>IF($U$204="snížená",$N$204,0)</f>
        <v>0</v>
      </c>
      <c r="BG204" s="152">
        <f>IF($U$204="zákl. přenesená",$N$204,0)</f>
        <v>0</v>
      </c>
      <c r="BH204" s="152">
        <f>IF($U$204="sníž. přenesená",$N$204,0)</f>
        <v>0</v>
      </c>
      <c r="BI204" s="152">
        <f>IF($U$204="nulová",$N$204,0)</f>
        <v>0</v>
      </c>
      <c r="BJ204" s="100" t="s">
        <v>17</v>
      </c>
      <c r="BK204" s="152">
        <f>ROUND($L$204*$K$204,2)</f>
        <v>0</v>
      </c>
      <c r="BL204" s="100" t="s">
        <v>119</v>
      </c>
      <c r="BM204" s="100" t="s">
        <v>270</v>
      </c>
    </row>
    <row r="205" spans="2:47" s="8" customFormat="1" ht="16.5" customHeight="1">
      <c r="B205" s="26"/>
      <c r="C205" s="27"/>
      <c r="D205" s="27"/>
      <c r="E205" s="27"/>
      <c r="F205" s="153" t="s">
        <v>239</v>
      </c>
      <c r="G205" s="27"/>
      <c r="H205" s="27"/>
      <c r="I205" s="27"/>
      <c r="J205" s="27"/>
      <c r="K205" s="27"/>
      <c r="L205" s="27"/>
      <c r="M205" s="27"/>
      <c r="N205" s="27"/>
      <c r="O205" s="27"/>
      <c r="P205" s="27"/>
      <c r="Q205" s="27"/>
      <c r="R205" s="27"/>
      <c r="S205" s="52"/>
      <c r="T205" s="63"/>
      <c r="U205" s="27"/>
      <c r="V205" s="27"/>
      <c r="W205" s="27"/>
      <c r="X205" s="27"/>
      <c r="Y205" s="27"/>
      <c r="Z205" s="27"/>
      <c r="AA205" s="64"/>
      <c r="AT205" s="8" t="s">
        <v>121</v>
      </c>
      <c r="AU205" s="8" t="s">
        <v>17</v>
      </c>
    </row>
    <row r="206" spans="2:65" s="8" customFormat="1" ht="27" customHeight="1">
      <c r="B206" s="26"/>
      <c r="C206" s="140" t="s">
        <v>65</v>
      </c>
      <c r="D206" s="140" t="s">
        <v>114</v>
      </c>
      <c r="E206" s="141" t="s">
        <v>271</v>
      </c>
      <c r="F206" s="142" t="s">
        <v>239</v>
      </c>
      <c r="G206" s="143"/>
      <c r="H206" s="143"/>
      <c r="I206" s="143"/>
      <c r="J206" s="144" t="s">
        <v>236</v>
      </c>
      <c r="K206" s="145">
        <v>21</v>
      </c>
      <c r="L206" s="146"/>
      <c r="M206" s="143"/>
      <c r="N206" s="147">
        <f>ROUND($L$206*$K$206,2)</f>
        <v>0</v>
      </c>
      <c r="O206" s="143"/>
      <c r="P206" s="143"/>
      <c r="Q206" s="143"/>
      <c r="R206" s="142" t="s">
        <v>139</v>
      </c>
      <c r="S206" s="52"/>
      <c r="T206" s="148"/>
      <c r="U206" s="149" t="s">
        <v>35</v>
      </c>
      <c r="V206" s="27"/>
      <c r="W206" s="27"/>
      <c r="X206" s="150">
        <v>0</v>
      </c>
      <c r="Y206" s="150">
        <f>$X$206*$K$206</f>
        <v>0</v>
      </c>
      <c r="Z206" s="150">
        <v>0</v>
      </c>
      <c r="AA206" s="151">
        <f>$Z$206*$K$206</f>
        <v>0</v>
      </c>
      <c r="AR206" s="100" t="s">
        <v>119</v>
      </c>
      <c r="AT206" s="100" t="s">
        <v>114</v>
      </c>
      <c r="AU206" s="100" t="s">
        <v>17</v>
      </c>
      <c r="AY206" s="8" t="s">
        <v>113</v>
      </c>
      <c r="BE206" s="152">
        <f>IF($U$206="základní",$N$206,0)</f>
        <v>0</v>
      </c>
      <c r="BF206" s="152">
        <f>IF($U$206="snížená",$N$206,0)</f>
        <v>0</v>
      </c>
      <c r="BG206" s="152">
        <f>IF($U$206="zákl. přenesená",$N$206,0)</f>
        <v>0</v>
      </c>
      <c r="BH206" s="152">
        <f>IF($U$206="sníž. přenesená",$N$206,0)</f>
        <v>0</v>
      </c>
      <c r="BI206" s="152">
        <f>IF($U$206="nulová",$N$206,0)</f>
        <v>0</v>
      </c>
      <c r="BJ206" s="100" t="s">
        <v>17</v>
      </c>
      <c r="BK206" s="152">
        <f>ROUND($L$206*$K$206,2)</f>
        <v>0</v>
      </c>
      <c r="BL206" s="100" t="s">
        <v>119</v>
      </c>
      <c r="BM206" s="100" t="s">
        <v>272</v>
      </c>
    </row>
    <row r="207" spans="2:47" s="8" customFormat="1" ht="16.5" customHeight="1">
      <c r="B207" s="26"/>
      <c r="C207" s="27"/>
      <c r="D207" s="27"/>
      <c r="E207" s="27"/>
      <c r="F207" s="153" t="s">
        <v>239</v>
      </c>
      <c r="G207" s="27"/>
      <c r="H207" s="27"/>
      <c r="I207" s="27"/>
      <c r="J207" s="27"/>
      <c r="K207" s="27"/>
      <c r="L207" s="27"/>
      <c r="M207" s="27"/>
      <c r="N207" s="27"/>
      <c r="O207" s="27"/>
      <c r="P207" s="27"/>
      <c r="Q207" s="27"/>
      <c r="R207" s="27"/>
      <c r="S207" s="52"/>
      <c r="T207" s="63"/>
      <c r="U207" s="27"/>
      <c r="V207" s="27"/>
      <c r="W207" s="27"/>
      <c r="X207" s="27"/>
      <c r="Y207" s="27"/>
      <c r="Z207" s="27"/>
      <c r="AA207" s="64"/>
      <c r="AT207" s="8" t="s">
        <v>121</v>
      </c>
      <c r="AU207" s="8" t="s">
        <v>17</v>
      </c>
    </row>
    <row r="208" spans="2:65" s="8" customFormat="1" ht="27" customHeight="1">
      <c r="B208" s="26"/>
      <c r="C208" s="140" t="s">
        <v>65</v>
      </c>
      <c r="D208" s="140" t="s">
        <v>114</v>
      </c>
      <c r="E208" s="141" t="s">
        <v>273</v>
      </c>
      <c r="F208" s="142" t="s">
        <v>239</v>
      </c>
      <c r="G208" s="143"/>
      <c r="H208" s="143"/>
      <c r="I208" s="143"/>
      <c r="J208" s="144" t="s">
        <v>236</v>
      </c>
      <c r="K208" s="145">
        <v>13</v>
      </c>
      <c r="L208" s="146"/>
      <c r="M208" s="143"/>
      <c r="N208" s="147">
        <f>ROUND($L$208*$K$208,2)</f>
        <v>0</v>
      </c>
      <c r="O208" s="143"/>
      <c r="P208" s="143"/>
      <c r="Q208" s="143"/>
      <c r="R208" s="142" t="s">
        <v>139</v>
      </c>
      <c r="S208" s="52"/>
      <c r="T208" s="148"/>
      <c r="U208" s="149" t="s">
        <v>35</v>
      </c>
      <c r="V208" s="27"/>
      <c r="W208" s="27"/>
      <c r="X208" s="150">
        <v>0</v>
      </c>
      <c r="Y208" s="150">
        <f>$X$208*$K$208</f>
        <v>0</v>
      </c>
      <c r="Z208" s="150">
        <v>0</v>
      </c>
      <c r="AA208" s="151">
        <f>$Z$208*$K$208</f>
        <v>0</v>
      </c>
      <c r="AR208" s="100" t="s">
        <v>119</v>
      </c>
      <c r="AT208" s="100" t="s">
        <v>114</v>
      </c>
      <c r="AU208" s="100" t="s">
        <v>17</v>
      </c>
      <c r="AY208" s="8" t="s">
        <v>113</v>
      </c>
      <c r="BE208" s="152">
        <f>IF($U$208="základní",$N$208,0)</f>
        <v>0</v>
      </c>
      <c r="BF208" s="152">
        <f>IF($U$208="snížená",$N$208,0)</f>
        <v>0</v>
      </c>
      <c r="BG208" s="152">
        <f>IF($U$208="zákl. přenesená",$N$208,0)</f>
        <v>0</v>
      </c>
      <c r="BH208" s="152">
        <f>IF($U$208="sníž. přenesená",$N$208,0)</f>
        <v>0</v>
      </c>
      <c r="BI208" s="152">
        <f>IF($U$208="nulová",$N$208,0)</f>
        <v>0</v>
      </c>
      <c r="BJ208" s="100" t="s">
        <v>17</v>
      </c>
      <c r="BK208" s="152">
        <f>ROUND($L$208*$K$208,2)</f>
        <v>0</v>
      </c>
      <c r="BL208" s="100" t="s">
        <v>119</v>
      </c>
      <c r="BM208" s="100" t="s">
        <v>274</v>
      </c>
    </row>
    <row r="209" spans="2:47" s="8" customFormat="1" ht="16.5" customHeight="1">
      <c r="B209" s="26"/>
      <c r="C209" s="27"/>
      <c r="D209" s="27"/>
      <c r="E209" s="27"/>
      <c r="F209" s="153" t="s">
        <v>239</v>
      </c>
      <c r="G209" s="27"/>
      <c r="H209" s="27"/>
      <c r="I209" s="27"/>
      <c r="J209" s="27"/>
      <c r="K209" s="27"/>
      <c r="L209" s="27"/>
      <c r="M209" s="27"/>
      <c r="N209" s="27"/>
      <c r="O209" s="27"/>
      <c r="P209" s="27"/>
      <c r="Q209" s="27"/>
      <c r="R209" s="27"/>
      <c r="S209" s="52"/>
      <c r="T209" s="63"/>
      <c r="U209" s="27"/>
      <c r="V209" s="27"/>
      <c r="W209" s="27"/>
      <c r="X209" s="27"/>
      <c r="Y209" s="27"/>
      <c r="Z209" s="27"/>
      <c r="AA209" s="64"/>
      <c r="AT209" s="8" t="s">
        <v>121</v>
      </c>
      <c r="AU209" s="8" t="s">
        <v>17</v>
      </c>
    </row>
    <row r="210" spans="2:65" s="8" customFormat="1" ht="15.75" customHeight="1">
      <c r="B210" s="26"/>
      <c r="C210" s="140" t="s">
        <v>65</v>
      </c>
      <c r="D210" s="140" t="s">
        <v>114</v>
      </c>
      <c r="E210" s="141" t="s">
        <v>275</v>
      </c>
      <c r="F210" s="142" t="s">
        <v>276</v>
      </c>
      <c r="G210" s="143"/>
      <c r="H210" s="143"/>
      <c r="I210" s="143"/>
      <c r="J210" s="144" t="s">
        <v>236</v>
      </c>
      <c r="K210" s="145">
        <v>1</v>
      </c>
      <c r="L210" s="146"/>
      <c r="M210" s="143"/>
      <c r="N210" s="147">
        <f>ROUND($L$210*$K$210,2)</f>
        <v>0</v>
      </c>
      <c r="O210" s="143"/>
      <c r="P210" s="143"/>
      <c r="Q210" s="143"/>
      <c r="R210" s="142" t="s">
        <v>139</v>
      </c>
      <c r="S210" s="52"/>
      <c r="T210" s="148"/>
      <c r="U210" s="149" t="s">
        <v>35</v>
      </c>
      <c r="V210" s="27"/>
      <c r="W210" s="27"/>
      <c r="X210" s="150">
        <v>0</v>
      </c>
      <c r="Y210" s="150">
        <f>$X$210*$K$210</f>
        <v>0</v>
      </c>
      <c r="Z210" s="150">
        <v>0</v>
      </c>
      <c r="AA210" s="151">
        <f>$Z$210*$K$210</f>
        <v>0</v>
      </c>
      <c r="AR210" s="100" t="s">
        <v>119</v>
      </c>
      <c r="AT210" s="100" t="s">
        <v>114</v>
      </c>
      <c r="AU210" s="100" t="s">
        <v>17</v>
      </c>
      <c r="AY210" s="8" t="s">
        <v>113</v>
      </c>
      <c r="BE210" s="152">
        <f>IF($U$210="základní",$N$210,0)</f>
        <v>0</v>
      </c>
      <c r="BF210" s="152">
        <f>IF($U$210="snížená",$N$210,0)</f>
        <v>0</v>
      </c>
      <c r="BG210" s="152">
        <f>IF($U$210="zákl. přenesená",$N$210,0)</f>
        <v>0</v>
      </c>
      <c r="BH210" s="152">
        <f>IF($U$210="sníž. přenesená",$N$210,0)</f>
        <v>0</v>
      </c>
      <c r="BI210" s="152">
        <f>IF($U$210="nulová",$N$210,0)</f>
        <v>0</v>
      </c>
      <c r="BJ210" s="100" t="s">
        <v>17</v>
      </c>
      <c r="BK210" s="152">
        <f>ROUND($L$210*$K$210,2)</f>
        <v>0</v>
      </c>
      <c r="BL210" s="100" t="s">
        <v>119</v>
      </c>
      <c r="BM210" s="100" t="s">
        <v>277</v>
      </c>
    </row>
    <row r="211" spans="2:47" s="8" customFormat="1" ht="16.5" customHeight="1">
      <c r="B211" s="26"/>
      <c r="C211" s="27"/>
      <c r="D211" s="27"/>
      <c r="E211" s="27"/>
      <c r="F211" s="153" t="s">
        <v>276</v>
      </c>
      <c r="G211" s="27"/>
      <c r="H211" s="27"/>
      <c r="I211" s="27"/>
      <c r="J211" s="27"/>
      <c r="K211" s="27"/>
      <c r="L211" s="27"/>
      <c r="M211" s="27"/>
      <c r="N211" s="27"/>
      <c r="O211" s="27"/>
      <c r="P211" s="27"/>
      <c r="Q211" s="27"/>
      <c r="R211" s="27"/>
      <c r="S211" s="52"/>
      <c r="T211" s="63"/>
      <c r="U211" s="27"/>
      <c r="V211" s="27"/>
      <c r="W211" s="27"/>
      <c r="X211" s="27"/>
      <c r="Y211" s="27"/>
      <c r="Z211" s="27"/>
      <c r="AA211" s="64"/>
      <c r="AT211" s="8" t="s">
        <v>121</v>
      </c>
      <c r="AU211" s="8" t="s">
        <v>17</v>
      </c>
    </row>
    <row r="212" spans="2:65" s="8" customFormat="1" ht="27" customHeight="1">
      <c r="B212" s="26"/>
      <c r="C212" s="140" t="s">
        <v>65</v>
      </c>
      <c r="D212" s="140" t="s">
        <v>114</v>
      </c>
      <c r="E212" s="141" t="s">
        <v>278</v>
      </c>
      <c r="F212" s="142" t="s">
        <v>279</v>
      </c>
      <c r="G212" s="143"/>
      <c r="H212" s="143"/>
      <c r="I212" s="143"/>
      <c r="J212" s="144" t="s">
        <v>236</v>
      </c>
      <c r="K212" s="145">
        <v>1</v>
      </c>
      <c r="L212" s="146"/>
      <c r="M212" s="143"/>
      <c r="N212" s="147">
        <f>ROUND($L$212*$K$212,2)</f>
        <v>0</v>
      </c>
      <c r="O212" s="143"/>
      <c r="P212" s="143"/>
      <c r="Q212" s="143"/>
      <c r="R212" s="142" t="s">
        <v>139</v>
      </c>
      <c r="S212" s="52"/>
      <c r="T212" s="148"/>
      <c r="U212" s="149" t="s">
        <v>35</v>
      </c>
      <c r="V212" s="27"/>
      <c r="W212" s="27"/>
      <c r="X212" s="150">
        <v>0</v>
      </c>
      <c r="Y212" s="150">
        <f>$X$212*$K$212</f>
        <v>0</v>
      </c>
      <c r="Z212" s="150">
        <v>0</v>
      </c>
      <c r="AA212" s="151">
        <f>$Z$212*$K$212</f>
        <v>0</v>
      </c>
      <c r="AR212" s="100" t="s">
        <v>119</v>
      </c>
      <c r="AT212" s="100" t="s">
        <v>114</v>
      </c>
      <c r="AU212" s="100" t="s">
        <v>17</v>
      </c>
      <c r="AY212" s="8" t="s">
        <v>113</v>
      </c>
      <c r="BE212" s="152">
        <f>IF($U$212="základní",$N$212,0)</f>
        <v>0</v>
      </c>
      <c r="BF212" s="152">
        <f>IF($U$212="snížená",$N$212,0)</f>
        <v>0</v>
      </c>
      <c r="BG212" s="152">
        <f>IF($U$212="zákl. přenesená",$N$212,0)</f>
        <v>0</v>
      </c>
      <c r="BH212" s="152">
        <f>IF($U$212="sníž. přenesená",$N$212,0)</f>
        <v>0</v>
      </c>
      <c r="BI212" s="152">
        <f>IF($U$212="nulová",$N$212,0)</f>
        <v>0</v>
      </c>
      <c r="BJ212" s="100" t="s">
        <v>17</v>
      </c>
      <c r="BK212" s="152">
        <f>ROUND($L$212*$K$212,2)</f>
        <v>0</v>
      </c>
      <c r="BL212" s="100" t="s">
        <v>119</v>
      </c>
      <c r="BM212" s="100" t="s">
        <v>280</v>
      </c>
    </row>
    <row r="213" spans="2:47" s="8" customFormat="1" ht="16.5" customHeight="1">
      <c r="B213" s="26"/>
      <c r="C213" s="27"/>
      <c r="D213" s="27"/>
      <c r="E213" s="27"/>
      <c r="F213" s="153" t="s">
        <v>279</v>
      </c>
      <c r="G213" s="27"/>
      <c r="H213" s="27"/>
      <c r="I213" s="27"/>
      <c r="J213" s="27"/>
      <c r="K213" s="27"/>
      <c r="L213" s="27"/>
      <c r="M213" s="27"/>
      <c r="N213" s="27"/>
      <c r="O213" s="27"/>
      <c r="P213" s="27"/>
      <c r="Q213" s="27"/>
      <c r="R213" s="27"/>
      <c r="S213" s="52"/>
      <c r="T213" s="63"/>
      <c r="U213" s="27"/>
      <c r="V213" s="27"/>
      <c r="W213" s="27"/>
      <c r="X213" s="27"/>
      <c r="Y213" s="27"/>
      <c r="Z213" s="27"/>
      <c r="AA213" s="64"/>
      <c r="AT213" s="8" t="s">
        <v>121</v>
      </c>
      <c r="AU213" s="8" t="s">
        <v>17</v>
      </c>
    </row>
    <row r="214" spans="2:65" s="8" customFormat="1" ht="27" customHeight="1">
      <c r="B214" s="26"/>
      <c r="C214" s="140" t="s">
        <v>65</v>
      </c>
      <c r="D214" s="140" t="s">
        <v>114</v>
      </c>
      <c r="E214" s="141" t="s">
        <v>281</v>
      </c>
      <c r="F214" s="142" t="s">
        <v>282</v>
      </c>
      <c r="G214" s="143"/>
      <c r="H214" s="143"/>
      <c r="I214" s="143"/>
      <c r="J214" s="144" t="s">
        <v>236</v>
      </c>
      <c r="K214" s="145">
        <v>1</v>
      </c>
      <c r="L214" s="146"/>
      <c r="M214" s="143"/>
      <c r="N214" s="147">
        <f>ROUND($L$214*$K$214,2)</f>
        <v>0</v>
      </c>
      <c r="O214" s="143"/>
      <c r="P214" s="143"/>
      <c r="Q214" s="143"/>
      <c r="R214" s="142" t="s">
        <v>139</v>
      </c>
      <c r="S214" s="52"/>
      <c r="T214" s="148"/>
      <c r="U214" s="149" t="s">
        <v>35</v>
      </c>
      <c r="V214" s="27"/>
      <c r="W214" s="27"/>
      <c r="X214" s="150">
        <v>0</v>
      </c>
      <c r="Y214" s="150">
        <f>$X$214*$K$214</f>
        <v>0</v>
      </c>
      <c r="Z214" s="150">
        <v>0</v>
      </c>
      <c r="AA214" s="151">
        <f>$Z$214*$K$214</f>
        <v>0</v>
      </c>
      <c r="AR214" s="100" t="s">
        <v>119</v>
      </c>
      <c r="AT214" s="100" t="s">
        <v>114</v>
      </c>
      <c r="AU214" s="100" t="s">
        <v>17</v>
      </c>
      <c r="AY214" s="8" t="s">
        <v>113</v>
      </c>
      <c r="BE214" s="152">
        <f>IF($U$214="základní",$N$214,0)</f>
        <v>0</v>
      </c>
      <c r="BF214" s="152">
        <f>IF($U$214="snížená",$N$214,0)</f>
        <v>0</v>
      </c>
      <c r="BG214" s="152">
        <f>IF($U$214="zákl. přenesená",$N$214,0)</f>
        <v>0</v>
      </c>
      <c r="BH214" s="152">
        <f>IF($U$214="sníž. přenesená",$N$214,0)</f>
        <v>0</v>
      </c>
      <c r="BI214" s="152">
        <f>IF($U$214="nulová",$N$214,0)</f>
        <v>0</v>
      </c>
      <c r="BJ214" s="100" t="s">
        <v>17</v>
      </c>
      <c r="BK214" s="152">
        <f>ROUND($L$214*$K$214,2)</f>
        <v>0</v>
      </c>
      <c r="BL214" s="100" t="s">
        <v>119</v>
      </c>
      <c r="BM214" s="100" t="s">
        <v>283</v>
      </c>
    </row>
    <row r="215" spans="2:47" s="8" customFormat="1" ht="16.5" customHeight="1">
      <c r="B215" s="26"/>
      <c r="C215" s="27"/>
      <c r="D215" s="27"/>
      <c r="E215" s="27"/>
      <c r="F215" s="153" t="s">
        <v>282</v>
      </c>
      <c r="G215" s="27"/>
      <c r="H215" s="27"/>
      <c r="I215" s="27"/>
      <c r="J215" s="27"/>
      <c r="K215" s="27"/>
      <c r="L215" s="27"/>
      <c r="M215" s="27"/>
      <c r="N215" s="27"/>
      <c r="O215" s="27"/>
      <c r="P215" s="27"/>
      <c r="Q215" s="27"/>
      <c r="R215" s="27"/>
      <c r="S215" s="52"/>
      <c r="T215" s="63"/>
      <c r="U215" s="27"/>
      <c r="V215" s="27"/>
      <c r="W215" s="27"/>
      <c r="X215" s="27"/>
      <c r="Y215" s="27"/>
      <c r="Z215" s="27"/>
      <c r="AA215" s="64"/>
      <c r="AT215" s="8" t="s">
        <v>121</v>
      </c>
      <c r="AU215" s="8" t="s">
        <v>17</v>
      </c>
    </row>
    <row r="216" spans="2:65" s="8" customFormat="1" ht="27" customHeight="1">
      <c r="B216" s="26"/>
      <c r="C216" s="140" t="s">
        <v>65</v>
      </c>
      <c r="D216" s="140" t="s">
        <v>114</v>
      </c>
      <c r="E216" s="141" t="s">
        <v>284</v>
      </c>
      <c r="F216" s="142" t="s">
        <v>285</v>
      </c>
      <c r="G216" s="143"/>
      <c r="H216" s="143"/>
      <c r="I216" s="143"/>
      <c r="J216" s="144" t="s">
        <v>236</v>
      </c>
      <c r="K216" s="145">
        <v>1</v>
      </c>
      <c r="L216" s="146"/>
      <c r="M216" s="143"/>
      <c r="N216" s="147">
        <f>ROUND($L$216*$K$216,2)</f>
        <v>0</v>
      </c>
      <c r="O216" s="143"/>
      <c r="P216" s="143"/>
      <c r="Q216" s="143"/>
      <c r="R216" s="142" t="s">
        <v>139</v>
      </c>
      <c r="S216" s="52"/>
      <c r="T216" s="148"/>
      <c r="U216" s="149" t="s">
        <v>35</v>
      </c>
      <c r="V216" s="27"/>
      <c r="W216" s="27"/>
      <c r="X216" s="150">
        <v>0</v>
      </c>
      <c r="Y216" s="150">
        <f>$X$216*$K$216</f>
        <v>0</v>
      </c>
      <c r="Z216" s="150">
        <v>0</v>
      </c>
      <c r="AA216" s="151">
        <f>$Z$216*$K$216</f>
        <v>0</v>
      </c>
      <c r="AR216" s="100" t="s">
        <v>119</v>
      </c>
      <c r="AT216" s="100" t="s">
        <v>114</v>
      </c>
      <c r="AU216" s="100" t="s">
        <v>17</v>
      </c>
      <c r="AY216" s="8" t="s">
        <v>113</v>
      </c>
      <c r="BE216" s="152">
        <f>IF($U$216="základní",$N$216,0)</f>
        <v>0</v>
      </c>
      <c r="BF216" s="152">
        <f>IF($U$216="snížená",$N$216,0)</f>
        <v>0</v>
      </c>
      <c r="BG216" s="152">
        <f>IF($U$216="zákl. přenesená",$N$216,0)</f>
        <v>0</v>
      </c>
      <c r="BH216" s="152">
        <f>IF($U$216="sníž. přenesená",$N$216,0)</f>
        <v>0</v>
      </c>
      <c r="BI216" s="152">
        <f>IF($U$216="nulová",$N$216,0)</f>
        <v>0</v>
      </c>
      <c r="BJ216" s="100" t="s">
        <v>17</v>
      </c>
      <c r="BK216" s="152">
        <f>ROUND($L$216*$K$216,2)</f>
        <v>0</v>
      </c>
      <c r="BL216" s="100" t="s">
        <v>119</v>
      </c>
      <c r="BM216" s="100" t="s">
        <v>286</v>
      </c>
    </row>
    <row r="217" spans="2:47" s="8" customFormat="1" ht="16.5" customHeight="1">
      <c r="B217" s="26"/>
      <c r="C217" s="27"/>
      <c r="D217" s="27"/>
      <c r="E217" s="27"/>
      <c r="F217" s="153" t="s">
        <v>285</v>
      </c>
      <c r="G217" s="27"/>
      <c r="H217" s="27"/>
      <c r="I217" s="27"/>
      <c r="J217" s="27"/>
      <c r="K217" s="27"/>
      <c r="L217" s="27"/>
      <c r="M217" s="27"/>
      <c r="N217" s="27"/>
      <c r="O217" s="27"/>
      <c r="P217" s="27"/>
      <c r="Q217" s="27"/>
      <c r="R217" s="27"/>
      <c r="S217" s="52"/>
      <c r="T217" s="63"/>
      <c r="U217" s="27"/>
      <c r="V217" s="27"/>
      <c r="W217" s="27"/>
      <c r="X217" s="27"/>
      <c r="Y217" s="27"/>
      <c r="Z217" s="27"/>
      <c r="AA217" s="64"/>
      <c r="AT217" s="8" t="s">
        <v>121</v>
      </c>
      <c r="AU217" s="8" t="s">
        <v>17</v>
      </c>
    </row>
    <row r="218" spans="2:65" s="8" customFormat="1" ht="27" customHeight="1">
      <c r="B218" s="26"/>
      <c r="C218" s="140" t="s">
        <v>65</v>
      </c>
      <c r="D218" s="140" t="s">
        <v>114</v>
      </c>
      <c r="E218" s="141" t="s">
        <v>287</v>
      </c>
      <c r="F218" s="142" t="s">
        <v>279</v>
      </c>
      <c r="G218" s="143"/>
      <c r="H218" s="143"/>
      <c r="I218" s="143"/>
      <c r="J218" s="144" t="s">
        <v>236</v>
      </c>
      <c r="K218" s="145">
        <v>1</v>
      </c>
      <c r="L218" s="146"/>
      <c r="M218" s="143"/>
      <c r="N218" s="147">
        <f>ROUND($L$218*$K$218,2)</f>
        <v>0</v>
      </c>
      <c r="O218" s="143"/>
      <c r="P218" s="143"/>
      <c r="Q218" s="143"/>
      <c r="R218" s="142" t="s">
        <v>139</v>
      </c>
      <c r="S218" s="52"/>
      <c r="T218" s="148"/>
      <c r="U218" s="149" t="s">
        <v>35</v>
      </c>
      <c r="V218" s="27"/>
      <c r="W218" s="27"/>
      <c r="X218" s="150">
        <v>0</v>
      </c>
      <c r="Y218" s="150">
        <f>$X$218*$K$218</f>
        <v>0</v>
      </c>
      <c r="Z218" s="150">
        <v>0</v>
      </c>
      <c r="AA218" s="151">
        <f>$Z$218*$K$218</f>
        <v>0</v>
      </c>
      <c r="AR218" s="100" t="s">
        <v>119</v>
      </c>
      <c r="AT218" s="100" t="s">
        <v>114</v>
      </c>
      <c r="AU218" s="100" t="s">
        <v>17</v>
      </c>
      <c r="AY218" s="8" t="s">
        <v>113</v>
      </c>
      <c r="BE218" s="152">
        <f>IF($U$218="základní",$N$218,0)</f>
        <v>0</v>
      </c>
      <c r="BF218" s="152">
        <f>IF($U$218="snížená",$N$218,0)</f>
        <v>0</v>
      </c>
      <c r="BG218" s="152">
        <f>IF($U$218="zákl. přenesená",$N$218,0)</f>
        <v>0</v>
      </c>
      <c r="BH218" s="152">
        <f>IF($U$218="sníž. přenesená",$N$218,0)</f>
        <v>0</v>
      </c>
      <c r="BI218" s="152">
        <f>IF($U$218="nulová",$N$218,0)</f>
        <v>0</v>
      </c>
      <c r="BJ218" s="100" t="s">
        <v>17</v>
      </c>
      <c r="BK218" s="152">
        <f>ROUND($L$218*$K$218,2)</f>
        <v>0</v>
      </c>
      <c r="BL218" s="100" t="s">
        <v>119</v>
      </c>
      <c r="BM218" s="100" t="s">
        <v>288</v>
      </c>
    </row>
    <row r="219" spans="2:47" s="8" customFormat="1" ht="16.5" customHeight="1">
      <c r="B219" s="26"/>
      <c r="C219" s="27"/>
      <c r="D219" s="27"/>
      <c r="E219" s="27"/>
      <c r="F219" s="153" t="s">
        <v>279</v>
      </c>
      <c r="G219" s="27"/>
      <c r="H219" s="27"/>
      <c r="I219" s="27"/>
      <c r="J219" s="27"/>
      <c r="K219" s="27"/>
      <c r="L219" s="27"/>
      <c r="M219" s="27"/>
      <c r="N219" s="27"/>
      <c r="O219" s="27"/>
      <c r="P219" s="27"/>
      <c r="Q219" s="27"/>
      <c r="R219" s="27"/>
      <c r="S219" s="52"/>
      <c r="T219" s="63"/>
      <c r="U219" s="27"/>
      <c r="V219" s="27"/>
      <c r="W219" s="27"/>
      <c r="X219" s="27"/>
      <c r="Y219" s="27"/>
      <c r="Z219" s="27"/>
      <c r="AA219" s="64"/>
      <c r="AT219" s="8" t="s">
        <v>121</v>
      </c>
      <c r="AU219" s="8" t="s">
        <v>17</v>
      </c>
    </row>
    <row r="220" spans="2:65" s="8" customFormat="1" ht="15.75" customHeight="1">
      <c r="B220" s="26"/>
      <c r="C220" s="140" t="s">
        <v>65</v>
      </c>
      <c r="D220" s="140" t="s">
        <v>114</v>
      </c>
      <c r="E220" s="141" t="s">
        <v>289</v>
      </c>
      <c r="F220" s="142" t="s">
        <v>290</v>
      </c>
      <c r="G220" s="143"/>
      <c r="H220" s="143"/>
      <c r="I220" s="143"/>
      <c r="J220" s="144" t="s">
        <v>188</v>
      </c>
      <c r="K220" s="145">
        <v>17.7</v>
      </c>
      <c r="L220" s="146"/>
      <c r="M220" s="143"/>
      <c r="N220" s="147">
        <f>ROUND($L$220*$K$220,2)</f>
        <v>0</v>
      </c>
      <c r="O220" s="143"/>
      <c r="P220" s="143"/>
      <c r="Q220" s="143"/>
      <c r="R220" s="142" t="s">
        <v>139</v>
      </c>
      <c r="S220" s="52"/>
      <c r="T220" s="148"/>
      <c r="U220" s="149" t="s">
        <v>35</v>
      </c>
      <c r="V220" s="27"/>
      <c r="W220" s="27"/>
      <c r="X220" s="150">
        <v>0</v>
      </c>
      <c r="Y220" s="150">
        <f>$X$220*$K$220</f>
        <v>0</v>
      </c>
      <c r="Z220" s="150">
        <v>0</v>
      </c>
      <c r="AA220" s="151">
        <f>$Z$220*$K$220</f>
        <v>0</v>
      </c>
      <c r="AR220" s="100" t="s">
        <v>119</v>
      </c>
      <c r="AT220" s="100" t="s">
        <v>114</v>
      </c>
      <c r="AU220" s="100" t="s">
        <v>17</v>
      </c>
      <c r="AY220" s="8" t="s">
        <v>113</v>
      </c>
      <c r="BE220" s="152">
        <f>IF($U$220="základní",$N$220,0)</f>
        <v>0</v>
      </c>
      <c r="BF220" s="152">
        <f>IF($U$220="snížená",$N$220,0)</f>
        <v>0</v>
      </c>
      <c r="BG220" s="152">
        <f>IF($U$220="zákl. přenesená",$N$220,0)</f>
        <v>0</v>
      </c>
      <c r="BH220" s="152">
        <f>IF($U$220="sníž. přenesená",$N$220,0)</f>
        <v>0</v>
      </c>
      <c r="BI220" s="152">
        <f>IF($U$220="nulová",$N$220,0)</f>
        <v>0</v>
      </c>
      <c r="BJ220" s="100" t="s">
        <v>17</v>
      </c>
      <c r="BK220" s="152">
        <f>ROUND($L$220*$K$220,2)</f>
        <v>0</v>
      </c>
      <c r="BL220" s="100" t="s">
        <v>119</v>
      </c>
      <c r="BM220" s="100" t="s">
        <v>291</v>
      </c>
    </row>
    <row r="221" spans="2:47" s="8" customFormat="1" ht="16.5" customHeight="1">
      <c r="B221" s="26"/>
      <c r="C221" s="27"/>
      <c r="D221" s="27"/>
      <c r="E221" s="27"/>
      <c r="F221" s="153" t="s">
        <v>290</v>
      </c>
      <c r="G221" s="27"/>
      <c r="H221" s="27"/>
      <c r="I221" s="27"/>
      <c r="J221" s="27"/>
      <c r="K221" s="27"/>
      <c r="L221" s="27"/>
      <c r="M221" s="27"/>
      <c r="N221" s="27"/>
      <c r="O221" s="27"/>
      <c r="P221" s="27"/>
      <c r="Q221" s="27"/>
      <c r="R221" s="27"/>
      <c r="S221" s="52"/>
      <c r="T221" s="63"/>
      <c r="U221" s="27"/>
      <c r="V221" s="27"/>
      <c r="W221" s="27"/>
      <c r="X221" s="27"/>
      <c r="Y221" s="27"/>
      <c r="Z221" s="27"/>
      <c r="AA221" s="64"/>
      <c r="AT221" s="8" t="s">
        <v>121</v>
      </c>
      <c r="AU221" s="8" t="s">
        <v>17</v>
      </c>
    </row>
    <row r="222" spans="2:63" s="129" customFormat="1" ht="37.5" customHeight="1">
      <c r="B222" s="130"/>
      <c r="C222" s="131"/>
      <c r="D222" s="132" t="s">
        <v>92</v>
      </c>
      <c r="E222" s="131"/>
      <c r="F222" s="131"/>
      <c r="G222" s="131"/>
      <c r="H222" s="131"/>
      <c r="I222" s="131"/>
      <c r="J222" s="131"/>
      <c r="K222" s="131"/>
      <c r="L222" s="131"/>
      <c r="M222" s="131"/>
      <c r="N222" s="133">
        <f>$BK$222</f>
        <v>0</v>
      </c>
      <c r="O222" s="131"/>
      <c r="P222" s="131"/>
      <c r="Q222" s="131"/>
      <c r="R222" s="131"/>
      <c r="S222" s="134"/>
      <c r="T222" s="135"/>
      <c r="U222" s="131"/>
      <c r="V222" s="131"/>
      <c r="W222" s="136">
        <f>SUM($W$223:$W$241)</f>
        <v>0</v>
      </c>
      <c r="X222" s="131"/>
      <c r="Y222" s="136">
        <f>SUM($Y$223:$Y$241)</f>
        <v>0.00236</v>
      </c>
      <c r="Z222" s="131"/>
      <c r="AA222" s="137">
        <f>SUM($AA$223:$AA$241)</f>
        <v>0</v>
      </c>
      <c r="AR222" s="138" t="s">
        <v>17</v>
      </c>
      <c r="AT222" s="138" t="s">
        <v>64</v>
      </c>
      <c r="AU222" s="138" t="s">
        <v>65</v>
      </c>
      <c r="AY222" s="138" t="s">
        <v>113</v>
      </c>
      <c r="BK222" s="139">
        <f>SUM($BK$223:$BK$241)</f>
        <v>0</v>
      </c>
    </row>
    <row r="223" spans="2:65" s="8" customFormat="1" ht="15.75" customHeight="1">
      <c r="B223" s="26"/>
      <c r="C223" s="140" t="s">
        <v>65</v>
      </c>
      <c r="D223" s="140" t="s">
        <v>114</v>
      </c>
      <c r="E223" s="141" t="s">
        <v>292</v>
      </c>
      <c r="F223" s="142" t="s">
        <v>293</v>
      </c>
      <c r="G223" s="143"/>
      <c r="H223" s="143"/>
      <c r="I223" s="143"/>
      <c r="J223" s="144" t="s">
        <v>236</v>
      </c>
      <c r="K223" s="145">
        <v>4</v>
      </c>
      <c r="L223" s="146"/>
      <c r="M223" s="143"/>
      <c r="N223" s="147">
        <f>ROUND($L$223*$K$223,2)</f>
        <v>0</v>
      </c>
      <c r="O223" s="143"/>
      <c r="P223" s="143"/>
      <c r="Q223" s="143"/>
      <c r="R223" s="142" t="s">
        <v>139</v>
      </c>
      <c r="S223" s="52"/>
      <c r="T223" s="148"/>
      <c r="U223" s="149" t="s">
        <v>35</v>
      </c>
      <c r="V223" s="27"/>
      <c r="W223" s="27"/>
      <c r="X223" s="150">
        <v>0.00059</v>
      </c>
      <c r="Y223" s="150">
        <f>$X$223*$K$223</f>
        <v>0.00236</v>
      </c>
      <c r="Z223" s="150">
        <v>0</v>
      </c>
      <c r="AA223" s="151">
        <f>$Z$223*$K$223</f>
        <v>0</v>
      </c>
      <c r="AR223" s="100" t="s">
        <v>119</v>
      </c>
      <c r="AT223" s="100" t="s">
        <v>114</v>
      </c>
      <c r="AU223" s="100" t="s">
        <v>17</v>
      </c>
      <c r="AY223" s="8" t="s">
        <v>113</v>
      </c>
      <c r="BE223" s="152">
        <f>IF($U$223="základní",$N$223,0)</f>
        <v>0</v>
      </c>
      <c r="BF223" s="152">
        <f>IF($U$223="snížená",$N$223,0)</f>
        <v>0</v>
      </c>
      <c r="BG223" s="152">
        <f>IF($U$223="zákl. přenesená",$N$223,0)</f>
        <v>0</v>
      </c>
      <c r="BH223" s="152">
        <f>IF($U$223="sníž. přenesená",$N$223,0)</f>
        <v>0</v>
      </c>
      <c r="BI223" s="152">
        <f>IF($U$223="nulová",$N$223,0)</f>
        <v>0</v>
      </c>
      <c r="BJ223" s="100" t="s">
        <v>17</v>
      </c>
      <c r="BK223" s="152">
        <f>ROUND($L$223*$K$223,2)</f>
        <v>0</v>
      </c>
      <c r="BL223" s="100" t="s">
        <v>119</v>
      </c>
      <c r="BM223" s="100" t="s">
        <v>294</v>
      </c>
    </row>
    <row r="224" spans="2:47" s="8" customFormat="1" ht="16.5" customHeight="1">
      <c r="B224" s="26"/>
      <c r="C224" s="27"/>
      <c r="D224" s="27"/>
      <c r="E224" s="27"/>
      <c r="F224" s="153" t="s">
        <v>293</v>
      </c>
      <c r="G224" s="27"/>
      <c r="H224" s="27"/>
      <c r="I224" s="27"/>
      <c r="J224" s="27"/>
      <c r="K224" s="27"/>
      <c r="L224" s="27"/>
      <c r="M224" s="27"/>
      <c r="N224" s="27"/>
      <c r="O224" s="27"/>
      <c r="P224" s="27"/>
      <c r="Q224" s="27"/>
      <c r="R224" s="27"/>
      <c r="S224" s="52"/>
      <c r="T224" s="63"/>
      <c r="U224" s="27"/>
      <c r="V224" s="27"/>
      <c r="W224" s="27"/>
      <c r="X224" s="27"/>
      <c r="Y224" s="27"/>
      <c r="Z224" s="27"/>
      <c r="AA224" s="64"/>
      <c r="AT224" s="8" t="s">
        <v>121</v>
      </c>
      <c r="AU224" s="8" t="s">
        <v>17</v>
      </c>
    </row>
    <row r="225" spans="2:65" s="8" customFormat="1" ht="15.75" customHeight="1">
      <c r="B225" s="26"/>
      <c r="C225" s="140" t="s">
        <v>65</v>
      </c>
      <c r="D225" s="140" t="s">
        <v>114</v>
      </c>
      <c r="E225" s="141" t="s">
        <v>295</v>
      </c>
      <c r="F225" s="142" t="s">
        <v>296</v>
      </c>
      <c r="G225" s="143"/>
      <c r="H225" s="143"/>
      <c r="I225" s="143"/>
      <c r="J225" s="144" t="s">
        <v>131</v>
      </c>
      <c r="K225" s="145">
        <v>21.495</v>
      </c>
      <c r="L225" s="146"/>
      <c r="M225" s="143"/>
      <c r="N225" s="147">
        <f>ROUND($L$225*$K$225,2)</f>
        <v>0</v>
      </c>
      <c r="O225" s="143"/>
      <c r="P225" s="143"/>
      <c r="Q225" s="143"/>
      <c r="R225" s="142" t="s">
        <v>139</v>
      </c>
      <c r="S225" s="52"/>
      <c r="T225" s="148"/>
      <c r="U225" s="149" t="s">
        <v>35</v>
      </c>
      <c r="V225" s="27"/>
      <c r="W225" s="27"/>
      <c r="X225" s="150">
        <v>0</v>
      </c>
      <c r="Y225" s="150">
        <f>$X$225*$K$225</f>
        <v>0</v>
      </c>
      <c r="Z225" s="150">
        <v>0</v>
      </c>
      <c r="AA225" s="151">
        <f>$Z$225*$K$225</f>
        <v>0</v>
      </c>
      <c r="AR225" s="100" t="s">
        <v>119</v>
      </c>
      <c r="AT225" s="100" t="s">
        <v>114</v>
      </c>
      <c r="AU225" s="100" t="s">
        <v>17</v>
      </c>
      <c r="AY225" s="8" t="s">
        <v>113</v>
      </c>
      <c r="BE225" s="152">
        <f>IF($U$225="základní",$N$225,0)</f>
        <v>0</v>
      </c>
      <c r="BF225" s="152">
        <f>IF($U$225="snížená",$N$225,0)</f>
        <v>0</v>
      </c>
      <c r="BG225" s="152">
        <f>IF($U$225="zákl. přenesená",$N$225,0)</f>
        <v>0</v>
      </c>
      <c r="BH225" s="152">
        <f>IF($U$225="sníž. přenesená",$N$225,0)</f>
        <v>0</v>
      </c>
      <c r="BI225" s="152">
        <f>IF($U$225="nulová",$N$225,0)</f>
        <v>0</v>
      </c>
      <c r="BJ225" s="100" t="s">
        <v>17</v>
      </c>
      <c r="BK225" s="152">
        <f>ROUND($L$225*$K$225,2)</f>
        <v>0</v>
      </c>
      <c r="BL225" s="100" t="s">
        <v>119</v>
      </c>
      <c r="BM225" s="100" t="s">
        <v>297</v>
      </c>
    </row>
    <row r="226" spans="2:47" s="8" customFormat="1" ht="16.5" customHeight="1">
      <c r="B226" s="26"/>
      <c r="C226" s="27"/>
      <c r="D226" s="27"/>
      <c r="E226" s="27"/>
      <c r="F226" s="153" t="s">
        <v>296</v>
      </c>
      <c r="G226" s="27"/>
      <c r="H226" s="27"/>
      <c r="I226" s="27"/>
      <c r="J226" s="27"/>
      <c r="K226" s="27"/>
      <c r="L226" s="27"/>
      <c r="M226" s="27"/>
      <c r="N226" s="27"/>
      <c r="O226" s="27"/>
      <c r="P226" s="27"/>
      <c r="Q226" s="27"/>
      <c r="R226" s="27"/>
      <c r="S226" s="52"/>
      <c r="T226" s="63"/>
      <c r="U226" s="27"/>
      <c r="V226" s="27"/>
      <c r="W226" s="27"/>
      <c r="X226" s="27"/>
      <c r="Y226" s="27"/>
      <c r="Z226" s="27"/>
      <c r="AA226" s="64"/>
      <c r="AT226" s="8" t="s">
        <v>121</v>
      </c>
      <c r="AU226" s="8" t="s">
        <v>17</v>
      </c>
    </row>
    <row r="227" spans="2:51" s="8" customFormat="1" ht="15.75" customHeight="1">
      <c r="B227" s="154"/>
      <c r="C227" s="155"/>
      <c r="D227" s="155"/>
      <c r="E227" s="156"/>
      <c r="F227" s="157" t="s">
        <v>298</v>
      </c>
      <c r="G227" s="155"/>
      <c r="H227" s="155"/>
      <c r="I227" s="155"/>
      <c r="J227" s="155"/>
      <c r="K227" s="158">
        <v>10.8</v>
      </c>
      <c r="L227" s="155"/>
      <c r="M227" s="155"/>
      <c r="N227" s="155"/>
      <c r="O227" s="155"/>
      <c r="P227" s="155"/>
      <c r="Q227" s="155"/>
      <c r="R227" s="155"/>
      <c r="S227" s="159"/>
      <c r="T227" s="160"/>
      <c r="U227" s="155"/>
      <c r="V227" s="155"/>
      <c r="W227" s="155"/>
      <c r="X227" s="155"/>
      <c r="Y227" s="155"/>
      <c r="Z227" s="155"/>
      <c r="AA227" s="161"/>
      <c r="AT227" s="162" t="s">
        <v>123</v>
      </c>
      <c r="AU227" s="162" t="s">
        <v>17</v>
      </c>
      <c r="AV227" s="163" t="s">
        <v>69</v>
      </c>
      <c r="AW227" s="163" t="s">
        <v>84</v>
      </c>
      <c r="AX227" s="163" t="s">
        <v>65</v>
      </c>
      <c r="AY227" s="162" t="s">
        <v>113</v>
      </c>
    </row>
    <row r="228" spans="2:51" s="8" customFormat="1" ht="15.75" customHeight="1">
      <c r="B228" s="154"/>
      <c r="C228" s="155"/>
      <c r="D228" s="155"/>
      <c r="E228" s="156"/>
      <c r="F228" s="157" t="s">
        <v>299</v>
      </c>
      <c r="G228" s="155"/>
      <c r="H228" s="155"/>
      <c r="I228" s="155"/>
      <c r="J228" s="155"/>
      <c r="K228" s="158">
        <v>9.72</v>
      </c>
      <c r="L228" s="155"/>
      <c r="M228" s="155"/>
      <c r="N228" s="155"/>
      <c r="O228" s="155"/>
      <c r="P228" s="155"/>
      <c r="Q228" s="155"/>
      <c r="R228" s="155"/>
      <c r="S228" s="159"/>
      <c r="T228" s="160"/>
      <c r="U228" s="155"/>
      <c r="V228" s="155"/>
      <c r="W228" s="155"/>
      <c r="X228" s="155"/>
      <c r="Y228" s="155"/>
      <c r="Z228" s="155"/>
      <c r="AA228" s="161"/>
      <c r="AT228" s="162" t="s">
        <v>123</v>
      </c>
      <c r="AU228" s="162" t="s">
        <v>17</v>
      </c>
      <c r="AV228" s="163" t="s">
        <v>69</v>
      </c>
      <c r="AW228" s="163" t="s">
        <v>84</v>
      </c>
      <c r="AX228" s="163" t="s">
        <v>65</v>
      </c>
      <c r="AY228" s="162" t="s">
        <v>113</v>
      </c>
    </row>
    <row r="229" spans="2:51" s="8" customFormat="1" ht="15.75" customHeight="1">
      <c r="B229" s="154"/>
      <c r="C229" s="155"/>
      <c r="D229" s="155"/>
      <c r="E229" s="156"/>
      <c r="F229" s="157" t="s">
        <v>300</v>
      </c>
      <c r="G229" s="155"/>
      <c r="H229" s="155"/>
      <c r="I229" s="155"/>
      <c r="J229" s="155"/>
      <c r="K229" s="158">
        <v>0.975</v>
      </c>
      <c r="L229" s="155"/>
      <c r="M229" s="155"/>
      <c r="N229" s="155"/>
      <c r="O229" s="155"/>
      <c r="P229" s="155"/>
      <c r="Q229" s="155"/>
      <c r="R229" s="155"/>
      <c r="S229" s="159"/>
      <c r="T229" s="160"/>
      <c r="U229" s="155"/>
      <c r="V229" s="155"/>
      <c r="W229" s="155"/>
      <c r="X229" s="155"/>
      <c r="Y229" s="155"/>
      <c r="Z229" s="155"/>
      <c r="AA229" s="161"/>
      <c r="AT229" s="162" t="s">
        <v>123</v>
      </c>
      <c r="AU229" s="162" t="s">
        <v>17</v>
      </c>
      <c r="AV229" s="163" t="s">
        <v>69</v>
      </c>
      <c r="AW229" s="163" t="s">
        <v>84</v>
      </c>
      <c r="AX229" s="163" t="s">
        <v>65</v>
      </c>
      <c r="AY229" s="162" t="s">
        <v>113</v>
      </c>
    </row>
    <row r="230" spans="2:51" s="8" customFormat="1" ht="15.75" customHeight="1">
      <c r="B230" s="164"/>
      <c r="C230" s="165"/>
      <c r="D230" s="165"/>
      <c r="E230" s="166"/>
      <c r="F230" s="167" t="s">
        <v>124</v>
      </c>
      <c r="G230" s="165"/>
      <c r="H230" s="165"/>
      <c r="I230" s="165"/>
      <c r="J230" s="165"/>
      <c r="K230" s="168">
        <v>21.495</v>
      </c>
      <c r="L230" s="165"/>
      <c r="M230" s="165"/>
      <c r="N230" s="165"/>
      <c r="O230" s="165"/>
      <c r="P230" s="165"/>
      <c r="Q230" s="165"/>
      <c r="R230" s="165"/>
      <c r="S230" s="169"/>
      <c r="T230" s="170"/>
      <c r="U230" s="165"/>
      <c r="V230" s="165"/>
      <c r="W230" s="165"/>
      <c r="X230" s="165"/>
      <c r="Y230" s="165"/>
      <c r="Z230" s="165"/>
      <c r="AA230" s="171"/>
      <c r="AT230" s="172" t="s">
        <v>123</v>
      </c>
      <c r="AU230" s="172" t="s">
        <v>17</v>
      </c>
      <c r="AV230" s="173" t="s">
        <v>119</v>
      </c>
      <c r="AW230" s="173" t="s">
        <v>84</v>
      </c>
      <c r="AX230" s="173" t="s">
        <v>17</v>
      </c>
      <c r="AY230" s="172" t="s">
        <v>113</v>
      </c>
    </row>
    <row r="231" spans="2:65" s="8" customFormat="1" ht="15.75" customHeight="1">
      <c r="B231" s="26"/>
      <c r="C231" s="140" t="s">
        <v>65</v>
      </c>
      <c r="D231" s="140" t="s">
        <v>114</v>
      </c>
      <c r="E231" s="141" t="s">
        <v>301</v>
      </c>
      <c r="F231" s="142" t="s">
        <v>302</v>
      </c>
      <c r="G231" s="143"/>
      <c r="H231" s="143"/>
      <c r="I231" s="143"/>
      <c r="J231" s="144" t="s">
        <v>213</v>
      </c>
      <c r="K231" s="145">
        <v>1</v>
      </c>
      <c r="L231" s="146"/>
      <c r="M231" s="143"/>
      <c r="N231" s="147">
        <f>ROUND($L$231*$K$231,2)</f>
        <v>0</v>
      </c>
      <c r="O231" s="143"/>
      <c r="P231" s="143"/>
      <c r="Q231" s="143"/>
      <c r="R231" s="142" t="s">
        <v>139</v>
      </c>
      <c r="S231" s="52"/>
      <c r="T231" s="148"/>
      <c r="U231" s="149" t="s">
        <v>35</v>
      </c>
      <c r="V231" s="27"/>
      <c r="W231" s="27"/>
      <c r="X231" s="150">
        <v>0</v>
      </c>
      <c r="Y231" s="150">
        <f>$X$231*$K$231</f>
        <v>0</v>
      </c>
      <c r="Z231" s="150">
        <v>0</v>
      </c>
      <c r="AA231" s="151">
        <f>$Z$231*$K$231</f>
        <v>0</v>
      </c>
      <c r="AR231" s="100" t="s">
        <v>119</v>
      </c>
      <c r="AT231" s="100" t="s">
        <v>114</v>
      </c>
      <c r="AU231" s="100" t="s">
        <v>17</v>
      </c>
      <c r="AY231" s="8" t="s">
        <v>113</v>
      </c>
      <c r="BE231" s="152">
        <f>IF($U$231="základní",$N$231,0)</f>
        <v>0</v>
      </c>
      <c r="BF231" s="152">
        <f>IF($U$231="snížená",$N$231,0)</f>
        <v>0</v>
      </c>
      <c r="BG231" s="152">
        <f>IF($U$231="zákl. přenesená",$N$231,0)</f>
        <v>0</v>
      </c>
      <c r="BH231" s="152">
        <f>IF($U$231="sníž. přenesená",$N$231,0)</f>
        <v>0</v>
      </c>
      <c r="BI231" s="152">
        <f>IF($U$231="nulová",$N$231,0)</f>
        <v>0</v>
      </c>
      <c r="BJ231" s="100" t="s">
        <v>17</v>
      </c>
      <c r="BK231" s="152">
        <f>ROUND($L$231*$K$231,2)</f>
        <v>0</v>
      </c>
      <c r="BL231" s="100" t="s">
        <v>119</v>
      </c>
      <c r="BM231" s="100" t="s">
        <v>303</v>
      </c>
    </row>
    <row r="232" spans="2:47" s="8" customFormat="1" ht="16.5" customHeight="1">
      <c r="B232" s="26"/>
      <c r="C232" s="27"/>
      <c r="D232" s="27"/>
      <c r="E232" s="27"/>
      <c r="F232" s="153" t="s">
        <v>302</v>
      </c>
      <c r="G232" s="27"/>
      <c r="H232" s="27"/>
      <c r="I232" s="27"/>
      <c r="J232" s="27"/>
      <c r="K232" s="27"/>
      <c r="L232" s="27"/>
      <c r="M232" s="27"/>
      <c r="N232" s="27"/>
      <c r="O232" s="27"/>
      <c r="P232" s="27"/>
      <c r="Q232" s="27"/>
      <c r="R232" s="27"/>
      <c r="S232" s="52"/>
      <c r="T232" s="63"/>
      <c r="U232" s="27"/>
      <c r="V232" s="27"/>
      <c r="W232" s="27"/>
      <c r="X232" s="27"/>
      <c r="Y232" s="27"/>
      <c r="Z232" s="27"/>
      <c r="AA232" s="64"/>
      <c r="AT232" s="8" t="s">
        <v>121</v>
      </c>
      <c r="AU232" s="8" t="s">
        <v>17</v>
      </c>
    </row>
    <row r="233" spans="2:65" s="8" customFormat="1" ht="15.75" customHeight="1">
      <c r="B233" s="26"/>
      <c r="C233" s="140" t="s">
        <v>65</v>
      </c>
      <c r="D233" s="140" t="s">
        <v>114</v>
      </c>
      <c r="E233" s="141" t="s">
        <v>304</v>
      </c>
      <c r="F233" s="142" t="s">
        <v>305</v>
      </c>
      <c r="G233" s="143"/>
      <c r="H233" s="143"/>
      <c r="I233" s="143"/>
      <c r="J233" s="144" t="s">
        <v>236</v>
      </c>
      <c r="K233" s="145">
        <v>4</v>
      </c>
      <c r="L233" s="146"/>
      <c r="M233" s="143"/>
      <c r="N233" s="147">
        <f>ROUND($L$233*$K$233,2)</f>
        <v>0</v>
      </c>
      <c r="O233" s="143"/>
      <c r="P233" s="143"/>
      <c r="Q233" s="143"/>
      <c r="R233" s="142" t="s">
        <v>139</v>
      </c>
      <c r="S233" s="52"/>
      <c r="T233" s="148"/>
      <c r="U233" s="149" t="s">
        <v>35</v>
      </c>
      <c r="V233" s="27"/>
      <c r="W233" s="27"/>
      <c r="X233" s="150">
        <v>0</v>
      </c>
      <c r="Y233" s="150">
        <f>$X$233*$K$233</f>
        <v>0</v>
      </c>
      <c r="Z233" s="150">
        <v>0</v>
      </c>
      <c r="AA233" s="151">
        <f>$Z$233*$K$233</f>
        <v>0</v>
      </c>
      <c r="AR233" s="100" t="s">
        <v>119</v>
      </c>
      <c r="AT233" s="100" t="s">
        <v>114</v>
      </c>
      <c r="AU233" s="100" t="s">
        <v>17</v>
      </c>
      <c r="AY233" s="8" t="s">
        <v>113</v>
      </c>
      <c r="BE233" s="152">
        <f>IF($U$233="základní",$N$233,0)</f>
        <v>0</v>
      </c>
      <c r="BF233" s="152">
        <f>IF($U$233="snížená",$N$233,0)</f>
        <v>0</v>
      </c>
      <c r="BG233" s="152">
        <f>IF($U$233="zákl. přenesená",$N$233,0)</f>
        <v>0</v>
      </c>
      <c r="BH233" s="152">
        <f>IF($U$233="sníž. přenesená",$N$233,0)</f>
        <v>0</v>
      </c>
      <c r="BI233" s="152">
        <f>IF($U$233="nulová",$N$233,0)</f>
        <v>0</v>
      </c>
      <c r="BJ233" s="100" t="s">
        <v>17</v>
      </c>
      <c r="BK233" s="152">
        <f>ROUND($L$233*$K$233,2)</f>
        <v>0</v>
      </c>
      <c r="BL233" s="100" t="s">
        <v>119</v>
      </c>
      <c r="BM233" s="100" t="s">
        <v>306</v>
      </c>
    </row>
    <row r="234" spans="2:47" s="8" customFormat="1" ht="16.5" customHeight="1">
      <c r="B234" s="26"/>
      <c r="C234" s="27"/>
      <c r="D234" s="27"/>
      <c r="E234" s="27"/>
      <c r="F234" s="153" t="s">
        <v>305</v>
      </c>
      <c r="G234" s="27"/>
      <c r="H234" s="27"/>
      <c r="I234" s="27"/>
      <c r="J234" s="27"/>
      <c r="K234" s="27"/>
      <c r="L234" s="27"/>
      <c r="M234" s="27"/>
      <c r="N234" s="27"/>
      <c r="O234" s="27"/>
      <c r="P234" s="27"/>
      <c r="Q234" s="27"/>
      <c r="R234" s="27"/>
      <c r="S234" s="52"/>
      <c r="T234" s="63"/>
      <c r="U234" s="27"/>
      <c r="V234" s="27"/>
      <c r="W234" s="27"/>
      <c r="X234" s="27"/>
      <c r="Y234" s="27"/>
      <c r="Z234" s="27"/>
      <c r="AA234" s="64"/>
      <c r="AT234" s="8" t="s">
        <v>121</v>
      </c>
      <c r="AU234" s="8" t="s">
        <v>17</v>
      </c>
    </row>
    <row r="235" spans="2:51" s="8" customFormat="1" ht="15.75" customHeight="1">
      <c r="B235" s="154"/>
      <c r="C235" s="155"/>
      <c r="D235" s="155"/>
      <c r="E235" s="156"/>
      <c r="F235" s="157" t="s">
        <v>307</v>
      </c>
      <c r="G235" s="155"/>
      <c r="H235" s="155"/>
      <c r="I235" s="155"/>
      <c r="J235" s="155"/>
      <c r="K235" s="158">
        <v>4</v>
      </c>
      <c r="L235" s="155"/>
      <c r="M235" s="155"/>
      <c r="N235" s="155"/>
      <c r="O235" s="155"/>
      <c r="P235" s="155"/>
      <c r="Q235" s="155"/>
      <c r="R235" s="155"/>
      <c r="S235" s="159"/>
      <c r="T235" s="160"/>
      <c r="U235" s="155"/>
      <c r="V235" s="155"/>
      <c r="W235" s="155"/>
      <c r="X235" s="155"/>
      <c r="Y235" s="155"/>
      <c r="Z235" s="155"/>
      <c r="AA235" s="161"/>
      <c r="AT235" s="162" t="s">
        <v>123</v>
      </c>
      <c r="AU235" s="162" t="s">
        <v>17</v>
      </c>
      <c r="AV235" s="163" t="s">
        <v>69</v>
      </c>
      <c r="AW235" s="163" t="s">
        <v>84</v>
      </c>
      <c r="AX235" s="163" t="s">
        <v>65</v>
      </c>
      <c r="AY235" s="162" t="s">
        <v>113</v>
      </c>
    </row>
    <row r="236" spans="2:51" s="8" customFormat="1" ht="15.75" customHeight="1">
      <c r="B236" s="164"/>
      <c r="C236" s="165"/>
      <c r="D236" s="165"/>
      <c r="E236" s="166"/>
      <c r="F236" s="167" t="s">
        <v>124</v>
      </c>
      <c r="G236" s="165"/>
      <c r="H236" s="165"/>
      <c r="I236" s="165"/>
      <c r="J236" s="165"/>
      <c r="K236" s="168">
        <v>4</v>
      </c>
      <c r="L236" s="165"/>
      <c r="M236" s="165"/>
      <c r="N236" s="165"/>
      <c r="O236" s="165"/>
      <c r="P236" s="165"/>
      <c r="Q236" s="165"/>
      <c r="R236" s="165"/>
      <c r="S236" s="169"/>
      <c r="T236" s="170"/>
      <c r="U236" s="165"/>
      <c r="V236" s="165"/>
      <c r="W236" s="165"/>
      <c r="X236" s="165"/>
      <c r="Y236" s="165"/>
      <c r="Z236" s="165"/>
      <c r="AA236" s="171"/>
      <c r="AT236" s="172" t="s">
        <v>123</v>
      </c>
      <c r="AU236" s="172" t="s">
        <v>17</v>
      </c>
      <c r="AV236" s="173" t="s">
        <v>119</v>
      </c>
      <c r="AW236" s="173" t="s">
        <v>84</v>
      </c>
      <c r="AX236" s="173" t="s">
        <v>17</v>
      </c>
      <c r="AY236" s="172" t="s">
        <v>113</v>
      </c>
    </row>
    <row r="237" spans="2:65" s="8" customFormat="1" ht="27" customHeight="1">
      <c r="B237" s="26"/>
      <c r="C237" s="140" t="s">
        <v>65</v>
      </c>
      <c r="D237" s="140" t="s">
        <v>114</v>
      </c>
      <c r="E237" s="141" t="s">
        <v>308</v>
      </c>
      <c r="F237" s="142" t="s">
        <v>309</v>
      </c>
      <c r="G237" s="143"/>
      <c r="H237" s="143"/>
      <c r="I237" s="143"/>
      <c r="J237" s="144" t="s">
        <v>182</v>
      </c>
      <c r="K237" s="175"/>
      <c r="L237" s="146"/>
      <c r="M237" s="143"/>
      <c r="N237" s="147">
        <f>ROUND($L$237*$K$237,2)</f>
        <v>0</v>
      </c>
      <c r="O237" s="143"/>
      <c r="P237" s="143"/>
      <c r="Q237" s="143"/>
      <c r="R237" s="142" t="s">
        <v>118</v>
      </c>
      <c r="S237" s="52"/>
      <c r="T237" s="148"/>
      <c r="U237" s="149" t="s">
        <v>35</v>
      </c>
      <c r="V237" s="27"/>
      <c r="W237" s="27"/>
      <c r="X237" s="150">
        <v>0</v>
      </c>
      <c r="Y237" s="150">
        <f>$X$237*$K$237</f>
        <v>0</v>
      </c>
      <c r="Z237" s="150">
        <v>0</v>
      </c>
      <c r="AA237" s="151">
        <f>$Z$237*$K$237</f>
        <v>0</v>
      </c>
      <c r="AR237" s="100" t="s">
        <v>119</v>
      </c>
      <c r="AT237" s="100" t="s">
        <v>114</v>
      </c>
      <c r="AU237" s="100" t="s">
        <v>17</v>
      </c>
      <c r="AY237" s="8" t="s">
        <v>113</v>
      </c>
      <c r="BE237" s="152">
        <f>IF($U$237="základní",$N$237,0)</f>
        <v>0</v>
      </c>
      <c r="BF237" s="152">
        <f>IF($U$237="snížená",$N$237,0)</f>
        <v>0</v>
      </c>
      <c r="BG237" s="152">
        <f>IF($U$237="zákl. přenesená",$N$237,0)</f>
        <v>0</v>
      </c>
      <c r="BH237" s="152">
        <f>IF($U$237="sníž. přenesená",$N$237,0)</f>
        <v>0</v>
      </c>
      <c r="BI237" s="152">
        <f>IF($U$237="nulová",$N$237,0)</f>
        <v>0</v>
      </c>
      <c r="BJ237" s="100" t="s">
        <v>17</v>
      </c>
      <c r="BK237" s="152">
        <f>ROUND($L$237*$K$237,2)</f>
        <v>0</v>
      </c>
      <c r="BL237" s="100" t="s">
        <v>119</v>
      </c>
      <c r="BM237" s="100" t="s">
        <v>310</v>
      </c>
    </row>
    <row r="238" spans="2:47" s="8" customFormat="1" ht="16.5" customHeight="1">
      <c r="B238" s="26"/>
      <c r="C238" s="27"/>
      <c r="D238" s="27"/>
      <c r="E238" s="27"/>
      <c r="F238" s="153" t="s">
        <v>311</v>
      </c>
      <c r="G238" s="27"/>
      <c r="H238" s="27"/>
      <c r="I238" s="27"/>
      <c r="J238" s="27"/>
      <c r="K238" s="27"/>
      <c r="L238" s="27"/>
      <c r="M238" s="27"/>
      <c r="N238" s="27"/>
      <c r="O238" s="27"/>
      <c r="P238" s="27"/>
      <c r="Q238" s="27"/>
      <c r="R238" s="27"/>
      <c r="S238" s="52"/>
      <c r="T238" s="63"/>
      <c r="U238" s="27"/>
      <c r="V238" s="27"/>
      <c r="W238" s="27"/>
      <c r="X238" s="27"/>
      <c r="Y238" s="27"/>
      <c r="Z238" s="27"/>
      <c r="AA238" s="64"/>
      <c r="AT238" s="8" t="s">
        <v>121</v>
      </c>
      <c r="AU238" s="8" t="s">
        <v>17</v>
      </c>
    </row>
    <row r="239" spans="2:47" s="8" customFormat="1" ht="121.5" customHeight="1">
      <c r="B239" s="26"/>
      <c r="C239" s="27"/>
      <c r="D239" s="27"/>
      <c r="E239" s="27"/>
      <c r="F239" s="174" t="s">
        <v>312</v>
      </c>
      <c r="G239" s="27"/>
      <c r="H239" s="27"/>
      <c r="I239" s="27"/>
      <c r="J239" s="27"/>
      <c r="K239" s="27"/>
      <c r="L239" s="27"/>
      <c r="M239" s="27"/>
      <c r="N239" s="27"/>
      <c r="O239" s="27"/>
      <c r="P239" s="27"/>
      <c r="Q239" s="27"/>
      <c r="R239" s="27"/>
      <c r="S239" s="52"/>
      <c r="T239" s="63"/>
      <c r="U239" s="27"/>
      <c r="V239" s="27"/>
      <c r="W239" s="27"/>
      <c r="X239" s="27"/>
      <c r="Y239" s="27"/>
      <c r="Z239" s="27"/>
      <c r="AA239" s="64"/>
      <c r="AT239" s="8" t="s">
        <v>135</v>
      </c>
      <c r="AU239" s="8" t="s">
        <v>17</v>
      </c>
    </row>
    <row r="240" spans="2:65" s="8" customFormat="1" ht="15.75" customHeight="1">
      <c r="B240" s="26"/>
      <c r="C240" s="140" t="s">
        <v>65</v>
      </c>
      <c r="D240" s="140" t="s">
        <v>114</v>
      </c>
      <c r="E240" s="141" t="s">
        <v>313</v>
      </c>
      <c r="F240" s="142" t="s">
        <v>314</v>
      </c>
      <c r="G240" s="143"/>
      <c r="H240" s="143"/>
      <c r="I240" s="143"/>
      <c r="J240" s="144" t="s">
        <v>236</v>
      </c>
      <c r="K240" s="145">
        <v>2</v>
      </c>
      <c r="L240" s="146"/>
      <c r="M240" s="143"/>
      <c r="N240" s="147">
        <f>ROUND($L$240*$K$240,2)</f>
        <v>0</v>
      </c>
      <c r="O240" s="143"/>
      <c r="P240" s="143"/>
      <c r="Q240" s="143"/>
      <c r="R240" s="142" t="s">
        <v>139</v>
      </c>
      <c r="S240" s="52"/>
      <c r="T240" s="148"/>
      <c r="U240" s="149" t="s">
        <v>35</v>
      </c>
      <c r="V240" s="27"/>
      <c r="W240" s="27"/>
      <c r="X240" s="150">
        <v>0</v>
      </c>
      <c r="Y240" s="150">
        <f>$X$240*$K$240</f>
        <v>0</v>
      </c>
      <c r="Z240" s="150">
        <v>0</v>
      </c>
      <c r="AA240" s="151">
        <f>$Z$240*$K$240</f>
        <v>0</v>
      </c>
      <c r="AR240" s="100" t="s">
        <v>119</v>
      </c>
      <c r="AT240" s="100" t="s">
        <v>114</v>
      </c>
      <c r="AU240" s="100" t="s">
        <v>17</v>
      </c>
      <c r="AY240" s="8" t="s">
        <v>113</v>
      </c>
      <c r="BE240" s="152">
        <f>IF($U$240="základní",$N$240,0)</f>
        <v>0</v>
      </c>
      <c r="BF240" s="152">
        <f>IF($U$240="snížená",$N$240,0)</f>
        <v>0</v>
      </c>
      <c r="BG240" s="152">
        <f>IF($U$240="zákl. přenesená",$N$240,0)</f>
        <v>0</v>
      </c>
      <c r="BH240" s="152">
        <f>IF($U$240="sníž. přenesená",$N$240,0)</f>
        <v>0</v>
      </c>
      <c r="BI240" s="152">
        <f>IF($U$240="nulová",$N$240,0)</f>
        <v>0</v>
      </c>
      <c r="BJ240" s="100" t="s">
        <v>17</v>
      </c>
      <c r="BK240" s="152">
        <f>ROUND($L$240*$K$240,2)</f>
        <v>0</v>
      </c>
      <c r="BL240" s="100" t="s">
        <v>119</v>
      </c>
      <c r="BM240" s="100" t="s">
        <v>315</v>
      </c>
    </row>
    <row r="241" spans="2:47" s="8" customFormat="1" ht="16.5" customHeight="1">
      <c r="B241" s="26"/>
      <c r="C241" s="27"/>
      <c r="D241" s="27"/>
      <c r="E241" s="27"/>
      <c r="F241" s="153" t="s">
        <v>314</v>
      </c>
      <c r="G241" s="27"/>
      <c r="H241" s="27"/>
      <c r="I241" s="27"/>
      <c r="J241" s="27"/>
      <c r="K241" s="27"/>
      <c r="L241" s="27"/>
      <c r="M241" s="27"/>
      <c r="N241" s="27"/>
      <c r="O241" s="27"/>
      <c r="P241" s="27"/>
      <c r="Q241" s="27"/>
      <c r="R241" s="27"/>
      <c r="S241" s="52"/>
      <c r="T241" s="63"/>
      <c r="U241" s="27"/>
      <c r="V241" s="27"/>
      <c r="W241" s="27"/>
      <c r="X241" s="27"/>
      <c r="Y241" s="27"/>
      <c r="Z241" s="27"/>
      <c r="AA241" s="64"/>
      <c r="AT241" s="8" t="s">
        <v>121</v>
      </c>
      <c r="AU241" s="8" t="s">
        <v>17</v>
      </c>
    </row>
    <row r="242" spans="2:63" s="129" customFormat="1" ht="37.5" customHeight="1">
      <c r="B242" s="130"/>
      <c r="C242" s="131"/>
      <c r="D242" s="132" t="s">
        <v>93</v>
      </c>
      <c r="E242" s="131"/>
      <c r="F242" s="131"/>
      <c r="G242" s="131"/>
      <c r="H242" s="131"/>
      <c r="I242" s="131"/>
      <c r="J242" s="131"/>
      <c r="K242" s="131"/>
      <c r="L242" s="131"/>
      <c r="M242" s="131"/>
      <c r="N242" s="133">
        <f>$BK$242</f>
        <v>0</v>
      </c>
      <c r="O242" s="131"/>
      <c r="P242" s="131"/>
      <c r="Q242" s="131"/>
      <c r="R242" s="131"/>
      <c r="S242" s="134"/>
      <c r="T242" s="135"/>
      <c r="U242" s="131"/>
      <c r="V242" s="131"/>
      <c r="W242" s="136">
        <f>SUM($W$243:$W$251)</f>
        <v>0</v>
      </c>
      <c r="X242" s="131"/>
      <c r="Y242" s="136">
        <f>SUM($Y$243:$Y$251)</f>
        <v>0.063425</v>
      </c>
      <c r="Z242" s="131"/>
      <c r="AA242" s="137">
        <f>SUM($AA$243:$AA$251)</f>
        <v>0</v>
      </c>
      <c r="AR242" s="138" t="s">
        <v>17</v>
      </c>
      <c r="AT242" s="138" t="s">
        <v>64</v>
      </c>
      <c r="AU242" s="138" t="s">
        <v>65</v>
      </c>
      <c r="AY242" s="138" t="s">
        <v>113</v>
      </c>
      <c r="BK242" s="139">
        <f>SUM($BK$243:$BK$251)</f>
        <v>0</v>
      </c>
    </row>
    <row r="243" spans="2:65" s="8" customFormat="1" ht="39" customHeight="1">
      <c r="B243" s="26"/>
      <c r="C243" s="140" t="s">
        <v>65</v>
      </c>
      <c r="D243" s="140" t="s">
        <v>114</v>
      </c>
      <c r="E243" s="141" t="s">
        <v>316</v>
      </c>
      <c r="F243" s="142" t="s">
        <v>317</v>
      </c>
      <c r="G243" s="143"/>
      <c r="H243" s="143"/>
      <c r="I243" s="143"/>
      <c r="J243" s="144" t="s">
        <v>131</v>
      </c>
      <c r="K243" s="145">
        <v>21.5</v>
      </c>
      <c r="L243" s="146"/>
      <c r="M243" s="143"/>
      <c r="N243" s="147">
        <f>ROUND($L$243*$K$243,2)</f>
        <v>0</v>
      </c>
      <c r="O243" s="143"/>
      <c r="P243" s="143"/>
      <c r="Q243" s="143"/>
      <c r="R243" s="142" t="s">
        <v>118</v>
      </c>
      <c r="S243" s="52"/>
      <c r="T243" s="148"/>
      <c r="U243" s="149" t="s">
        <v>35</v>
      </c>
      <c r="V243" s="27"/>
      <c r="W243" s="27"/>
      <c r="X243" s="150">
        <v>0.00295</v>
      </c>
      <c r="Y243" s="150">
        <f>$X$243*$K$243</f>
        <v>0.063425</v>
      </c>
      <c r="Z243" s="150">
        <v>0</v>
      </c>
      <c r="AA243" s="151">
        <f>$Z$243*$K$243</f>
        <v>0</v>
      </c>
      <c r="AR243" s="100" t="s">
        <v>119</v>
      </c>
      <c r="AT243" s="100" t="s">
        <v>114</v>
      </c>
      <c r="AU243" s="100" t="s">
        <v>17</v>
      </c>
      <c r="AY243" s="8" t="s">
        <v>113</v>
      </c>
      <c r="BE243" s="152">
        <f>IF($U$243="základní",$N$243,0)</f>
        <v>0</v>
      </c>
      <c r="BF243" s="152">
        <f>IF($U$243="snížená",$N$243,0)</f>
        <v>0</v>
      </c>
      <c r="BG243" s="152">
        <f>IF($U$243="zákl. přenesená",$N$243,0)</f>
        <v>0</v>
      </c>
      <c r="BH243" s="152">
        <f>IF($U$243="sníž. přenesená",$N$243,0)</f>
        <v>0</v>
      </c>
      <c r="BI243" s="152">
        <f>IF($U$243="nulová",$N$243,0)</f>
        <v>0</v>
      </c>
      <c r="BJ243" s="100" t="s">
        <v>17</v>
      </c>
      <c r="BK243" s="152">
        <f>ROUND($L$243*$K$243,2)</f>
        <v>0</v>
      </c>
      <c r="BL243" s="100" t="s">
        <v>119</v>
      </c>
      <c r="BM243" s="100" t="s">
        <v>318</v>
      </c>
    </row>
    <row r="244" spans="2:47" s="8" customFormat="1" ht="16.5" customHeight="1">
      <c r="B244" s="26"/>
      <c r="C244" s="27"/>
      <c r="D244" s="27"/>
      <c r="E244" s="27"/>
      <c r="F244" s="153" t="s">
        <v>319</v>
      </c>
      <c r="G244" s="27"/>
      <c r="H244" s="27"/>
      <c r="I244" s="27"/>
      <c r="J244" s="27"/>
      <c r="K244" s="27"/>
      <c r="L244" s="27"/>
      <c r="M244" s="27"/>
      <c r="N244" s="27"/>
      <c r="O244" s="27"/>
      <c r="P244" s="27"/>
      <c r="Q244" s="27"/>
      <c r="R244" s="27"/>
      <c r="S244" s="52"/>
      <c r="T244" s="63"/>
      <c r="U244" s="27"/>
      <c r="V244" s="27"/>
      <c r="W244" s="27"/>
      <c r="X244" s="27"/>
      <c r="Y244" s="27"/>
      <c r="Z244" s="27"/>
      <c r="AA244" s="64"/>
      <c r="AT244" s="8" t="s">
        <v>121</v>
      </c>
      <c r="AU244" s="8" t="s">
        <v>17</v>
      </c>
    </row>
    <row r="245" spans="2:51" s="8" customFormat="1" ht="15.75" customHeight="1">
      <c r="B245" s="154"/>
      <c r="C245" s="155"/>
      <c r="D245" s="155"/>
      <c r="E245" s="156"/>
      <c r="F245" s="157" t="s">
        <v>320</v>
      </c>
      <c r="G245" s="155"/>
      <c r="H245" s="155"/>
      <c r="I245" s="155"/>
      <c r="J245" s="155"/>
      <c r="K245" s="158">
        <v>21.5</v>
      </c>
      <c r="L245" s="155"/>
      <c r="M245" s="155"/>
      <c r="N245" s="155"/>
      <c r="O245" s="155"/>
      <c r="P245" s="155"/>
      <c r="Q245" s="155"/>
      <c r="R245" s="155"/>
      <c r="S245" s="159"/>
      <c r="T245" s="160"/>
      <c r="U245" s="155"/>
      <c r="V245" s="155"/>
      <c r="W245" s="155"/>
      <c r="X245" s="155"/>
      <c r="Y245" s="155"/>
      <c r="Z245" s="155"/>
      <c r="AA245" s="161"/>
      <c r="AT245" s="162" t="s">
        <v>123</v>
      </c>
      <c r="AU245" s="162" t="s">
        <v>17</v>
      </c>
      <c r="AV245" s="163" t="s">
        <v>69</v>
      </c>
      <c r="AW245" s="163" t="s">
        <v>84</v>
      </c>
      <c r="AX245" s="163" t="s">
        <v>65</v>
      </c>
      <c r="AY245" s="162" t="s">
        <v>113</v>
      </c>
    </row>
    <row r="246" spans="2:51" s="8" customFormat="1" ht="15.75" customHeight="1">
      <c r="B246" s="164"/>
      <c r="C246" s="165"/>
      <c r="D246" s="165"/>
      <c r="E246" s="166"/>
      <c r="F246" s="167" t="s">
        <v>124</v>
      </c>
      <c r="G246" s="165"/>
      <c r="H246" s="165"/>
      <c r="I246" s="165"/>
      <c r="J246" s="165"/>
      <c r="K246" s="168">
        <v>21.5</v>
      </c>
      <c r="L246" s="165"/>
      <c r="M246" s="165"/>
      <c r="N246" s="165"/>
      <c r="O246" s="165"/>
      <c r="P246" s="165"/>
      <c r="Q246" s="165"/>
      <c r="R246" s="165"/>
      <c r="S246" s="169"/>
      <c r="T246" s="170"/>
      <c r="U246" s="165"/>
      <c r="V246" s="165"/>
      <c r="W246" s="165"/>
      <c r="X246" s="165"/>
      <c r="Y246" s="165"/>
      <c r="Z246" s="165"/>
      <c r="AA246" s="171"/>
      <c r="AT246" s="172" t="s">
        <v>123</v>
      </c>
      <c r="AU246" s="172" t="s">
        <v>17</v>
      </c>
      <c r="AV246" s="173" t="s">
        <v>119</v>
      </c>
      <c r="AW246" s="173" t="s">
        <v>84</v>
      </c>
      <c r="AX246" s="173" t="s">
        <v>17</v>
      </c>
      <c r="AY246" s="172" t="s">
        <v>113</v>
      </c>
    </row>
    <row r="247" spans="2:65" s="8" customFormat="1" ht="27" customHeight="1">
      <c r="B247" s="26"/>
      <c r="C247" s="140" t="s">
        <v>65</v>
      </c>
      <c r="D247" s="140" t="s">
        <v>114</v>
      </c>
      <c r="E247" s="141" t="s">
        <v>321</v>
      </c>
      <c r="F247" s="142" t="s">
        <v>322</v>
      </c>
      <c r="G247" s="143"/>
      <c r="H247" s="143"/>
      <c r="I247" s="143"/>
      <c r="J247" s="144" t="s">
        <v>182</v>
      </c>
      <c r="K247" s="175"/>
      <c r="L247" s="146"/>
      <c r="M247" s="143"/>
      <c r="N247" s="147">
        <f>ROUND($L$247*$K$247,2)</f>
        <v>0</v>
      </c>
      <c r="O247" s="143"/>
      <c r="P247" s="143"/>
      <c r="Q247" s="143"/>
      <c r="R247" s="142" t="s">
        <v>118</v>
      </c>
      <c r="S247" s="52"/>
      <c r="T247" s="148"/>
      <c r="U247" s="149" t="s">
        <v>35</v>
      </c>
      <c r="V247" s="27"/>
      <c r="W247" s="27"/>
      <c r="X247" s="150">
        <v>0</v>
      </c>
      <c r="Y247" s="150">
        <f>$X$247*$K$247</f>
        <v>0</v>
      </c>
      <c r="Z247" s="150">
        <v>0</v>
      </c>
      <c r="AA247" s="151">
        <f>$Z$247*$K$247</f>
        <v>0</v>
      </c>
      <c r="AR247" s="100" t="s">
        <v>119</v>
      </c>
      <c r="AT247" s="100" t="s">
        <v>114</v>
      </c>
      <c r="AU247" s="100" t="s">
        <v>17</v>
      </c>
      <c r="AY247" s="8" t="s">
        <v>113</v>
      </c>
      <c r="BE247" s="152">
        <f>IF($U$247="základní",$N$247,0)</f>
        <v>0</v>
      </c>
      <c r="BF247" s="152">
        <f>IF($U$247="snížená",$N$247,0)</f>
        <v>0</v>
      </c>
      <c r="BG247" s="152">
        <f>IF($U$247="zákl. přenesená",$N$247,0)</f>
        <v>0</v>
      </c>
      <c r="BH247" s="152">
        <f>IF($U$247="sníž. přenesená",$N$247,0)</f>
        <v>0</v>
      </c>
      <c r="BI247" s="152">
        <f>IF($U$247="nulová",$N$247,0)</f>
        <v>0</v>
      </c>
      <c r="BJ247" s="100" t="s">
        <v>17</v>
      </c>
      <c r="BK247" s="152">
        <f>ROUND($L$247*$K$247,2)</f>
        <v>0</v>
      </c>
      <c r="BL247" s="100" t="s">
        <v>119</v>
      </c>
      <c r="BM247" s="100" t="s">
        <v>323</v>
      </c>
    </row>
    <row r="248" spans="2:47" s="8" customFormat="1" ht="16.5" customHeight="1">
      <c r="B248" s="26"/>
      <c r="C248" s="27"/>
      <c r="D248" s="27"/>
      <c r="E248" s="27"/>
      <c r="F248" s="153" t="s">
        <v>324</v>
      </c>
      <c r="G248" s="27"/>
      <c r="H248" s="27"/>
      <c r="I248" s="27"/>
      <c r="J248" s="27"/>
      <c r="K248" s="27"/>
      <c r="L248" s="27"/>
      <c r="M248" s="27"/>
      <c r="N248" s="27"/>
      <c r="O248" s="27"/>
      <c r="P248" s="27"/>
      <c r="Q248" s="27"/>
      <c r="R248" s="27"/>
      <c r="S248" s="52"/>
      <c r="T248" s="63"/>
      <c r="U248" s="27"/>
      <c r="V248" s="27"/>
      <c r="W248" s="27"/>
      <c r="X248" s="27"/>
      <c r="Y248" s="27"/>
      <c r="Z248" s="27"/>
      <c r="AA248" s="64"/>
      <c r="AT248" s="8" t="s">
        <v>121</v>
      </c>
      <c r="AU248" s="8" t="s">
        <v>17</v>
      </c>
    </row>
    <row r="249" spans="2:47" s="8" customFormat="1" ht="121.5" customHeight="1">
      <c r="B249" s="26"/>
      <c r="C249" s="27"/>
      <c r="D249" s="27"/>
      <c r="E249" s="27"/>
      <c r="F249" s="174" t="s">
        <v>325</v>
      </c>
      <c r="G249" s="27"/>
      <c r="H249" s="27"/>
      <c r="I249" s="27"/>
      <c r="J249" s="27"/>
      <c r="K249" s="27"/>
      <c r="L249" s="27"/>
      <c r="M249" s="27"/>
      <c r="N249" s="27"/>
      <c r="O249" s="27"/>
      <c r="P249" s="27"/>
      <c r="Q249" s="27"/>
      <c r="R249" s="27"/>
      <c r="S249" s="52"/>
      <c r="T249" s="63"/>
      <c r="U249" s="27"/>
      <c r="V249" s="27"/>
      <c r="W249" s="27"/>
      <c r="X249" s="27"/>
      <c r="Y249" s="27"/>
      <c r="Z249" s="27"/>
      <c r="AA249" s="64"/>
      <c r="AT249" s="8" t="s">
        <v>135</v>
      </c>
      <c r="AU249" s="8" t="s">
        <v>17</v>
      </c>
    </row>
    <row r="250" spans="2:65" s="8" customFormat="1" ht="15.75" customHeight="1">
      <c r="B250" s="26"/>
      <c r="C250" s="140" t="s">
        <v>65</v>
      </c>
      <c r="D250" s="140" t="s">
        <v>114</v>
      </c>
      <c r="E250" s="141" t="s">
        <v>326</v>
      </c>
      <c r="F250" s="142" t="s">
        <v>327</v>
      </c>
      <c r="G250" s="143"/>
      <c r="H250" s="143"/>
      <c r="I250" s="143"/>
      <c r="J250" s="144" t="s">
        <v>131</v>
      </c>
      <c r="K250" s="145">
        <v>21.5</v>
      </c>
      <c r="L250" s="146"/>
      <c r="M250" s="143"/>
      <c r="N250" s="147">
        <f>ROUND($L$250*$K$250,2)</f>
        <v>0</v>
      </c>
      <c r="O250" s="143"/>
      <c r="P250" s="143"/>
      <c r="Q250" s="143"/>
      <c r="R250" s="142" t="s">
        <v>139</v>
      </c>
      <c r="S250" s="52"/>
      <c r="T250" s="148"/>
      <c r="U250" s="149" t="s">
        <v>35</v>
      </c>
      <c r="V250" s="27"/>
      <c r="W250" s="27"/>
      <c r="X250" s="150">
        <v>0</v>
      </c>
      <c r="Y250" s="150">
        <f>$X$250*$K$250</f>
        <v>0</v>
      </c>
      <c r="Z250" s="150">
        <v>0</v>
      </c>
      <c r="AA250" s="151">
        <f>$Z$250*$K$250</f>
        <v>0</v>
      </c>
      <c r="AR250" s="100" t="s">
        <v>119</v>
      </c>
      <c r="AT250" s="100" t="s">
        <v>114</v>
      </c>
      <c r="AU250" s="100" t="s">
        <v>17</v>
      </c>
      <c r="AY250" s="8" t="s">
        <v>113</v>
      </c>
      <c r="BE250" s="152">
        <f>IF($U$250="základní",$N$250,0)</f>
        <v>0</v>
      </c>
      <c r="BF250" s="152">
        <f>IF($U$250="snížená",$N$250,0)</f>
        <v>0</v>
      </c>
      <c r="BG250" s="152">
        <f>IF($U$250="zákl. přenesená",$N$250,0)</f>
        <v>0</v>
      </c>
      <c r="BH250" s="152">
        <f>IF($U$250="sníž. přenesená",$N$250,0)</f>
        <v>0</v>
      </c>
      <c r="BI250" s="152">
        <f>IF($U$250="nulová",$N$250,0)</f>
        <v>0</v>
      </c>
      <c r="BJ250" s="100" t="s">
        <v>17</v>
      </c>
      <c r="BK250" s="152">
        <f>ROUND($L$250*$K$250,2)</f>
        <v>0</v>
      </c>
      <c r="BL250" s="100" t="s">
        <v>119</v>
      </c>
      <c r="BM250" s="100" t="s">
        <v>328</v>
      </c>
    </row>
    <row r="251" spans="2:47" s="8" customFormat="1" ht="16.5" customHeight="1">
      <c r="B251" s="26"/>
      <c r="C251" s="27"/>
      <c r="D251" s="27"/>
      <c r="E251" s="27"/>
      <c r="F251" s="153" t="s">
        <v>327</v>
      </c>
      <c r="G251" s="27"/>
      <c r="H251" s="27"/>
      <c r="I251" s="27"/>
      <c r="J251" s="27"/>
      <c r="K251" s="27"/>
      <c r="L251" s="27"/>
      <c r="M251" s="27"/>
      <c r="N251" s="27"/>
      <c r="O251" s="27"/>
      <c r="P251" s="27"/>
      <c r="Q251" s="27"/>
      <c r="R251" s="27"/>
      <c r="S251" s="52"/>
      <c r="T251" s="63"/>
      <c r="U251" s="27"/>
      <c r="V251" s="27"/>
      <c r="W251" s="27"/>
      <c r="X251" s="27"/>
      <c r="Y251" s="27"/>
      <c r="Z251" s="27"/>
      <c r="AA251" s="64"/>
      <c r="AT251" s="8" t="s">
        <v>121</v>
      </c>
      <c r="AU251" s="8" t="s">
        <v>17</v>
      </c>
    </row>
    <row r="252" spans="2:63" s="129" customFormat="1" ht="37.5" customHeight="1">
      <c r="B252" s="130"/>
      <c r="C252" s="131"/>
      <c r="D252" s="132" t="s">
        <v>94</v>
      </c>
      <c r="E252" s="131"/>
      <c r="F252" s="131"/>
      <c r="G252" s="131"/>
      <c r="H252" s="131"/>
      <c r="I252" s="131"/>
      <c r="J252" s="131"/>
      <c r="K252" s="131"/>
      <c r="L252" s="131"/>
      <c r="M252" s="131"/>
      <c r="N252" s="133">
        <f>$BK$252</f>
        <v>0</v>
      </c>
      <c r="O252" s="131"/>
      <c r="P252" s="131"/>
      <c r="Q252" s="131"/>
      <c r="R252" s="131"/>
      <c r="S252" s="134"/>
      <c r="T252" s="135"/>
      <c r="U252" s="131"/>
      <c r="V252" s="131"/>
      <c r="W252" s="136">
        <f>SUM($W$253:$W$263)</f>
        <v>0</v>
      </c>
      <c r="X252" s="131"/>
      <c r="Y252" s="136">
        <f>SUM($Y$253:$Y$263)</f>
        <v>0.04851696</v>
      </c>
      <c r="Z252" s="131"/>
      <c r="AA252" s="137">
        <f>SUM($AA$253:$AA$263)</f>
        <v>0</v>
      </c>
      <c r="AR252" s="138" t="s">
        <v>17</v>
      </c>
      <c r="AT252" s="138" t="s">
        <v>64</v>
      </c>
      <c r="AU252" s="138" t="s">
        <v>65</v>
      </c>
      <c r="AY252" s="138" t="s">
        <v>113</v>
      </c>
      <c r="BK252" s="139">
        <f>SUM($BK$253:$BK$263)</f>
        <v>0</v>
      </c>
    </row>
    <row r="253" spans="2:65" s="8" customFormat="1" ht="27" customHeight="1">
      <c r="B253" s="26"/>
      <c r="C253" s="140" t="s">
        <v>65</v>
      </c>
      <c r="D253" s="140" t="s">
        <v>114</v>
      </c>
      <c r="E253" s="141" t="s">
        <v>329</v>
      </c>
      <c r="F253" s="142" t="s">
        <v>330</v>
      </c>
      <c r="G253" s="143"/>
      <c r="H253" s="143"/>
      <c r="I253" s="143"/>
      <c r="J253" s="144" t="s">
        <v>131</v>
      </c>
      <c r="K253" s="145">
        <v>28.776</v>
      </c>
      <c r="L253" s="146"/>
      <c r="M253" s="143"/>
      <c r="N253" s="147">
        <f>ROUND($L$253*$K$253,2)</f>
        <v>0</v>
      </c>
      <c r="O253" s="143"/>
      <c r="P253" s="143"/>
      <c r="Q253" s="143"/>
      <c r="R253" s="142" t="s">
        <v>118</v>
      </c>
      <c r="S253" s="52"/>
      <c r="T253" s="148"/>
      <c r="U253" s="149" t="s">
        <v>35</v>
      </c>
      <c r="V253" s="27"/>
      <c r="W253" s="27"/>
      <c r="X253" s="150">
        <v>0.00046</v>
      </c>
      <c r="Y253" s="150">
        <f>$X$253*$K$253</f>
        <v>0.01323696</v>
      </c>
      <c r="Z253" s="150">
        <v>0</v>
      </c>
      <c r="AA253" s="151">
        <f>$Z$253*$K$253</f>
        <v>0</v>
      </c>
      <c r="AR253" s="100" t="s">
        <v>119</v>
      </c>
      <c r="AT253" s="100" t="s">
        <v>114</v>
      </c>
      <c r="AU253" s="100" t="s">
        <v>17</v>
      </c>
      <c r="AY253" s="8" t="s">
        <v>113</v>
      </c>
      <c r="BE253" s="152">
        <f>IF($U$253="základní",$N$253,0)</f>
        <v>0</v>
      </c>
      <c r="BF253" s="152">
        <f>IF($U$253="snížená",$N$253,0)</f>
        <v>0</v>
      </c>
      <c r="BG253" s="152">
        <f>IF($U$253="zákl. přenesená",$N$253,0)</f>
        <v>0</v>
      </c>
      <c r="BH253" s="152">
        <f>IF($U$253="sníž. přenesená",$N$253,0)</f>
        <v>0</v>
      </c>
      <c r="BI253" s="152">
        <f>IF($U$253="nulová",$N$253,0)</f>
        <v>0</v>
      </c>
      <c r="BJ253" s="100" t="s">
        <v>17</v>
      </c>
      <c r="BK253" s="152">
        <f>ROUND($L$253*$K$253,2)</f>
        <v>0</v>
      </c>
      <c r="BL253" s="100" t="s">
        <v>119</v>
      </c>
      <c r="BM253" s="100" t="s">
        <v>331</v>
      </c>
    </row>
    <row r="254" spans="2:47" s="8" customFormat="1" ht="16.5" customHeight="1">
      <c r="B254" s="26"/>
      <c r="C254" s="27"/>
      <c r="D254" s="27"/>
      <c r="E254" s="27"/>
      <c r="F254" s="153" t="s">
        <v>332</v>
      </c>
      <c r="G254" s="27"/>
      <c r="H254" s="27"/>
      <c r="I254" s="27"/>
      <c r="J254" s="27"/>
      <c r="K254" s="27"/>
      <c r="L254" s="27"/>
      <c r="M254" s="27"/>
      <c r="N254" s="27"/>
      <c r="O254" s="27"/>
      <c r="P254" s="27"/>
      <c r="Q254" s="27"/>
      <c r="R254" s="27"/>
      <c r="S254" s="52"/>
      <c r="T254" s="63"/>
      <c r="U254" s="27"/>
      <c r="V254" s="27"/>
      <c r="W254" s="27"/>
      <c r="X254" s="27"/>
      <c r="Y254" s="27"/>
      <c r="Z254" s="27"/>
      <c r="AA254" s="64"/>
      <c r="AT254" s="8" t="s">
        <v>121</v>
      </c>
      <c r="AU254" s="8" t="s">
        <v>17</v>
      </c>
    </row>
    <row r="255" spans="2:51" s="8" customFormat="1" ht="15.75" customHeight="1">
      <c r="B255" s="154"/>
      <c r="C255" s="155"/>
      <c r="D255" s="155"/>
      <c r="E255" s="156"/>
      <c r="F255" s="157" t="s">
        <v>333</v>
      </c>
      <c r="G255" s="155"/>
      <c r="H255" s="155"/>
      <c r="I255" s="155"/>
      <c r="J255" s="155"/>
      <c r="K255" s="158">
        <v>26</v>
      </c>
      <c r="L255" s="155"/>
      <c r="M255" s="155"/>
      <c r="N255" s="155"/>
      <c r="O255" s="155"/>
      <c r="P255" s="155"/>
      <c r="Q255" s="155"/>
      <c r="R255" s="155"/>
      <c r="S255" s="159"/>
      <c r="T255" s="160"/>
      <c r="U255" s="155"/>
      <c r="V255" s="155"/>
      <c r="W255" s="155"/>
      <c r="X255" s="155"/>
      <c r="Y255" s="155"/>
      <c r="Z255" s="155"/>
      <c r="AA255" s="161"/>
      <c r="AT255" s="162" t="s">
        <v>123</v>
      </c>
      <c r="AU255" s="162" t="s">
        <v>17</v>
      </c>
      <c r="AV255" s="163" t="s">
        <v>69</v>
      </c>
      <c r="AW255" s="163" t="s">
        <v>84</v>
      </c>
      <c r="AX255" s="163" t="s">
        <v>65</v>
      </c>
      <c r="AY255" s="162" t="s">
        <v>113</v>
      </c>
    </row>
    <row r="256" spans="2:51" s="8" customFormat="1" ht="15.75" customHeight="1">
      <c r="B256" s="154"/>
      <c r="C256" s="155"/>
      <c r="D256" s="155"/>
      <c r="E256" s="156"/>
      <c r="F256" s="157" t="s">
        <v>334</v>
      </c>
      <c r="G256" s="155"/>
      <c r="H256" s="155"/>
      <c r="I256" s="155"/>
      <c r="J256" s="155"/>
      <c r="K256" s="158">
        <v>0.126</v>
      </c>
      <c r="L256" s="155"/>
      <c r="M256" s="155"/>
      <c r="N256" s="155"/>
      <c r="O256" s="155"/>
      <c r="P256" s="155"/>
      <c r="Q256" s="155"/>
      <c r="R256" s="155"/>
      <c r="S256" s="159"/>
      <c r="T256" s="160"/>
      <c r="U256" s="155"/>
      <c r="V256" s="155"/>
      <c r="W256" s="155"/>
      <c r="X256" s="155"/>
      <c r="Y256" s="155"/>
      <c r="Z256" s="155"/>
      <c r="AA256" s="161"/>
      <c r="AT256" s="162" t="s">
        <v>123</v>
      </c>
      <c r="AU256" s="162" t="s">
        <v>17</v>
      </c>
      <c r="AV256" s="163" t="s">
        <v>69</v>
      </c>
      <c r="AW256" s="163" t="s">
        <v>84</v>
      </c>
      <c r="AX256" s="163" t="s">
        <v>65</v>
      </c>
      <c r="AY256" s="162" t="s">
        <v>113</v>
      </c>
    </row>
    <row r="257" spans="2:51" s="8" customFormat="1" ht="15.75" customHeight="1">
      <c r="B257" s="154"/>
      <c r="C257" s="155"/>
      <c r="D257" s="155"/>
      <c r="E257" s="156"/>
      <c r="F257" s="157" t="s">
        <v>335</v>
      </c>
      <c r="G257" s="155"/>
      <c r="H257" s="155"/>
      <c r="I257" s="155"/>
      <c r="J257" s="155"/>
      <c r="K257" s="158">
        <v>1.75</v>
      </c>
      <c r="L257" s="155"/>
      <c r="M257" s="155"/>
      <c r="N257" s="155"/>
      <c r="O257" s="155"/>
      <c r="P257" s="155"/>
      <c r="Q257" s="155"/>
      <c r="R257" s="155"/>
      <c r="S257" s="159"/>
      <c r="T257" s="160"/>
      <c r="U257" s="155"/>
      <c r="V257" s="155"/>
      <c r="W257" s="155"/>
      <c r="X257" s="155"/>
      <c r="Y257" s="155"/>
      <c r="Z257" s="155"/>
      <c r="AA257" s="161"/>
      <c r="AT257" s="162" t="s">
        <v>123</v>
      </c>
      <c r="AU257" s="162" t="s">
        <v>17</v>
      </c>
      <c r="AV257" s="163" t="s">
        <v>69</v>
      </c>
      <c r="AW257" s="163" t="s">
        <v>84</v>
      </c>
      <c r="AX257" s="163" t="s">
        <v>65</v>
      </c>
      <c r="AY257" s="162" t="s">
        <v>113</v>
      </c>
    </row>
    <row r="258" spans="2:51" s="8" customFormat="1" ht="15.75" customHeight="1">
      <c r="B258" s="154"/>
      <c r="C258" s="155"/>
      <c r="D258" s="155"/>
      <c r="E258" s="156"/>
      <c r="F258" s="157" t="s">
        <v>336</v>
      </c>
      <c r="G258" s="155"/>
      <c r="H258" s="155"/>
      <c r="I258" s="155"/>
      <c r="J258" s="155"/>
      <c r="K258" s="158">
        <v>0.9</v>
      </c>
      <c r="L258" s="155"/>
      <c r="M258" s="155"/>
      <c r="N258" s="155"/>
      <c r="O258" s="155"/>
      <c r="P258" s="155"/>
      <c r="Q258" s="155"/>
      <c r="R258" s="155"/>
      <c r="S258" s="159"/>
      <c r="T258" s="160"/>
      <c r="U258" s="155"/>
      <c r="V258" s="155"/>
      <c r="W258" s="155"/>
      <c r="X258" s="155"/>
      <c r="Y258" s="155"/>
      <c r="Z258" s="155"/>
      <c r="AA258" s="161"/>
      <c r="AT258" s="162" t="s">
        <v>123</v>
      </c>
      <c r="AU258" s="162" t="s">
        <v>17</v>
      </c>
      <c r="AV258" s="163" t="s">
        <v>69</v>
      </c>
      <c r="AW258" s="163" t="s">
        <v>84</v>
      </c>
      <c r="AX258" s="163" t="s">
        <v>65</v>
      </c>
      <c r="AY258" s="162" t="s">
        <v>113</v>
      </c>
    </row>
    <row r="259" spans="2:51" s="8" customFormat="1" ht="15.75" customHeight="1">
      <c r="B259" s="164"/>
      <c r="C259" s="165"/>
      <c r="D259" s="165"/>
      <c r="E259" s="166"/>
      <c r="F259" s="167" t="s">
        <v>124</v>
      </c>
      <c r="G259" s="165"/>
      <c r="H259" s="165"/>
      <c r="I259" s="165"/>
      <c r="J259" s="165"/>
      <c r="K259" s="168">
        <v>28.776</v>
      </c>
      <c r="L259" s="165"/>
      <c r="M259" s="165"/>
      <c r="N259" s="165"/>
      <c r="O259" s="165"/>
      <c r="P259" s="165"/>
      <c r="Q259" s="165"/>
      <c r="R259" s="165"/>
      <c r="S259" s="169"/>
      <c r="T259" s="170"/>
      <c r="U259" s="165"/>
      <c r="V259" s="165"/>
      <c r="W259" s="165"/>
      <c r="X259" s="165"/>
      <c r="Y259" s="165"/>
      <c r="Z259" s="165"/>
      <c r="AA259" s="171"/>
      <c r="AT259" s="172" t="s">
        <v>123</v>
      </c>
      <c r="AU259" s="172" t="s">
        <v>17</v>
      </c>
      <c r="AV259" s="173" t="s">
        <v>119</v>
      </c>
      <c r="AW259" s="173" t="s">
        <v>84</v>
      </c>
      <c r="AX259" s="173" t="s">
        <v>17</v>
      </c>
      <c r="AY259" s="172" t="s">
        <v>113</v>
      </c>
    </row>
    <row r="260" spans="2:65" s="8" customFormat="1" ht="27" customHeight="1">
      <c r="B260" s="26"/>
      <c r="C260" s="140" t="s">
        <v>65</v>
      </c>
      <c r="D260" s="140" t="s">
        <v>114</v>
      </c>
      <c r="E260" s="141" t="s">
        <v>337</v>
      </c>
      <c r="F260" s="142" t="s">
        <v>338</v>
      </c>
      <c r="G260" s="143"/>
      <c r="H260" s="143"/>
      <c r="I260" s="143"/>
      <c r="J260" s="144" t="s">
        <v>131</v>
      </c>
      <c r="K260" s="145">
        <v>72</v>
      </c>
      <c r="L260" s="146"/>
      <c r="M260" s="143"/>
      <c r="N260" s="147">
        <f>ROUND($L$260*$K$260,2)</f>
        <v>0</v>
      </c>
      <c r="O260" s="143"/>
      <c r="P260" s="143"/>
      <c r="Q260" s="143"/>
      <c r="R260" s="142" t="s">
        <v>118</v>
      </c>
      <c r="S260" s="52"/>
      <c r="T260" s="148"/>
      <c r="U260" s="149" t="s">
        <v>35</v>
      </c>
      <c r="V260" s="27"/>
      <c r="W260" s="27"/>
      <c r="X260" s="150">
        <v>0.00049</v>
      </c>
      <c r="Y260" s="150">
        <f>$X$260*$K$260</f>
        <v>0.03528</v>
      </c>
      <c r="Z260" s="150">
        <v>0</v>
      </c>
      <c r="AA260" s="151">
        <f>$Z$260*$K$260</f>
        <v>0</v>
      </c>
      <c r="AR260" s="100" t="s">
        <v>119</v>
      </c>
      <c r="AT260" s="100" t="s">
        <v>114</v>
      </c>
      <c r="AU260" s="100" t="s">
        <v>17</v>
      </c>
      <c r="AY260" s="8" t="s">
        <v>113</v>
      </c>
      <c r="BE260" s="152">
        <f>IF($U$260="základní",$N$260,0)</f>
        <v>0</v>
      </c>
      <c r="BF260" s="152">
        <f>IF($U$260="snížená",$N$260,0)</f>
        <v>0</v>
      </c>
      <c r="BG260" s="152">
        <f>IF($U$260="zákl. přenesená",$N$260,0)</f>
        <v>0</v>
      </c>
      <c r="BH260" s="152">
        <f>IF($U$260="sníž. přenesená",$N$260,0)</f>
        <v>0</v>
      </c>
      <c r="BI260" s="152">
        <f>IF($U$260="nulová",$N$260,0)</f>
        <v>0</v>
      </c>
      <c r="BJ260" s="100" t="s">
        <v>17</v>
      </c>
      <c r="BK260" s="152">
        <f>ROUND($L$260*$K$260,2)</f>
        <v>0</v>
      </c>
      <c r="BL260" s="100" t="s">
        <v>119</v>
      </c>
      <c r="BM260" s="100" t="s">
        <v>339</v>
      </c>
    </row>
    <row r="261" spans="2:47" s="8" customFormat="1" ht="16.5" customHeight="1">
      <c r="B261" s="26"/>
      <c r="C261" s="27"/>
      <c r="D261" s="27"/>
      <c r="E261" s="27"/>
      <c r="F261" s="153" t="s">
        <v>340</v>
      </c>
      <c r="G261" s="27"/>
      <c r="H261" s="27"/>
      <c r="I261" s="27"/>
      <c r="J261" s="27"/>
      <c r="K261" s="27"/>
      <c r="L261" s="27"/>
      <c r="M261" s="27"/>
      <c r="N261" s="27"/>
      <c r="O261" s="27"/>
      <c r="P261" s="27"/>
      <c r="Q261" s="27"/>
      <c r="R261" s="27"/>
      <c r="S261" s="52"/>
      <c r="T261" s="63"/>
      <c r="U261" s="27"/>
      <c r="V261" s="27"/>
      <c r="W261" s="27"/>
      <c r="X261" s="27"/>
      <c r="Y261" s="27"/>
      <c r="Z261" s="27"/>
      <c r="AA261" s="64"/>
      <c r="AT261" s="8" t="s">
        <v>121</v>
      </c>
      <c r="AU261" s="8" t="s">
        <v>17</v>
      </c>
    </row>
    <row r="262" spans="2:51" s="8" customFormat="1" ht="15.75" customHeight="1">
      <c r="B262" s="154"/>
      <c r="C262" s="155"/>
      <c r="D262" s="155"/>
      <c r="E262" s="156"/>
      <c r="F262" s="157" t="s">
        <v>341</v>
      </c>
      <c r="G262" s="155"/>
      <c r="H262" s="155"/>
      <c r="I262" s="155"/>
      <c r="J262" s="155"/>
      <c r="K262" s="158">
        <v>72</v>
      </c>
      <c r="L262" s="155"/>
      <c r="M262" s="155"/>
      <c r="N262" s="155"/>
      <c r="O262" s="155"/>
      <c r="P262" s="155"/>
      <c r="Q262" s="155"/>
      <c r="R262" s="155"/>
      <c r="S262" s="159"/>
      <c r="T262" s="160"/>
      <c r="U262" s="155"/>
      <c r="V262" s="155"/>
      <c r="W262" s="155"/>
      <c r="X262" s="155"/>
      <c r="Y262" s="155"/>
      <c r="Z262" s="155"/>
      <c r="AA262" s="161"/>
      <c r="AT262" s="162" t="s">
        <v>123</v>
      </c>
      <c r="AU262" s="162" t="s">
        <v>17</v>
      </c>
      <c r="AV262" s="163" t="s">
        <v>69</v>
      </c>
      <c r="AW262" s="163" t="s">
        <v>84</v>
      </c>
      <c r="AX262" s="163" t="s">
        <v>65</v>
      </c>
      <c r="AY262" s="162" t="s">
        <v>113</v>
      </c>
    </row>
    <row r="263" spans="2:51" s="8" customFormat="1" ht="15.75" customHeight="1">
      <c r="B263" s="164"/>
      <c r="C263" s="165"/>
      <c r="D263" s="165"/>
      <c r="E263" s="166"/>
      <c r="F263" s="167" t="s">
        <v>124</v>
      </c>
      <c r="G263" s="165"/>
      <c r="H263" s="165"/>
      <c r="I263" s="165"/>
      <c r="J263" s="165"/>
      <c r="K263" s="168">
        <v>72</v>
      </c>
      <c r="L263" s="165"/>
      <c r="M263" s="165"/>
      <c r="N263" s="165"/>
      <c r="O263" s="165"/>
      <c r="P263" s="165"/>
      <c r="Q263" s="165"/>
      <c r="R263" s="165"/>
      <c r="S263" s="169"/>
      <c r="T263" s="170"/>
      <c r="U263" s="165"/>
      <c r="V263" s="165"/>
      <c r="W263" s="165"/>
      <c r="X263" s="165"/>
      <c r="Y263" s="165"/>
      <c r="Z263" s="165"/>
      <c r="AA263" s="171"/>
      <c r="AT263" s="172" t="s">
        <v>123</v>
      </c>
      <c r="AU263" s="172" t="s">
        <v>17</v>
      </c>
      <c r="AV263" s="173" t="s">
        <v>119</v>
      </c>
      <c r="AW263" s="173" t="s">
        <v>84</v>
      </c>
      <c r="AX263" s="173" t="s">
        <v>17</v>
      </c>
      <c r="AY263" s="172" t="s">
        <v>113</v>
      </c>
    </row>
    <row r="264" spans="2:63" s="129" customFormat="1" ht="37.5" customHeight="1">
      <c r="B264" s="130"/>
      <c r="C264" s="131"/>
      <c r="D264" s="132" t="s">
        <v>95</v>
      </c>
      <c r="E264" s="131"/>
      <c r="F264" s="131"/>
      <c r="G264" s="131"/>
      <c r="H264" s="131"/>
      <c r="I264" s="131"/>
      <c r="J264" s="131"/>
      <c r="K264" s="131"/>
      <c r="L264" s="131"/>
      <c r="M264" s="131"/>
      <c r="N264" s="133">
        <f>$BK$264</f>
        <v>0</v>
      </c>
      <c r="O264" s="131"/>
      <c r="P264" s="131"/>
      <c r="Q264" s="131"/>
      <c r="R264" s="131"/>
      <c r="S264" s="134"/>
      <c r="T264" s="135"/>
      <c r="U264" s="131"/>
      <c r="V264" s="131"/>
      <c r="W264" s="136">
        <f>SUM($W$265:$W$268)</f>
        <v>0</v>
      </c>
      <c r="X264" s="131"/>
      <c r="Y264" s="136">
        <f>SUM($Y$265:$Y$268)</f>
        <v>0.08814</v>
      </c>
      <c r="Z264" s="131"/>
      <c r="AA264" s="137">
        <f>SUM($AA$265:$AA$268)</f>
        <v>0</v>
      </c>
      <c r="AR264" s="138" t="s">
        <v>17</v>
      </c>
      <c r="AT264" s="138" t="s">
        <v>64</v>
      </c>
      <c r="AU264" s="138" t="s">
        <v>65</v>
      </c>
      <c r="AY264" s="138" t="s">
        <v>113</v>
      </c>
      <c r="BK264" s="139">
        <f>SUM($BK$265:$BK$268)</f>
        <v>0</v>
      </c>
    </row>
    <row r="265" spans="2:65" s="8" customFormat="1" ht="39" customHeight="1">
      <c r="B265" s="26"/>
      <c r="C265" s="140" t="s">
        <v>65</v>
      </c>
      <c r="D265" s="140" t="s">
        <v>114</v>
      </c>
      <c r="E265" s="141" t="s">
        <v>342</v>
      </c>
      <c r="F265" s="142" t="s">
        <v>343</v>
      </c>
      <c r="G265" s="143"/>
      <c r="H265" s="143"/>
      <c r="I265" s="143"/>
      <c r="J265" s="144" t="s">
        <v>131</v>
      </c>
      <c r="K265" s="145">
        <v>226</v>
      </c>
      <c r="L265" s="146"/>
      <c r="M265" s="143"/>
      <c r="N265" s="147">
        <f>ROUND($L$265*$K$265,2)</f>
        <v>0</v>
      </c>
      <c r="O265" s="143"/>
      <c r="P265" s="143"/>
      <c r="Q265" s="143"/>
      <c r="R265" s="142" t="s">
        <v>139</v>
      </c>
      <c r="S265" s="52"/>
      <c r="T265" s="148"/>
      <c r="U265" s="149" t="s">
        <v>35</v>
      </c>
      <c r="V265" s="27"/>
      <c r="W265" s="27"/>
      <c r="X265" s="150">
        <v>0.00039</v>
      </c>
      <c r="Y265" s="150">
        <f>$X$265*$K$265</f>
        <v>0.08814</v>
      </c>
      <c r="Z265" s="150">
        <v>0</v>
      </c>
      <c r="AA265" s="151">
        <f>$Z$265*$K$265</f>
        <v>0</v>
      </c>
      <c r="AR265" s="100" t="s">
        <v>119</v>
      </c>
      <c r="AT265" s="100" t="s">
        <v>114</v>
      </c>
      <c r="AU265" s="100" t="s">
        <v>17</v>
      </c>
      <c r="AY265" s="8" t="s">
        <v>113</v>
      </c>
      <c r="BE265" s="152">
        <f>IF($U$265="základní",$N$265,0)</f>
        <v>0</v>
      </c>
      <c r="BF265" s="152">
        <f>IF($U$265="snížená",$N$265,0)</f>
        <v>0</v>
      </c>
      <c r="BG265" s="152">
        <f>IF($U$265="zákl. přenesená",$N$265,0)</f>
        <v>0</v>
      </c>
      <c r="BH265" s="152">
        <f>IF($U$265="sníž. přenesená",$N$265,0)</f>
        <v>0</v>
      </c>
      <c r="BI265" s="152">
        <f>IF($U$265="nulová",$N$265,0)</f>
        <v>0</v>
      </c>
      <c r="BJ265" s="100" t="s">
        <v>17</v>
      </c>
      <c r="BK265" s="152">
        <f>ROUND($L$265*$K$265,2)</f>
        <v>0</v>
      </c>
      <c r="BL265" s="100" t="s">
        <v>119</v>
      </c>
      <c r="BM265" s="100" t="s">
        <v>344</v>
      </c>
    </row>
    <row r="266" spans="2:47" s="8" customFormat="1" ht="16.5" customHeight="1">
      <c r="B266" s="26"/>
      <c r="C266" s="27"/>
      <c r="D266" s="27"/>
      <c r="E266" s="27"/>
      <c r="F266" s="153" t="s">
        <v>343</v>
      </c>
      <c r="G266" s="27"/>
      <c r="H266" s="27"/>
      <c r="I266" s="27"/>
      <c r="J266" s="27"/>
      <c r="K266" s="27"/>
      <c r="L266" s="27"/>
      <c r="M266" s="27"/>
      <c r="N266" s="27"/>
      <c r="O266" s="27"/>
      <c r="P266" s="27"/>
      <c r="Q266" s="27"/>
      <c r="R266" s="27"/>
      <c r="S266" s="52"/>
      <c r="T266" s="63"/>
      <c r="U266" s="27"/>
      <c r="V266" s="27"/>
      <c r="W266" s="27"/>
      <c r="X266" s="27"/>
      <c r="Y266" s="27"/>
      <c r="Z266" s="27"/>
      <c r="AA266" s="64"/>
      <c r="AT266" s="8" t="s">
        <v>121</v>
      </c>
      <c r="AU266" s="8" t="s">
        <v>17</v>
      </c>
    </row>
    <row r="267" spans="2:51" s="8" customFormat="1" ht="15.75" customHeight="1">
      <c r="B267" s="154"/>
      <c r="C267" s="155"/>
      <c r="D267" s="155"/>
      <c r="E267" s="156"/>
      <c r="F267" s="157" t="s">
        <v>345</v>
      </c>
      <c r="G267" s="155"/>
      <c r="H267" s="155"/>
      <c r="I267" s="155"/>
      <c r="J267" s="155"/>
      <c r="K267" s="158">
        <v>226</v>
      </c>
      <c r="L267" s="155"/>
      <c r="M267" s="155"/>
      <c r="N267" s="155"/>
      <c r="O267" s="155"/>
      <c r="P267" s="155"/>
      <c r="Q267" s="155"/>
      <c r="R267" s="155"/>
      <c r="S267" s="159"/>
      <c r="T267" s="160"/>
      <c r="U267" s="155"/>
      <c r="V267" s="155"/>
      <c r="W267" s="155"/>
      <c r="X267" s="155"/>
      <c r="Y267" s="155"/>
      <c r="Z267" s="155"/>
      <c r="AA267" s="161"/>
      <c r="AT267" s="162" t="s">
        <v>123</v>
      </c>
      <c r="AU267" s="162" t="s">
        <v>17</v>
      </c>
      <c r="AV267" s="163" t="s">
        <v>69</v>
      </c>
      <c r="AW267" s="163" t="s">
        <v>84</v>
      </c>
      <c r="AX267" s="163" t="s">
        <v>65</v>
      </c>
      <c r="AY267" s="162" t="s">
        <v>113</v>
      </c>
    </row>
    <row r="268" spans="2:51" s="8" customFormat="1" ht="15.75" customHeight="1">
      <c r="B268" s="164"/>
      <c r="C268" s="165"/>
      <c r="D268" s="165"/>
      <c r="E268" s="166"/>
      <c r="F268" s="167" t="s">
        <v>124</v>
      </c>
      <c r="G268" s="165"/>
      <c r="H268" s="165"/>
      <c r="I268" s="165"/>
      <c r="J268" s="165"/>
      <c r="K268" s="168">
        <v>226</v>
      </c>
      <c r="L268" s="165"/>
      <c r="M268" s="165"/>
      <c r="N268" s="165"/>
      <c r="O268" s="165"/>
      <c r="P268" s="165"/>
      <c r="Q268" s="165"/>
      <c r="R268" s="165"/>
      <c r="S268" s="169"/>
      <c r="T268" s="170"/>
      <c r="U268" s="165"/>
      <c r="V268" s="165"/>
      <c r="W268" s="165"/>
      <c r="X268" s="165"/>
      <c r="Y268" s="165"/>
      <c r="Z268" s="165"/>
      <c r="AA268" s="171"/>
      <c r="AT268" s="172" t="s">
        <v>123</v>
      </c>
      <c r="AU268" s="172" t="s">
        <v>17</v>
      </c>
      <c r="AV268" s="173" t="s">
        <v>119</v>
      </c>
      <c r="AW268" s="173" t="s">
        <v>84</v>
      </c>
      <c r="AX268" s="173" t="s">
        <v>17</v>
      </c>
      <c r="AY268" s="172" t="s">
        <v>113</v>
      </c>
    </row>
    <row r="269" spans="2:63" s="129" customFormat="1" ht="37.5" customHeight="1">
      <c r="B269" s="130"/>
      <c r="C269" s="131"/>
      <c r="D269" s="132" t="s">
        <v>96</v>
      </c>
      <c r="E269" s="131"/>
      <c r="F269" s="131"/>
      <c r="G269" s="131"/>
      <c r="H269" s="131"/>
      <c r="I269" s="131"/>
      <c r="J269" s="131"/>
      <c r="K269" s="131"/>
      <c r="L269" s="131"/>
      <c r="M269" s="131"/>
      <c r="N269" s="133">
        <f>$BK$269</f>
        <v>0</v>
      </c>
      <c r="O269" s="131"/>
      <c r="P269" s="131"/>
      <c r="Q269" s="131"/>
      <c r="R269" s="131"/>
      <c r="S269" s="134"/>
      <c r="T269" s="135"/>
      <c r="U269" s="131"/>
      <c r="V269" s="131"/>
      <c r="W269" s="136">
        <f>SUM($W$270:$W$336)</f>
        <v>0</v>
      </c>
      <c r="X269" s="131"/>
      <c r="Y269" s="136">
        <f>SUM($Y$270:$Y$336)</f>
        <v>0</v>
      </c>
      <c r="Z269" s="131"/>
      <c r="AA269" s="137">
        <f>SUM($AA$270:$AA$336)</f>
        <v>7.997344999999999</v>
      </c>
      <c r="AR269" s="138" t="s">
        <v>17</v>
      </c>
      <c r="AT269" s="138" t="s">
        <v>64</v>
      </c>
      <c r="AU269" s="138" t="s">
        <v>65</v>
      </c>
      <c r="AY269" s="138" t="s">
        <v>113</v>
      </c>
      <c r="BK269" s="139">
        <f>SUM($BK$270:$BK$336)</f>
        <v>0</v>
      </c>
    </row>
    <row r="270" spans="2:65" s="8" customFormat="1" ht="15.75" customHeight="1">
      <c r="B270" s="26"/>
      <c r="C270" s="140" t="s">
        <v>65</v>
      </c>
      <c r="D270" s="140" t="s">
        <v>114</v>
      </c>
      <c r="E270" s="141" t="s">
        <v>346</v>
      </c>
      <c r="F270" s="142" t="s">
        <v>347</v>
      </c>
      <c r="G270" s="143"/>
      <c r="H270" s="143"/>
      <c r="I270" s="143"/>
      <c r="J270" s="144" t="s">
        <v>188</v>
      </c>
      <c r="K270" s="145">
        <v>130</v>
      </c>
      <c r="L270" s="146"/>
      <c r="M270" s="143"/>
      <c r="N270" s="147">
        <f>ROUND($L$270*$K$270,2)</f>
        <v>0</v>
      </c>
      <c r="O270" s="143"/>
      <c r="P270" s="143"/>
      <c r="Q270" s="143"/>
      <c r="R270" s="142" t="s">
        <v>118</v>
      </c>
      <c r="S270" s="52"/>
      <c r="T270" s="148"/>
      <c r="U270" s="149" t="s">
        <v>35</v>
      </c>
      <c r="V270" s="27"/>
      <c r="W270" s="27"/>
      <c r="X270" s="150">
        <v>0</v>
      </c>
      <c r="Y270" s="150">
        <f>$X$270*$K$270</f>
        <v>0</v>
      </c>
      <c r="Z270" s="150">
        <v>0.00135</v>
      </c>
      <c r="AA270" s="151">
        <f>$Z$270*$K$270</f>
        <v>0.17550000000000002</v>
      </c>
      <c r="AR270" s="100" t="s">
        <v>119</v>
      </c>
      <c r="AT270" s="100" t="s">
        <v>114</v>
      </c>
      <c r="AU270" s="100" t="s">
        <v>17</v>
      </c>
      <c r="AY270" s="8" t="s">
        <v>113</v>
      </c>
      <c r="BE270" s="152">
        <f>IF($U$270="základní",$N$270,0)</f>
        <v>0</v>
      </c>
      <c r="BF270" s="152">
        <f>IF($U$270="snížená",$N$270,0)</f>
        <v>0</v>
      </c>
      <c r="BG270" s="152">
        <f>IF($U$270="zákl. přenesená",$N$270,0)</f>
        <v>0</v>
      </c>
      <c r="BH270" s="152">
        <f>IF($U$270="sníž. přenesená",$N$270,0)</f>
        <v>0</v>
      </c>
      <c r="BI270" s="152">
        <f>IF($U$270="nulová",$N$270,0)</f>
        <v>0</v>
      </c>
      <c r="BJ270" s="100" t="s">
        <v>17</v>
      </c>
      <c r="BK270" s="152">
        <f>ROUND($L$270*$K$270,2)</f>
        <v>0</v>
      </c>
      <c r="BL270" s="100" t="s">
        <v>119</v>
      </c>
      <c r="BM270" s="100" t="s">
        <v>348</v>
      </c>
    </row>
    <row r="271" spans="2:47" s="8" customFormat="1" ht="16.5" customHeight="1">
      <c r="B271" s="26"/>
      <c r="C271" s="27"/>
      <c r="D271" s="27"/>
      <c r="E271" s="27"/>
      <c r="F271" s="153" t="s">
        <v>349</v>
      </c>
      <c r="G271" s="27"/>
      <c r="H271" s="27"/>
      <c r="I271" s="27"/>
      <c r="J271" s="27"/>
      <c r="K271" s="27"/>
      <c r="L271" s="27"/>
      <c r="M271" s="27"/>
      <c r="N271" s="27"/>
      <c r="O271" s="27"/>
      <c r="P271" s="27"/>
      <c r="Q271" s="27"/>
      <c r="R271" s="27"/>
      <c r="S271" s="52"/>
      <c r="T271" s="63"/>
      <c r="U271" s="27"/>
      <c r="V271" s="27"/>
      <c r="W271" s="27"/>
      <c r="X271" s="27"/>
      <c r="Y271" s="27"/>
      <c r="Z271" s="27"/>
      <c r="AA271" s="64"/>
      <c r="AT271" s="8" t="s">
        <v>121</v>
      </c>
      <c r="AU271" s="8" t="s">
        <v>17</v>
      </c>
    </row>
    <row r="272" spans="2:65" s="8" customFormat="1" ht="27" customHeight="1">
      <c r="B272" s="26"/>
      <c r="C272" s="140" t="s">
        <v>65</v>
      </c>
      <c r="D272" s="140" t="s">
        <v>114</v>
      </c>
      <c r="E272" s="141" t="s">
        <v>350</v>
      </c>
      <c r="F272" s="142" t="s">
        <v>351</v>
      </c>
      <c r="G272" s="143"/>
      <c r="H272" s="143"/>
      <c r="I272" s="143"/>
      <c r="J272" s="144" t="s">
        <v>131</v>
      </c>
      <c r="K272" s="145">
        <v>3.78</v>
      </c>
      <c r="L272" s="146"/>
      <c r="M272" s="143"/>
      <c r="N272" s="147">
        <f>ROUND($L$272*$K$272,2)</f>
        <v>0</v>
      </c>
      <c r="O272" s="143"/>
      <c r="P272" s="143"/>
      <c r="Q272" s="143"/>
      <c r="R272" s="142" t="s">
        <v>118</v>
      </c>
      <c r="S272" s="52"/>
      <c r="T272" s="148"/>
      <c r="U272" s="149" t="s">
        <v>35</v>
      </c>
      <c r="V272" s="27"/>
      <c r="W272" s="27"/>
      <c r="X272" s="150">
        <v>0</v>
      </c>
      <c r="Y272" s="150">
        <f>$X$272*$K$272</f>
        <v>0</v>
      </c>
      <c r="Z272" s="150">
        <v>0.055</v>
      </c>
      <c r="AA272" s="151">
        <f>$Z$272*$K$272</f>
        <v>0.2079</v>
      </c>
      <c r="AR272" s="100" t="s">
        <v>119</v>
      </c>
      <c r="AT272" s="100" t="s">
        <v>114</v>
      </c>
      <c r="AU272" s="100" t="s">
        <v>17</v>
      </c>
      <c r="AY272" s="8" t="s">
        <v>113</v>
      </c>
      <c r="BE272" s="152">
        <f>IF($U$272="základní",$N$272,0)</f>
        <v>0</v>
      </c>
      <c r="BF272" s="152">
        <f>IF($U$272="snížená",$N$272,0)</f>
        <v>0</v>
      </c>
      <c r="BG272" s="152">
        <f>IF($U$272="zákl. přenesená",$N$272,0)</f>
        <v>0</v>
      </c>
      <c r="BH272" s="152">
        <f>IF($U$272="sníž. přenesená",$N$272,0)</f>
        <v>0</v>
      </c>
      <c r="BI272" s="152">
        <f>IF($U$272="nulová",$N$272,0)</f>
        <v>0</v>
      </c>
      <c r="BJ272" s="100" t="s">
        <v>17</v>
      </c>
      <c r="BK272" s="152">
        <f>ROUND($L$272*$K$272,2)</f>
        <v>0</v>
      </c>
      <c r="BL272" s="100" t="s">
        <v>119</v>
      </c>
      <c r="BM272" s="100" t="s">
        <v>352</v>
      </c>
    </row>
    <row r="273" spans="2:47" s="8" customFormat="1" ht="16.5" customHeight="1">
      <c r="B273" s="26"/>
      <c r="C273" s="27"/>
      <c r="D273" s="27"/>
      <c r="E273" s="27"/>
      <c r="F273" s="153" t="s">
        <v>353</v>
      </c>
      <c r="G273" s="27"/>
      <c r="H273" s="27"/>
      <c r="I273" s="27"/>
      <c r="J273" s="27"/>
      <c r="K273" s="27"/>
      <c r="L273" s="27"/>
      <c r="M273" s="27"/>
      <c r="N273" s="27"/>
      <c r="O273" s="27"/>
      <c r="P273" s="27"/>
      <c r="Q273" s="27"/>
      <c r="R273" s="27"/>
      <c r="S273" s="52"/>
      <c r="T273" s="63"/>
      <c r="U273" s="27"/>
      <c r="V273" s="27"/>
      <c r="W273" s="27"/>
      <c r="X273" s="27"/>
      <c r="Y273" s="27"/>
      <c r="Z273" s="27"/>
      <c r="AA273" s="64"/>
      <c r="AT273" s="8" t="s">
        <v>121</v>
      </c>
      <c r="AU273" s="8" t="s">
        <v>17</v>
      </c>
    </row>
    <row r="274" spans="2:51" s="8" customFormat="1" ht="15.75" customHeight="1">
      <c r="B274" s="154"/>
      <c r="C274" s="155"/>
      <c r="D274" s="155"/>
      <c r="E274" s="156"/>
      <c r="F274" s="157" t="s">
        <v>354</v>
      </c>
      <c r="G274" s="155"/>
      <c r="H274" s="155"/>
      <c r="I274" s="155"/>
      <c r="J274" s="155"/>
      <c r="K274" s="158">
        <v>3.78</v>
      </c>
      <c r="L274" s="155"/>
      <c r="M274" s="155"/>
      <c r="N274" s="155"/>
      <c r="O274" s="155"/>
      <c r="P274" s="155"/>
      <c r="Q274" s="155"/>
      <c r="R274" s="155"/>
      <c r="S274" s="159"/>
      <c r="T274" s="160"/>
      <c r="U274" s="155"/>
      <c r="V274" s="155"/>
      <c r="W274" s="155"/>
      <c r="X274" s="155"/>
      <c r="Y274" s="155"/>
      <c r="Z274" s="155"/>
      <c r="AA274" s="161"/>
      <c r="AT274" s="162" t="s">
        <v>123</v>
      </c>
      <c r="AU274" s="162" t="s">
        <v>17</v>
      </c>
      <c r="AV274" s="163" t="s">
        <v>69</v>
      </c>
      <c r="AW274" s="163" t="s">
        <v>84</v>
      </c>
      <c r="AX274" s="163" t="s">
        <v>65</v>
      </c>
      <c r="AY274" s="162" t="s">
        <v>113</v>
      </c>
    </row>
    <row r="275" spans="2:51" s="8" customFormat="1" ht="15.75" customHeight="1">
      <c r="B275" s="164"/>
      <c r="C275" s="165"/>
      <c r="D275" s="165"/>
      <c r="E275" s="166"/>
      <c r="F275" s="167" t="s">
        <v>124</v>
      </c>
      <c r="G275" s="165"/>
      <c r="H275" s="165"/>
      <c r="I275" s="165"/>
      <c r="J275" s="165"/>
      <c r="K275" s="168">
        <v>3.78</v>
      </c>
      <c r="L275" s="165"/>
      <c r="M275" s="165"/>
      <c r="N275" s="165"/>
      <c r="O275" s="165"/>
      <c r="P275" s="165"/>
      <c r="Q275" s="165"/>
      <c r="R275" s="165"/>
      <c r="S275" s="169"/>
      <c r="T275" s="170"/>
      <c r="U275" s="165"/>
      <c r="V275" s="165"/>
      <c r="W275" s="165"/>
      <c r="X275" s="165"/>
      <c r="Y275" s="165"/>
      <c r="Z275" s="165"/>
      <c r="AA275" s="171"/>
      <c r="AT275" s="172" t="s">
        <v>123</v>
      </c>
      <c r="AU275" s="172" t="s">
        <v>17</v>
      </c>
      <c r="AV275" s="173" t="s">
        <v>119</v>
      </c>
      <c r="AW275" s="173" t="s">
        <v>84</v>
      </c>
      <c r="AX275" s="173" t="s">
        <v>17</v>
      </c>
      <c r="AY275" s="172" t="s">
        <v>113</v>
      </c>
    </row>
    <row r="276" spans="2:65" s="8" customFormat="1" ht="27" customHeight="1">
      <c r="B276" s="26"/>
      <c r="C276" s="140" t="s">
        <v>65</v>
      </c>
      <c r="D276" s="140" t="s">
        <v>114</v>
      </c>
      <c r="E276" s="141" t="s">
        <v>355</v>
      </c>
      <c r="F276" s="142" t="s">
        <v>356</v>
      </c>
      <c r="G276" s="143"/>
      <c r="H276" s="143"/>
      <c r="I276" s="143"/>
      <c r="J276" s="144" t="s">
        <v>117</v>
      </c>
      <c r="K276" s="145">
        <v>0.036</v>
      </c>
      <c r="L276" s="146"/>
      <c r="M276" s="143"/>
      <c r="N276" s="147">
        <f>ROUND($L$276*$K$276,2)</f>
        <v>0</v>
      </c>
      <c r="O276" s="143"/>
      <c r="P276" s="143"/>
      <c r="Q276" s="143"/>
      <c r="R276" s="142" t="s">
        <v>118</v>
      </c>
      <c r="S276" s="52"/>
      <c r="T276" s="148"/>
      <c r="U276" s="149" t="s">
        <v>35</v>
      </c>
      <c r="V276" s="27"/>
      <c r="W276" s="27"/>
      <c r="X276" s="150">
        <v>0</v>
      </c>
      <c r="Y276" s="150">
        <f>$X$276*$K$276</f>
        <v>0</v>
      </c>
      <c r="Z276" s="150">
        <v>2.4</v>
      </c>
      <c r="AA276" s="151">
        <f>$Z$276*$K$276</f>
        <v>0.08639999999999999</v>
      </c>
      <c r="AR276" s="100" t="s">
        <v>119</v>
      </c>
      <c r="AT276" s="100" t="s">
        <v>114</v>
      </c>
      <c r="AU276" s="100" t="s">
        <v>17</v>
      </c>
      <c r="AY276" s="8" t="s">
        <v>113</v>
      </c>
      <c r="BE276" s="152">
        <f>IF($U$276="základní",$N$276,0)</f>
        <v>0</v>
      </c>
      <c r="BF276" s="152">
        <f>IF($U$276="snížená",$N$276,0)</f>
        <v>0</v>
      </c>
      <c r="BG276" s="152">
        <f>IF($U$276="zákl. přenesená",$N$276,0)</f>
        <v>0</v>
      </c>
      <c r="BH276" s="152">
        <f>IF($U$276="sníž. přenesená",$N$276,0)</f>
        <v>0</v>
      </c>
      <c r="BI276" s="152">
        <f>IF($U$276="nulová",$N$276,0)</f>
        <v>0</v>
      </c>
      <c r="BJ276" s="100" t="s">
        <v>17</v>
      </c>
      <c r="BK276" s="152">
        <f>ROUND($L$276*$K$276,2)</f>
        <v>0</v>
      </c>
      <c r="BL276" s="100" t="s">
        <v>119</v>
      </c>
      <c r="BM276" s="100" t="s">
        <v>357</v>
      </c>
    </row>
    <row r="277" spans="2:47" s="8" customFormat="1" ht="16.5" customHeight="1">
      <c r="B277" s="26"/>
      <c r="C277" s="27"/>
      <c r="D277" s="27"/>
      <c r="E277" s="27"/>
      <c r="F277" s="153" t="s">
        <v>358</v>
      </c>
      <c r="G277" s="27"/>
      <c r="H277" s="27"/>
      <c r="I277" s="27"/>
      <c r="J277" s="27"/>
      <c r="K277" s="27"/>
      <c r="L277" s="27"/>
      <c r="M277" s="27"/>
      <c r="N277" s="27"/>
      <c r="O277" s="27"/>
      <c r="P277" s="27"/>
      <c r="Q277" s="27"/>
      <c r="R277" s="27"/>
      <c r="S277" s="52"/>
      <c r="T277" s="63"/>
      <c r="U277" s="27"/>
      <c r="V277" s="27"/>
      <c r="W277" s="27"/>
      <c r="X277" s="27"/>
      <c r="Y277" s="27"/>
      <c r="Z277" s="27"/>
      <c r="AA277" s="64"/>
      <c r="AT277" s="8" t="s">
        <v>121</v>
      </c>
      <c r="AU277" s="8" t="s">
        <v>17</v>
      </c>
    </row>
    <row r="278" spans="2:47" s="8" customFormat="1" ht="38.25" customHeight="1">
      <c r="B278" s="26"/>
      <c r="C278" s="27"/>
      <c r="D278" s="27"/>
      <c r="E278" s="27"/>
      <c r="F278" s="174" t="s">
        <v>359</v>
      </c>
      <c r="G278" s="27"/>
      <c r="H278" s="27"/>
      <c r="I278" s="27"/>
      <c r="J278" s="27"/>
      <c r="K278" s="27"/>
      <c r="L278" s="27"/>
      <c r="M278" s="27"/>
      <c r="N278" s="27"/>
      <c r="O278" s="27"/>
      <c r="P278" s="27"/>
      <c r="Q278" s="27"/>
      <c r="R278" s="27"/>
      <c r="S278" s="52"/>
      <c r="T278" s="63"/>
      <c r="U278" s="27"/>
      <c r="V278" s="27"/>
      <c r="W278" s="27"/>
      <c r="X278" s="27"/>
      <c r="Y278" s="27"/>
      <c r="Z278" s="27"/>
      <c r="AA278" s="64"/>
      <c r="AT278" s="8" t="s">
        <v>135</v>
      </c>
      <c r="AU278" s="8" t="s">
        <v>17</v>
      </c>
    </row>
    <row r="279" spans="2:51" s="8" customFormat="1" ht="15.75" customHeight="1">
      <c r="B279" s="154"/>
      <c r="C279" s="155"/>
      <c r="D279" s="155"/>
      <c r="E279" s="156"/>
      <c r="F279" s="157" t="s">
        <v>360</v>
      </c>
      <c r="G279" s="155"/>
      <c r="H279" s="155"/>
      <c r="I279" s="155"/>
      <c r="J279" s="155"/>
      <c r="K279" s="158">
        <v>0.036</v>
      </c>
      <c r="L279" s="155"/>
      <c r="M279" s="155"/>
      <c r="N279" s="155"/>
      <c r="O279" s="155"/>
      <c r="P279" s="155"/>
      <c r="Q279" s="155"/>
      <c r="R279" s="155"/>
      <c r="S279" s="159"/>
      <c r="T279" s="160"/>
      <c r="U279" s="155"/>
      <c r="V279" s="155"/>
      <c r="W279" s="155"/>
      <c r="X279" s="155"/>
      <c r="Y279" s="155"/>
      <c r="Z279" s="155"/>
      <c r="AA279" s="161"/>
      <c r="AT279" s="162" t="s">
        <v>123</v>
      </c>
      <c r="AU279" s="162" t="s">
        <v>17</v>
      </c>
      <c r="AV279" s="163" t="s">
        <v>69</v>
      </c>
      <c r="AW279" s="163" t="s">
        <v>84</v>
      </c>
      <c r="AX279" s="163" t="s">
        <v>65</v>
      </c>
      <c r="AY279" s="162" t="s">
        <v>113</v>
      </c>
    </row>
    <row r="280" spans="2:51" s="8" customFormat="1" ht="15.75" customHeight="1">
      <c r="B280" s="164"/>
      <c r="C280" s="165"/>
      <c r="D280" s="165"/>
      <c r="E280" s="166"/>
      <c r="F280" s="167" t="s">
        <v>124</v>
      </c>
      <c r="G280" s="165"/>
      <c r="H280" s="165"/>
      <c r="I280" s="165"/>
      <c r="J280" s="165"/>
      <c r="K280" s="168">
        <v>0.036</v>
      </c>
      <c r="L280" s="165"/>
      <c r="M280" s="165"/>
      <c r="N280" s="165"/>
      <c r="O280" s="165"/>
      <c r="P280" s="165"/>
      <c r="Q280" s="165"/>
      <c r="R280" s="165"/>
      <c r="S280" s="169"/>
      <c r="T280" s="170"/>
      <c r="U280" s="165"/>
      <c r="V280" s="165"/>
      <c r="W280" s="165"/>
      <c r="X280" s="165"/>
      <c r="Y280" s="165"/>
      <c r="Z280" s="165"/>
      <c r="AA280" s="171"/>
      <c r="AT280" s="172" t="s">
        <v>123</v>
      </c>
      <c r="AU280" s="172" t="s">
        <v>17</v>
      </c>
      <c r="AV280" s="173" t="s">
        <v>119</v>
      </c>
      <c r="AW280" s="173" t="s">
        <v>84</v>
      </c>
      <c r="AX280" s="173" t="s">
        <v>17</v>
      </c>
      <c r="AY280" s="172" t="s">
        <v>113</v>
      </c>
    </row>
    <row r="281" spans="2:65" s="8" customFormat="1" ht="27" customHeight="1">
      <c r="B281" s="26"/>
      <c r="C281" s="140" t="s">
        <v>65</v>
      </c>
      <c r="D281" s="140" t="s">
        <v>114</v>
      </c>
      <c r="E281" s="141" t="s">
        <v>361</v>
      </c>
      <c r="F281" s="142" t="s">
        <v>362</v>
      </c>
      <c r="G281" s="143"/>
      <c r="H281" s="143"/>
      <c r="I281" s="143"/>
      <c r="J281" s="144" t="s">
        <v>131</v>
      </c>
      <c r="K281" s="145">
        <v>0.275</v>
      </c>
      <c r="L281" s="146"/>
      <c r="M281" s="143"/>
      <c r="N281" s="147">
        <f>ROUND($L$281*$K$281,2)</f>
        <v>0</v>
      </c>
      <c r="O281" s="143"/>
      <c r="P281" s="143"/>
      <c r="Q281" s="143"/>
      <c r="R281" s="142" t="s">
        <v>118</v>
      </c>
      <c r="S281" s="52"/>
      <c r="T281" s="148"/>
      <c r="U281" s="149" t="s">
        <v>35</v>
      </c>
      <c r="V281" s="27"/>
      <c r="W281" s="27"/>
      <c r="X281" s="150">
        <v>0</v>
      </c>
      <c r="Y281" s="150">
        <f>$X$281*$K$281</f>
        <v>0</v>
      </c>
      <c r="Z281" s="150">
        <v>0.055</v>
      </c>
      <c r="AA281" s="151">
        <f>$Z$281*$K$281</f>
        <v>0.015125000000000001</v>
      </c>
      <c r="AR281" s="100" t="s">
        <v>119</v>
      </c>
      <c r="AT281" s="100" t="s">
        <v>114</v>
      </c>
      <c r="AU281" s="100" t="s">
        <v>17</v>
      </c>
      <c r="AY281" s="8" t="s">
        <v>113</v>
      </c>
      <c r="BE281" s="152">
        <f>IF($U$281="základní",$N$281,0)</f>
        <v>0</v>
      </c>
      <c r="BF281" s="152">
        <f>IF($U$281="snížená",$N$281,0)</f>
        <v>0</v>
      </c>
      <c r="BG281" s="152">
        <f>IF($U$281="zákl. přenesená",$N$281,0)</f>
        <v>0</v>
      </c>
      <c r="BH281" s="152">
        <f>IF($U$281="sníž. přenesená",$N$281,0)</f>
        <v>0</v>
      </c>
      <c r="BI281" s="152">
        <f>IF($U$281="nulová",$N$281,0)</f>
        <v>0</v>
      </c>
      <c r="BJ281" s="100" t="s">
        <v>17</v>
      </c>
      <c r="BK281" s="152">
        <f>ROUND($L$281*$K$281,2)</f>
        <v>0</v>
      </c>
      <c r="BL281" s="100" t="s">
        <v>119</v>
      </c>
      <c r="BM281" s="100" t="s">
        <v>363</v>
      </c>
    </row>
    <row r="282" spans="2:47" s="8" customFormat="1" ht="27" customHeight="1">
      <c r="B282" s="26"/>
      <c r="C282" s="27"/>
      <c r="D282" s="27"/>
      <c r="E282" s="27"/>
      <c r="F282" s="153" t="s">
        <v>364</v>
      </c>
      <c r="G282" s="27"/>
      <c r="H282" s="27"/>
      <c r="I282" s="27"/>
      <c r="J282" s="27"/>
      <c r="K282" s="27"/>
      <c r="L282" s="27"/>
      <c r="M282" s="27"/>
      <c r="N282" s="27"/>
      <c r="O282" s="27"/>
      <c r="P282" s="27"/>
      <c r="Q282" s="27"/>
      <c r="R282" s="27"/>
      <c r="S282" s="52"/>
      <c r="T282" s="63"/>
      <c r="U282" s="27"/>
      <c r="V282" s="27"/>
      <c r="W282" s="27"/>
      <c r="X282" s="27"/>
      <c r="Y282" s="27"/>
      <c r="Z282" s="27"/>
      <c r="AA282" s="64"/>
      <c r="AT282" s="8" t="s">
        <v>121</v>
      </c>
      <c r="AU282" s="8" t="s">
        <v>17</v>
      </c>
    </row>
    <row r="283" spans="2:51" s="8" customFormat="1" ht="15.75" customHeight="1">
      <c r="B283" s="154"/>
      <c r="C283" s="155"/>
      <c r="D283" s="155"/>
      <c r="E283" s="156"/>
      <c r="F283" s="157" t="s">
        <v>365</v>
      </c>
      <c r="G283" s="155"/>
      <c r="H283" s="155"/>
      <c r="I283" s="155"/>
      <c r="J283" s="155"/>
      <c r="K283" s="158">
        <v>0.275</v>
      </c>
      <c r="L283" s="155"/>
      <c r="M283" s="155"/>
      <c r="N283" s="155"/>
      <c r="O283" s="155"/>
      <c r="P283" s="155"/>
      <c r="Q283" s="155"/>
      <c r="R283" s="155"/>
      <c r="S283" s="159"/>
      <c r="T283" s="160"/>
      <c r="U283" s="155"/>
      <c r="V283" s="155"/>
      <c r="W283" s="155"/>
      <c r="X283" s="155"/>
      <c r="Y283" s="155"/>
      <c r="Z283" s="155"/>
      <c r="AA283" s="161"/>
      <c r="AT283" s="162" t="s">
        <v>123</v>
      </c>
      <c r="AU283" s="162" t="s">
        <v>17</v>
      </c>
      <c r="AV283" s="163" t="s">
        <v>69</v>
      </c>
      <c r="AW283" s="163" t="s">
        <v>84</v>
      </c>
      <c r="AX283" s="163" t="s">
        <v>65</v>
      </c>
      <c r="AY283" s="162" t="s">
        <v>113</v>
      </c>
    </row>
    <row r="284" spans="2:51" s="8" customFormat="1" ht="15.75" customHeight="1">
      <c r="B284" s="164"/>
      <c r="C284" s="165"/>
      <c r="D284" s="165"/>
      <c r="E284" s="166"/>
      <c r="F284" s="167" t="s">
        <v>124</v>
      </c>
      <c r="G284" s="165"/>
      <c r="H284" s="165"/>
      <c r="I284" s="165"/>
      <c r="J284" s="165"/>
      <c r="K284" s="168">
        <v>0.275</v>
      </c>
      <c r="L284" s="165"/>
      <c r="M284" s="165"/>
      <c r="N284" s="165"/>
      <c r="O284" s="165"/>
      <c r="P284" s="165"/>
      <c r="Q284" s="165"/>
      <c r="R284" s="165"/>
      <c r="S284" s="169"/>
      <c r="T284" s="170"/>
      <c r="U284" s="165"/>
      <c r="V284" s="165"/>
      <c r="W284" s="165"/>
      <c r="X284" s="165"/>
      <c r="Y284" s="165"/>
      <c r="Z284" s="165"/>
      <c r="AA284" s="171"/>
      <c r="AT284" s="172" t="s">
        <v>123</v>
      </c>
      <c r="AU284" s="172" t="s">
        <v>17</v>
      </c>
      <c r="AV284" s="173" t="s">
        <v>119</v>
      </c>
      <c r="AW284" s="173" t="s">
        <v>84</v>
      </c>
      <c r="AX284" s="173" t="s">
        <v>17</v>
      </c>
      <c r="AY284" s="172" t="s">
        <v>113</v>
      </c>
    </row>
    <row r="285" spans="2:65" s="8" customFormat="1" ht="27" customHeight="1">
      <c r="B285" s="26"/>
      <c r="C285" s="140" t="s">
        <v>65</v>
      </c>
      <c r="D285" s="140" t="s">
        <v>114</v>
      </c>
      <c r="E285" s="141" t="s">
        <v>366</v>
      </c>
      <c r="F285" s="142" t="s">
        <v>367</v>
      </c>
      <c r="G285" s="143"/>
      <c r="H285" s="143"/>
      <c r="I285" s="143"/>
      <c r="J285" s="144" t="s">
        <v>131</v>
      </c>
      <c r="K285" s="145">
        <v>5.76</v>
      </c>
      <c r="L285" s="146"/>
      <c r="M285" s="143"/>
      <c r="N285" s="147">
        <f>ROUND($L$285*$K$285,2)</f>
        <v>0</v>
      </c>
      <c r="O285" s="143"/>
      <c r="P285" s="143"/>
      <c r="Q285" s="143"/>
      <c r="R285" s="142" t="s">
        <v>118</v>
      </c>
      <c r="S285" s="52"/>
      <c r="T285" s="148"/>
      <c r="U285" s="149" t="s">
        <v>35</v>
      </c>
      <c r="V285" s="27"/>
      <c r="W285" s="27"/>
      <c r="X285" s="150">
        <v>0</v>
      </c>
      <c r="Y285" s="150">
        <f>$X$285*$K$285</f>
        <v>0</v>
      </c>
      <c r="Z285" s="150">
        <v>0.048</v>
      </c>
      <c r="AA285" s="151">
        <f>$Z$285*$K$285</f>
        <v>0.27648</v>
      </c>
      <c r="AR285" s="100" t="s">
        <v>119</v>
      </c>
      <c r="AT285" s="100" t="s">
        <v>114</v>
      </c>
      <c r="AU285" s="100" t="s">
        <v>17</v>
      </c>
      <c r="AY285" s="8" t="s">
        <v>113</v>
      </c>
      <c r="BE285" s="152">
        <f>IF($U$285="základní",$N$285,0)</f>
        <v>0</v>
      </c>
      <c r="BF285" s="152">
        <f>IF($U$285="snížená",$N$285,0)</f>
        <v>0</v>
      </c>
      <c r="BG285" s="152">
        <f>IF($U$285="zákl. přenesená",$N$285,0)</f>
        <v>0</v>
      </c>
      <c r="BH285" s="152">
        <f>IF($U$285="sníž. přenesená",$N$285,0)</f>
        <v>0</v>
      </c>
      <c r="BI285" s="152">
        <f>IF($U$285="nulová",$N$285,0)</f>
        <v>0</v>
      </c>
      <c r="BJ285" s="100" t="s">
        <v>17</v>
      </c>
      <c r="BK285" s="152">
        <f>ROUND($L$285*$K$285,2)</f>
        <v>0</v>
      </c>
      <c r="BL285" s="100" t="s">
        <v>119</v>
      </c>
      <c r="BM285" s="100" t="s">
        <v>368</v>
      </c>
    </row>
    <row r="286" spans="2:47" s="8" customFormat="1" ht="16.5" customHeight="1">
      <c r="B286" s="26"/>
      <c r="C286" s="27"/>
      <c r="D286" s="27"/>
      <c r="E286" s="27"/>
      <c r="F286" s="153" t="s">
        <v>369</v>
      </c>
      <c r="G286" s="27"/>
      <c r="H286" s="27"/>
      <c r="I286" s="27"/>
      <c r="J286" s="27"/>
      <c r="K286" s="27"/>
      <c r="L286" s="27"/>
      <c r="M286" s="27"/>
      <c r="N286" s="27"/>
      <c r="O286" s="27"/>
      <c r="P286" s="27"/>
      <c r="Q286" s="27"/>
      <c r="R286" s="27"/>
      <c r="S286" s="52"/>
      <c r="T286" s="63"/>
      <c r="U286" s="27"/>
      <c r="V286" s="27"/>
      <c r="W286" s="27"/>
      <c r="X286" s="27"/>
      <c r="Y286" s="27"/>
      <c r="Z286" s="27"/>
      <c r="AA286" s="64"/>
      <c r="AT286" s="8" t="s">
        <v>121</v>
      </c>
      <c r="AU286" s="8" t="s">
        <v>17</v>
      </c>
    </row>
    <row r="287" spans="2:47" s="8" customFormat="1" ht="38.25" customHeight="1">
      <c r="B287" s="26"/>
      <c r="C287" s="27"/>
      <c r="D287" s="27"/>
      <c r="E287" s="27"/>
      <c r="F287" s="174" t="s">
        <v>370</v>
      </c>
      <c r="G287" s="27"/>
      <c r="H287" s="27"/>
      <c r="I287" s="27"/>
      <c r="J287" s="27"/>
      <c r="K287" s="27"/>
      <c r="L287" s="27"/>
      <c r="M287" s="27"/>
      <c r="N287" s="27"/>
      <c r="O287" s="27"/>
      <c r="P287" s="27"/>
      <c r="Q287" s="27"/>
      <c r="R287" s="27"/>
      <c r="S287" s="52"/>
      <c r="T287" s="63"/>
      <c r="U287" s="27"/>
      <c r="V287" s="27"/>
      <c r="W287" s="27"/>
      <c r="X287" s="27"/>
      <c r="Y287" s="27"/>
      <c r="Z287" s="27"/>
      <c r="AA287" s="64"/>
      <c r="AT287" s="8" t="s">
        <v>135</v>
      </c>
      <c r="AU287" s="8" t="s">
        <v>17</v>
      </c>
    </row>
    <row r="288" spans="2:51" s="8" customFormat="1" ht="15.75" customHeight="1">
      <c r="B288" s="154"/>
      <c r="C288" s="155"/>
      <c r="D288" s="155"/>
      <c r="E288" s="156"/>
      <c r="F288" s="157" t="s">
        <v>371</v>
      </c>
      <c r="G288" s="155"/>
      <c r="H288" s="155"/>
      <c r="I288" s="155"/>
      <c r="J288" s="155"/>
      <c r="K288" s="158">
        <v>4.86</v>
      </c>
      <c r="L288" s="155"/>
      <c r="M288" s="155"/>
      <c r="N288" s="155"/>
      <c r="O288" s="155"/>
      <c r="P288" s="155"/>
      <c r="Q288" s="155"/>
      <c r="R288" s="155"/>
      <c r="S288" s="159"/>
      <c r="T288" s="160"/>
      <c r="U288" s="155"/>
      <c r="V288" s="155"/>
      <c r="W288" s="155"/>
      <c r="X288" s="155"/>
      <c r="Y288" s="155"/>
      <c r="Z288" s="155"/>
      <c r="AA288" s="161"/>
      <c r="AT288" s="162" t="s">
        <v>123</v>
      </c>
      <c r="AU288" s="162" t="s">
        <v>17</v>
      </c>
      <c r="AV288" s="163" t="s">
        <v>69</v>
      </c>
      <c r="AW288" s="163" t="s">
        <v>84</v>
      </c>
      <c r="AX288" s="163" t="s">
        <v>65</v>
      </c>
      <c r="AY288" s="162" t="s">
        <v>113</v>
      </c>
    </row>
    <row r="289" spans="2:51" s="8" customFormat="1" ht="15.75" customHeight="1">
      <c r="B289" s="154"/>
      <c r="C289" s="155"/>
      <c r="D289" s="155"/>
      <c r="E289" s="156"/>
      <c r="F289" s="157" t="s">
        <v>372</v>
      </c>
      <c r="G289" s="155"/>
      <c r="H289" s="155"/>
      <c r="I289" s="155"/>
      <c r="J289" s="155"/>
      <c r="K289" s="158">
        <v>0.9</v>
      </c>
      <c r="L289" s="155"/>
      <c r="M289" s="155"/>
      <c r="N289" s="155"/>
      <c r="O289" s="155"/>
      <c r="P289" s="155"/>
      <c r="Q289" s="155"/>
      <c r="R289" s="155"/>
      <c r="S289" s="159"/>
      <c r="T289" s="160"/>
      <c r="U289" s="155"/>
      <c r="V289" s="155"/>
      <c r="W289" s="155"/>
      <c r="X289" s="155"/>
      <c r="Y289" s="155"/>
      <c r="Z289" s="155"/>
      <c r="AA289" s="161"/>
      <c r="AT289" s="162" t="s">
        <v>123</v>
      </c>
      <c r="AU289" s="162" t="s">
        <v>17</v>
      </c>
      <c r="AV289" s="163" t="s">
        <v>69</v>
      </c>
      <c r="AW289" s="163" t="s">
        <v>84</v>
      </c>
      <c r="AX289" s="163" t="s">
        <v>65</v>
      </c>
      <c r="AY289" s="162" t="s">
        <v>113</v>
      </c>
    </row>
    <row r="290" spans="2:51" s="8" customFormat="1" ht="15.75" customHeight="1">
      <c r="B290" s="164"/>
      <c r="C290" s="165"/>
      <c r="D290" s="165"/>
      <c r="E290" s="166"/>
      <c r="F290" s="167" t="s">
        <v>124</v>
      </c>
      <c r="G290" s="165"/>
      <c r="H290" s="165"/>
      <c r="I290" s="165"/>
      <c r="J290" s="165"/>
      <c r="K290" s="168">
        <v>5.76</v>
      </c>
      <c r="L290" s="165"/>
      <c r="M290" s="165"/>
      <c r="N290" s="165"/>
      <c r="O290" s="165"/>
      <c r="P290" s="165"/>
      <c r="Q290" s="165"/>
      <c r="R290" s="165"/>
      <c r="S290" s="169"/>
      <c r="T290" s="170"/>
      <c r="U290" s="165"/>
      <c r="V290" s="165"/>
      <c r="W290" s="165"/>
      <c r="X290" s="165"/>
      <c r="Y290" s="165"/>
      <c r="Z290" s="165"/>
      <c r="AA290" s="171"/>
      <c r="AT290" s="172" t="s">
        <v>123</v>
      </c>
      <c r="AU290" s="172" t="s">
        <v>17</v>
      </c>
      <c r="AV290" s="173" t="s">
        <v>119</v>
      </c>
      <c r="AW290" s="173" t="s">
        <v>84</v>
      </c>
      <c r="AX290" s="173" t="s">
        <v>17</v>
      </c>
      <c r="AY290" s="172" t="s">
        <v>113</v>
      </c>
    </row>
    <row r="291" spans="2:65" s="8" customFormat="1" ht="27" customHeight="1">
      <c r="B291" s="26"/>
      <c r="C291" s="140" t="s">
        <v>65</v>
      </c>
      <c r="D291" s="140" t="s">
        <v>114</v>
      </c>
      <c r="E291" s="141" t="s">
        <v>373</v>
      </c>
      <c r="F291" s="142" t="s">
        <v>374</v>
      </c>
      <c r="G291" s="143"/>
      <c r="H291" s="143"/>
      <c r="I291" s="143"/>
      <c r="J291" s="144" t="s">
        <v>131</v>
      </c>
      <c r="K291" s="145">
        <v>74.52</v>
      </c>
      <c r="L291" s="146"/>
      <c r="M291" s="143"/>
      <c r="N291" s="147">
        <f>ROUND($L$291*$K$291,2)</f>
        <v>0</v>
      </c>
      <c r="O291" s="143"/>
      <c r="P291" s="143"/>
      <c r="Q291" s="143"/>
      <c r="R291" s="142" t="s">
        <v>118</v>
      </c>
      <c r="S291" s="52"/>
      <c r="T291" s="148"/>
      <c r="U291" s="149" t="s">
        <v>35</v>
      </c>
      <c r="V291" s="27"/>
      <c r="W291" s="27"/>
      <c r="X291" s="150">
        <v>0</v>
      </c>
      <c r="Y291" s="150">
        <f>$X$291*$K$291</f>
        <v>0</v>
      </c>
      <c r="Z291" s="150">
        <v>0.038</v>
      </c>
      <c r="AA291" s="151">
        <f>$Z$291*$K$291</f>
        <v>2.8317599999999996</v>
      </c>
      <c r="AR291" s="100" t="s">
        <v>119</v>
      </c>
      <c r="AT291" s="100" t="s">
        <v>114</v>
      </c>
      <c r="AU291" s="100" t="s">
        <v>17</v>
      </c>
      <c r="AY291" s="8" t="s">
        <v>113</v>
      </c>
      <c r="BE291" s="152">
        <f>IF($U$291="základní",$N$291,0)</f>
        <v>0</v>
      </c>
      <c r="BF291" s="152">
        <f>IF($U$291="snížená",$N$291,0)</f>
        <v>0</v>
      </c>
      <c r="BG291" s="152">
        <f>IF($U$291="zákl. přenesená",$N$291,0)</f>
        <v>0</v>
      </c>
      <c r="BH291" s="152">
        <f>IF($U$291="sníž. přenesená",$N$291,0)</f>
        <v>0</v>
      </c>
      <c r="BI291" s="152">
        <f>IF($U$291="nulová",$N$291,0)</f>
        <v>0</v>
      </c>
      <c r="BJ291" s="100" t="s">
        <v>17</v>
      </c>
      <c r="BK291" s="152">
        <f>ROUND($L$291*$K$291,2)</f>
        <v>0</v>
      </c>
      <c r="BL291" s="100" t="s">
        <v>119</v>
      </c>
      <c r="BM291" s="100" t="s">
        <v>375</v>
      </c>
    </row>
    <row r="292" spans="2:47" s="8" customFormat="1" ht="16.5" customHeight="1">
      <c r="B292" s="26"/>
      <c r="C292" s="27"/>
      <c r="D292" s="27"/>
      <c r="E292" s="27"/>
      <c r="F292" s="153" t="s">
        <v>376</v>
      </c>
      <c r="G292" s="27"/>
      <c r="H292" s="27"/>
      <c r="I292" s="27"/>
      <c r="J292" s="27"/>
      <c r="K292" s="27"/>
      <c r="L292" s="27"/>
      <c r="M292" s="27"/>
      <c r="N292" s="27"/>
      <c r="O292" s="27"/>
      <c r="P292" s="27"/>
      <c r="Q292" s="27"/>
      <c r="R292" s="27"/>
      <c r="S292" s="52"/>
      <c r="T292" s="63"/>
      <c r="U292" s="27"/>
      <c r="V292" s="27"/>
      <c r="W292" s="27"/>
      <c r="X292" s="27"/>
      <c r="Y292" s="27"/>
      <c r="Z292" s="27"/>
      <c r="AA292" s="64"/>
      <c r="AT292" s="8" t="s">
        <v>121</v>
      </c>
      <c r="AU292" s="8" t="s">
        <v>17</v>
      </c>
    </row>
    <row r="293" spans="2:47" s="8" customFormat="1" ht="38.25" customHeight="1">
      <c r="B293" s="26"/>
      <c r="C293" s="27"/>
      <c r="D293" s="27"/>
      <c r="E293" s="27"/>
      <c r="F293" s="174" t="s">
        <v>370</v>
      </c>
      <c r="G293" s="27"/>
      <c r="H293" s="27"/>
      <c r="I293" s="27"/>
      <c r="J293" s="27"/>
      <c r="K293" s="27"/>
      <c r="L293" s="27"/>
      <c r="M293" s="27"/>
      <c r="N293" s="27"/>
      <c r="O293" s="27"/>
      <c r="P293" s="27"/>
      <c r="Q293" s="27"/>
      <c r="R293" s="27"/>
      <c r="S293" s="52"/>
      <c r="T293" s="63"/>
      <c r="U293" s="27"/>
      <c r="V293" s="27"/>
      <c r="W293" s="27"/>
      <c r="X293" s="27"/>
      <c r="Y293" s="27"/>
      <c r="Z293" s="27"/>
      <c r="AA293" s="64"/>
      <c r="AT293" s="8" t="s">
        <v>135</v>
      </c>
      <c r="AU293" s="8" t="s">
        <v>17</v>
      </c>
    </row>
    <row r="294" spans="2:51" s="8" customFormat="1" ht="15.75" customHeight="1">
      <c r="B294" s="154"/>
      <c r="C294" s="155"/>
      <c r="D294" s="155"/>
      <c r="E294" s="156"/>
      <c r="F294" s="157" t="s">
        <v>377</v>
      </c>
      <c r="G294" s="155"/>
      <c r="H294" s="155"/>
      <c r="I294" s="155"/>
      <c r="J294" s="155"/>
      <c r="K294" s="158">
        <v>9.72</v>
      </c>
      <c r="L294" s="155"/>
      <c r="M294" s="155"/>
      <c r="N294" s="155"/>
      <c r="O294" s="155"/>
      <c r="P294" s="155"/>
      <c r="Q294" s="155"/>
      <c r="R294" s="155"/>
      <c r="S294" s="159"/>
      <c r="T294" s="160"/>
      <c r="U294" s="155"/>
      <c r="V294" s="155"/>
      <c r="W294" s="155"/>
      <c r="X294" s="155"/>
      <c r="Y294" s="155"/>
      <c r="Z294" s="155"/>
      <c r="AA294" s="161"/>
      <c r="AT294" s="162" t="s">
        <v>123</v>
      </c>
      <c r="AU294" s="162" t="s">
        <v>17</v>
      </c>
      <c r="AV294" s="163" t="s">
        <v>69</v>
      </c>
      <c r="AW294" s="163" t="s">
        <v>84</v>
      </c>
      <c r="AX294" s="163" t="s">
        <v>65</v>
      </c>
      <c r="AY294" s="162" t="s">
        <v>113</v>
      </c>
    </row>
    <row r="295" spans="2:51" s="8" customFormat="1" ht="15.75" customHeight="1">
      <c r="B295" s="154"/>
      <c r="C295" s="155"/>
      <c r="D295" s="155"/>
      <c r="E295" s="156"/>
      <c r="F295" s="157" t="s">
        <v>378</v>
      </c>
      <c r="G295" s="155"/>
      <c r="H295" s="155"/>
      <c r="I295" s="155"/>
      <c r="J295" s="155"/>
      <c r="K295" s="158">
        <v>34.02</v>
      </c>
      <c r="L295" s="155"/>
      <c r="M295" s="155"/>
      <c r="N295" s="155"/>
      <c r="O295" s="155"/>
      <c r="P295" s="155"/>
      <c r="Q295" s="155"/>
      <c r="R295" s="155"/>
      <c r="S295" s="159"/>
      <c r="T295" s="160"/>
      <c r="U295" s="155"/>
      <c r="V295" s="155"/>
      <c r="W295" s="155"/>
      <c r="X295" s="155"/>
      <c r="Y295" s="155"/>
      <c r="Z295" s="155"/>
      <c r="AA295" s="161"/>
      <c r="AT295" s="162" t="s">
        <v>123</v>
      </c>
      <c r="AU295" s="162" t="s">
        <v>17</v>
      </c>
      <c r="AV295" s="163" t="s">
        <v>69</v>
      </c>
      <c r="AW295" s="163" t="s">
        <v>84</v>
      </c>
      <c r="AX295" s="163" t="s">
        <v>65</v>
      </c>
      <c r="AY295" s="162" t="s">
        <v>113</v>
      </c>
    </row>
    <row r="296" spans="2:51" s="8" customFormat="1" ht="15.75" customHeight="1">
      <c r="B296" s="154"/>
      <c r="C296" s="155"/>
      <c r="D296" s="155"/>
      <c r="E296" s="156"/>
      <c r="F296" s="157" t="s">
        <v>379</v>
      </c>
      <c r="G296" s="155"/>
      <c r="H296" s="155"/>
      <c r="I296" s="155"/>
      <c r="J296" s="155"/>
      <c r="K296" s="158">
        <v>21.06</v>
      </c>
      <c r="L296" s="155"/>
      <c r="M296" s="155"/>
      <c r="N296" s="155"/>
      <c r="O296" s="155"/>
      <c r="P296" s="155"/>
      <c r="Q296" s="155"/>
      <c r="R296" s="155"/>
      <c r="S296" s="159"/>
      <c r="T296" s="160"/>
      <c r="U296" s="155"/>
      <c r="V296" s="155"/>
      <c r="W296" s="155"/>
      <c r="X296" s="155"/>
      <c r="Y296" s="155"/>
      <c r="Z296" s="155"/>
      <c r="AA296" s="161"/>
      <c r="AT296" s="162" t="s">
        <v>123</v>
      </c>
      <c r="AU296" s="162" t="s">
        <v>17</v>
      </c>
      <c r="AV296" s="163" t="s">
        <v>69</v>
      </c>
      <c r="AW296" s="163" t="s">
        <v>84</v>
      </c>
      <c r="AX296" s="163" t="s">
        <v>65</v>
      </c>
      <c r="AY296" s="162" t="s">
        <v>113</v>
      </c>
    </row>
    <row r="297" spans="2:51" s="8" customFormat="1" ht="15.75" customHeight="1">
      <c r="B297" s="154"/>
      <c r="C297" s="155"/>
      <c r="D297" s="155"/>
      <c r="E297" s="156"/>
      <c r="F297" s="157" t="s">
        <v>380</v>
      </c>
      <c r="G297" s="155"/>
      <c r="H297" s="155"/>
      <c r="I297" s="155"/>
      <c r="J297" s="155"/>
      <c r="K297" s="158">
        <v>3.24</v>
      </c>
      <c r="L297" s="155"/>
      <c r="M297" s="155"/>
      <c r="N297" s="155"/>
      <c r="O297" s="155"/>
      <c r="P297" s="155"/>
      <c r="Q297" s="155"/>
      <c r="R297" s="155"/>
      <c r="S297" s="159"/>
      <c r="T297" s="160"/>
      <c r="U297" s="155"/>
      <c r="V297" s="155"/>
      <c r="W297" s="155"/>
      <c r="X297" s="155"/>
      <c r="Y297" s="155"/>
      <c r="Z297" s="155"/>
      <c r="AA297" s="161"/>
      <c r="AT297" s="162" t="s">
        <v>123</v>
      </c>
      <c r="AU297" s="162" t="s">
        <v>17</v>
      </c>
      <c r="AV297" s="163" t="s">
        <v>69</v>
      </c>
      <c r="AW297" s="163" t="s">
        <v>84</v>
      </c>
      <c r="AX297" s="163" t="s">
        <v>65</v>
      </c>
      <c r="AY297" s="162" t="s">
        <v>113</v>
      </c>
    </row>
    <row r="298" spans="2:51" s="8" customFormat="1" ht="15.75" customHeight="1">
      <c r="B298" s="154"/>
      <c r="C298" s="155"/>
      <c r="D298" s="155"/>
      <c r="E298" s="156"/>
      <c r="F298" s="157" t="s">
        <v>381</v>
      </c>
      <c r="G298" s="155"/>
      <c r="H298" s="155"/>
      <c r="I298" s="155"/>
      <c r="J298" s="155"/>
      <c r="K298" s="158">
        <v>6.48</v>
      </c>
      <c r="L298" s="155"/>
      <c r="M298" s="155"/>
      <c r="N298" s="155"/>
      <c r="O298" s="155"/>
      <c r="P298" s="155"/>
      <c r="Q298" s="155"/>
      <c r="R298" s="155"/>
      <c r="S298" s="159"/>
      <c r="T298" s="160"/>
      <c r="U298" s="155"/>
      <c r="V298" s="155"/>
      <c r="W298" s="155"/>
      <c r="X298" s="155"/>
      <c r="Y298" s="155"/>
      <c r="Z298" s="155"/>
      <c r="AA298" s="161"/>
      <c r="AT298" s="162" t="s">
        <v>123</v>
      </c>
      <c r="AU298" s="162" t="s">
        <v>17</v>
      </c>
      <c r="AV298" s="163" t="s">
        <v>69</v>
      </c>
      <c r="AW298" s="163" t="s">
        <v>84</v>
      </c>
      <c r="AX298" s="163" t="s">
        <v>65</v>
      </c>
      <c r="AY298" s="162" t="s">
        <v>113</v>
      </c>
    </row>
    <row r="299" spans="2:51" s="8" customFormat="1" ht="15.75" customHeight="1">
      <c r="B299" s="164"/>
      <c r="C299" s="165"/>
      <c r="D299" s="165"/>
      <c r="E299" s="166"/>
      <c r="F299" s="167" t="s">
        <v>124</v>
      </c>
      <c r="G299" s="165"/>
      <c r="H299" s="165"/>
      <c r="I299" s="165"/>
      <c r="J299" s="165"/>
      <c r="K299" s="168">
        <v>74.52</v>
      </c>
      <c r="L299" s="165"/>
      <c r="M299" s="165"/>
      <c r="N299" s="165"/>
      <c r="O299" s="165"/>
      <c r="P299" s="165"/>
      <c r="Q299" s="165"/>
      <c r="R299" s="165"/>
      <c r="S299" s="169"/>
      <c r="T299" s="170"/>
      <c r="U299" s="165"/>
      <c r="V299" s="165"/>
      <c r="W299" s="165"/>
      <c r="X299" s="165"/>
      <c r="Y299" s="165"/>
      <c r="Z299" s="165"/>
      <c r="AA299" s="171"/>
      <c r="AT299" s="172" t="s">
        <v>123</v>
      </c>
      <c r="AU299" s="172" t="s">
        <v>17</v>
      </c>
      <c r="AV299" s="173" t="s">
        <v>119</v>
      </c>
      <c r="AW299" s="173" t="s">
        <v>84</v>
      </c>
      <c r="AX299" s="173" t="s">
        <v>17</v>
      </c>
      <c r="AY299" s="172" t="s">
        <v>113</v>
      </c>
    </row>
    <row r="300" spans="2:65" s="8" customFormat="1" ht="27" customHeight="1">
      <c r="B300" s="26"/>
      <c r="C300" s="140" t="s">
        <v>65</v>
      </c>
      <c r="D300" s="140" t="s">
        <v>114</v>
      </c>
      <c r="E300" s="141" t="s">
        <v>382</v>
      </c>
      <c r="F300" s="142" t="s">
        <v>383</v>
      </c>
      <c r="G300" s="143"/>
      <c r="H300" s="143"/>
      <c r="I300" s="143"/>
      <c r="J300" s="144" t="s">
        <v>131</v>
      </c>
      <c r="K300" s="145">
        <v>4.32</v>
      </c>
      <c r="L300" s="146"/>
      <c r="M300" s="143"/>
      <c r="N300" s="147">
        <f>ROUND($L$300*$K$300,2)</f>
        <v>0</v>
      </c>
      <c r="O300" s="143"/>
      <c r="P300" s="143"/>
      <c r="Q300" s="143"/>
      <c r="R300" s="142" t="s">
        <v>118</v>
      </c>
      <c r="S300" s="52"/>
      <c r="T300" s="148"/>
      <c r="U300" s="149" t="s">
        <v>35</v>
      </c>
      <c r="V300" s="27"/>
      <c r="W300" s="27"/>
      <c r="X300" s="150">
        <v>0</v>
      </c>
      <c r="Y300" s="150">
        <f>$X$300*$K$300</f>
        <v>0</v>
      </c>
      <c r="Z300" s="150">
        <v>0.034</v>
      </c>
      <c r="AA300" s="151">
        <f>$Z$300*$K$300</f>
        <v>0.14688</v>
      </c>
      <c r="AR300" s="100" t="s">
        <v>119</v>
      </c>
      <c r="AT300" s="100" t="s">
        <v>114</v>
      </c>
      <c r="AU300" s="100" t="s">
        <v>17</v>
      </c>
      <c r="AY300" s="8" t="s">
        <v>113</v>
      </c>
      <c r="BE300" s="152">
        <f>IF($U$300="základní",$N$300,0)</f>
        <v>0</v>
      </c>
      <c r="BF300" s="152">
        <f>IF($U$300="snížená",$N$300,0)</f>
        <v>0</v>
      </c>
      <c r="BG300" s="152">
        <f>IF($U$300="zákl. přenesená",$N$300,0)</f>
        <v>0</v>
      </c>
      <c r="BH300" s="152">
        <f>IF($U$300="sníž. přenesená",$N$300,0)</f>
        <v>0</v>
      </c>
      <c r="BI300" s="152">
        <f>IF($U$300="nulová",$N$300,0)</f>
        <v>0</v>
      </c>
      <c r="BJ300" s="100" t="s">
        <v>17</v>
      </c>
      <c r="BK300" s="152">
        <f>ROUND($L$300*$K$300,2)</f>
        <v>0</v>
      </c>
      <c r="BL300" s="100" t="s">
        <v>119</v>
      </c>
      <c r="BM300" s="100" t="s">
        <v>384</v>
      </c>
    </row>
    <row r="301" spans="2:47" s="8" customFormat="1" ht="16.5" customHeight="1">
      <c r="B301" s="26"/>
      <c r="C301" s="27"/>
      <c r="D301" s="27"/>
      <c r="E301" s="27"/>
      <c r="F301" s="153" t="s">
        <v>385</v>
      </c>
      <c r="G301" s="27"/>
      <c r="H301" s="27"/>
      <c r="I301" s="27"/>
      <c r="J301" s="27"/>
      <c r="K301" s="27"/>
      <c r="L301" s="27"/>
      <c r="M301" s="27"/>
      <c r="N301" s="27"/>
      <c r="O301" s="27"/>
      <c r="P301" s="27"/>
      <c r="Q301" s="27"/>
      <c r="R301" s="27"/>
      <c r="S301" s="52"/>
      <c r="T301" s="63"/>
      <c r="U301" s="27"/>
      <c r="V301" s="27"/>
      <c r="W301" s="27"/>
      <c r="X301" s="27"/>
      <c r="Y301" s="27"/>
      <c r="Z301" s="27"/>
      <c r="AA301" s="64"/>
      <c r="AT301" s="8" t="s">
        <v>121</v>
      </c>
      <c r="AU301" s="8" t="s">
        <v>17</v>
      </c>
    </row>
    <row r="302" spans="2:47" s="8" customFormat="1" ht="38.25" customHeight="1">
      <c r="B302" s="26"/>
      <c r="C302" s="27"/>
      <c r="D302" s="27"/>
      <c r="E302" s="27"/>
      <c r="F302" s="174" t="s">
        <v>370</v>
      </c>
      <c r="G302" s="27"/>
      <c r="H302" s="27"/>
      <c r="I302" s="27"/>
      <c r="J302" s="27"/>
      <c r="K302" s="27"/>
      <c r="L302" s="27"/>
      <c r="M302" s="27"/>
      <c r="N302" s="27"/>
      <c r="O302" s="27"/>
      <c r="P302" s="27"/>
      <c r="Q302" s="27"/>
      <c r="R302" s="27"/>
      <c r="S302" s="52"/>
      <c r="T302" s="63"/>
      <c r="U302" s="27"/>
      <c r="V302" s="27"/>
      <c r="W302" s="27"/>
      <c r="X302" s="27"/>
      <c r="Y302" s="27"/>
      <c r="Z302" s="27"/>
      <c r="AA302" s="64"/>
      <c r="AT302" s="8" t="s">
        <v>135</v>
      </c>
      <c r="AU302" s="8" t="s">
        <v>17</v>
      </c>
    </row>
    <row r="303" spans="2:51" s="8" customFormat="1" ht="15.75" customHeight="1">
      <c r="B303" s="154"/>
      <c r="C303" s="155"/>
      <c r="D303" s="155"/>
      <c r="E303" s="156"/>
      <c r="F303" s="157" t="s">
        <v>386</v>
      </c>
      <c r="G303" s="155"/>
      <c r="H303" s="155"/>
      <c r="I303" s="155"/>
      <c r="J303" s="155"/>
      <c r="K303" s="158">
        <v>4.32</v>
      </c>
      <c r="L303" s="155"/>
      <c r="M303" s="155"/>
      <c r="N303" s="155"/>
      <c r="O303" s="155"/>
      <c r="P303" s="155"/>
      <c r="Q303" s="155"/>
      <c r="R303" s="155"/>
      <c r="S303" s="159"/>
      <c r="T303" s="160"/>
      <c r="U303" s="155"/>
      <c r="V303" s="155"/>
      <c r="W303" s="155"/>
      <c r="X303" s="155"/>
      <c r="Y303" s="155"/>
      <c r="Z303" s="155"/>
      <c r="AA303" s="161"/>
      <c r="AT303" s="162" t="s">
        <v>123</v>
      </c>
      <c r="AU303" s="162" t="s">
        <v>17</v>
      </c>
      <c r="AV303" s="163" t="s">
        <v>69</v>
      </c>
      <c r="AW303" s="163" t="s">
        <v>84</v>
      </c>
      <c r="AX303" s="163" t="s">
        <v>65</v>
      </c>
      <c r="AY303" s="162" t="s">
        <v>113</v>
      </c>
    </row>
    <row r="304" spans="2:51" s="8" customFormat="1" ht="15.75" customHeight="1">
      <c r="B304" s="164"/>
      <c r="C304" s="165"/>
      <c r="D304" s="165"/>
      <c r="E304" s="166"/>
      <c r="F304" s="167" t="s">
        <v>124</v>
      </c>
      <c r="G304" s="165"/>
      <c r="H304" s="165"/>
      <c r="I304" s="165"/>
      <c r="J304" s="165"/>
      <c r="K304" s="168">
        <v>4.32</v>
      </c>
      <c r="L304" s="165"/>
      <c r="M304" s="165"/>
      <c r="N304" s="165"/>
      <c r="O304" s="165"/>
      <c r="P304" s="165"/>
      <c r="Q304" s="165"/>
      <c r="R304" s="165"/>
      <c r="S304" s="169"/>
      <c r="T304" s="170"/>
      <c r="U304" s="165"/>
      <c r="V304" s="165"/>
      <c r="W304" s="165"/>
      <c r="X304" s="165"/>
      <c r="Y304" s="165"/>
      <c r="Z304" s="165"/>
      <c r="AA304" s="171"/>
      <c r="AT304" s="172" t="s">
        <v>123</v>
      </c>
      <c r="AU304" s="172" t="s">
        <v>17</v>
      </c>
      <c r="AV304" s="173" t="s">
        <v>119</v>
      </c>
      <c r="AW304" s="173" t="s">
        <v>84</v>
      </c>
      <c r="AX304" s="173" t="s">
        <v>17</v>
      </c>
      <c r="AY304" s="172" t="s">
        <v>113</v>
      </c>
    </row>
    <row r="305" spans="2:65" s="8" customFormat="1" ht="27" customHeight="1">
      <c r="B305" s="26"/>
      <c r="C305" s="140" t="s">
        <v>65</v>
      </c>
      <c r="D305" s="140" t="s">
        <v>114</v>
      </c>
      <c r="E305" s="141" t="s">
        <v>387</v>
      </c>
      <c r="F305" s="142" t="s">
        <v>388</v>
      </c>
      <c r="G305" s="143"/>
      <c r="H305" s="143"/>
      <c r="I305" s="143"/>
      <c r="J305" s="144" t="s">
        <v>131</v>
      </c>
      <c r="K305" s="145">
        <v>7.56</v>
      </c>
      <c r="L305" s="146"/>
      <c r="M305" s="143"/>
      <c r="N305" s="147">
        <f>ROUND($L$305*$K$305,2)</f>
        <v>0</v>
      </c>
      <c r="O305" s="143"/>
      <c r="P305" s="143"/>
      <c r="Q305" s="143"/>
      <c r="R305" s="142" t="s">
        <v>118</v>
      </c>
      <c r="S305" s="52"/>
      <c r="T305" s="148"/>
      <c r="U305" s="149" t="s">
        <v>35</v>
      </c>
      <c r="V305" s="27"/>
      <c r="W305" s="27"/>
      <c r="X305" s="150">
        <v>0</v>
      </c>
      <c r="Y305" s="150">
        <f>$X$305*$K$305</f>
        <v>0</v>
      </c>
      <c r="Z305" s="150">
        <v>0.017</v>
      </c>
      <c r="AA305" s="151">
        <f>$Z$305*$K$305</f>
        <v>0.12852</v>
      </c>
      <c r="AR305" s="100" t="s">
        <v>119</v>
      </c>
      <c r="AT305" s="100" t="s">
        <v>114</v>
      </c>
      <c r="AU305" s="100" t="s">
        <v>17</v>
      </c>
      <c r="AY305" s="8" t="s">
        <v>113</v>
      </c>
      <c r="BE305" s="152">
        <f>IF($U$305="základní",$N$305,0)</f>
        <v>0</v>
      </c>
      <c r="BF305" s="152">
        <f>IF($U$305="snížená",$N$305,0)</f>
        <v>0</v>
      </c>
      <c r="BG305" s="152">
        <f>IF($U$305="zákl. přenesená",$N$305,0)</f>
        <v>0</v>
      </c>
      <c r="BH305" s="152">
        <f>IF($U$305="sníž. přenesená",$N$305,0)</f>
        <v>0</v>
      </c>
      <c r="BI305" s="152">
        <f>IF($U$305="nulová",$N$305,0)</f>
        <v>0</v>
      </c>
      <c r="BJ305" s="100" t="s">
        <v>17</v>
      </c>
      <c r="BK305" s="152">
        <f>ROUND($L$305*$K$305,2)</f>
        <v>0</v>
      </c>
      <c r="BL305" s="100" t="s">
        <v>119</v>
      </c>
      <c r="BM305" s="100" t="s">
        <v>389</v>
      </c>
    </row>
    <row r="306" spans="2:47" s="8" customFormat="1" ht="27" customHeight="1">
      <c r="B306" s="26"/>
      <c r="C306" s="27"/>
      <c r="D306" s="27"/>
      <c r="E306" s="27"/>
      <c r="F306" s="153" t="s">
        <v>390</v>
      </c>
      <c r="G306" s="27"/>
      <c r="H306" s="27"/>
      <c r="I306" s="27"/>
      <c r="J306" s="27"/>
      <c r="K306" s="27"/>
      <c r="L306" s="27"/>
      <c r="M306" s="27"/>
      <c r="N306" s="27"/>
      <c r="O306" s="27"/>
      <c r="P306" s="27"/>
      <c r="Q306" s="27"/>
      <c r="R306" s="27"/>
      <c r="S306" s="52"/>
      <c r="T306" s="63"/>
      <c r="U306" s="27"/>
      <c r="V306" s="27"/>
      <c r="W306" s="27"/>
      <c r="X306" s="27"/>
      <c r="Y306" s="27"/>
      <c r="Z306" s="27"/>
      <c r="AA306" s="64"/>
      <c r="AT306" s="8" t="s">
        <v>121</v>
      </c>
      <c r="AU306" s="8" t="s">
        <v>17</v>
      </c>
    </row>
    <row r="307" spans="2:47" s="8" customFormat="1" ht="38.25" customHeight="1">
      <c r="B307" s="26"/>
      <c r="C307" s="27"/>
      <c r="D307" s="27"/>
      <c r="E307" s="27"/>
      <c r="F307" s="174" t="s">
        <v>370</v>
      </c>
      <c r="G307" s="27"/>
      <c r="H307" s="27"/>
      <c r="I307" s="27"/>
      <c r="J307" s="27"/>
      <c r="K307" s="27"/>
      <c r="L307" s="27"/>
      <c r="M307" s="27"/>
      <c r="N307" s="27"/>
      <c r="O307" s="27"/>
      <c r="P307" s="27"/>
      <c r="Q307" s="27"/>
      <c r="R307" s="27"/>
      <c r="S307" s="52"/>
      <c r="T307" s="63"/>
      <c r="U307" s="27"/>
      <c r="V307" s="27"/>
      <c r="W307" s="27"/>
      <c r="X307" s="27"/>
      <c r="Y307" s="27"/>
      <c r="Z307" s="27"/>
      <c r="AA307" s="64"/>
      <c r="AT307" s="8" t="s">
        <v>135</v>
      </c>
      <c r="AU307" s="8" t="s">
        <v>17</v>
      </c>
    </row>
    <row r="308" spans="2:51" s="8" customFormat="1" ht="15.75" customHeight="1">
      <c r="B308" s="154"/>
      <c r="C308" s="155"/>
      <c r="D308" s="155"/>
      <c r="E308" s="156"/>
      <c r="F308" s="157" t="s">
        <v>391</v>
      </c>
      <c r="G308" s="155"/>
      <c r="H308" s="155"/>
      <c r="I308" s="155"/>
      <c r="J308" s="155"/>
      <c r="K308" s="158">
        <v>7.56</v>
      </c>
      <c r="L308" s="155"/>
      <c r="M308" s="155"/>
      <c r="N308" s="155"/>
      <c r="O308" s="155"/>
      <c r="P308" s="155"/>
      <c r="Q308" s="155"/>
      <c r="R308" s="155"/>
      <c r="S308" s="159"/>
      <c r="T308" s="160"/>
      <c r="U308" s="155"/>
      <c r="V308" s="155"/>
      <c r="W308" s="155"/>
      <c r="X308" s="155"/>
      <c r="Y308" s="155"/>
      <c r="Z308" s="155"/>
      <c r="AA308" s="161"/>
      <c r="AT308" s="162" t="s">
        <v>123</v>
      </c>
      <c r="AU308" s="162" t="s">
        <v>17</v>
      </c>
      <c r="AV308" s="163" t="s">
        <v>69</v>
      </c>
      <c r="AW308" s="163" t="s">
        <v>84</v>
      </c>
      <c r="AX308" s="163" t="s">
        <v>65</v>
      </c>
      <c r="AY308" s="162" t="s">
        <v>113</v>
      </c>
    </row>
    <row r="309" spans="2:51" s="8" customFormat="1" ht="15.75" customHeight="1">
      <c r="B309" s="164"/>
      <c r="C309" s="165"/>
      <c r="D309" s="165"/>
      <c r="E309" s="166"/>
      <c r="F309" s="167" t="s">
        <v>124</v>
      </c>
      <c r="G309" s="165"/>
      <c r="H309" s="165"/>
      <c r="I309" s="165"/>
      <c r="J309" s="165"/>
      <c r="K309" s="168">
        <v>7.56</v>
      </c>
      <c r="L309" s="165"/>
      <c r="M309" s="165"/>
      <c r="N309" s="165"/>
      <c r="O309" s="165"/>
      <c r="P309" s="165"/>
      <c r="Q309" s="165"/>
      <c r="R309" s="165"/>
      <c r="S309" s="169"/>
      <c r="T309" s="170"/>
      <c r="U309" s="165"/>
      <c r="V309" s="165"/>
      <c r="W309" s="165"/>
      <c r="X309" s="165"/>
      <c r="Y309" s="165"/>
      <c r="Z309" s="165"/>
      <c r="AA309" s="171"/>
      <c r="AT309" s="172" t="s">
        <v>123</v>
      </c>
      <c r="AU309" s="172" t="s">
        <v>17</v>
      </c>
      <c r="AV309" s="173" t="s">
        <v>119</v>
      </c>
      <c r="AW309" s="173" t="s">
        <v>84</v>
      </c>
      <c r="AX309" s="173" t="s">
        <v>17</v>
      </c>
      <c r="AY309" s="172" t="s">
        <v>113</v>
      </c>
    </row>
    <row r="310" spans="2:65" s="8" customFormat="1" ht="27" customHeight="1">
      <c r="B310" s="26"/>
      <c r="C310" s="140" t="s">
        <v>65</v>
      </c>
      <c r="D310" s="140" t="s">
        <v>114</v>
      </c>
      <c r="E310" s="141" t="s">
        <v>392</v>
      </c>
      <c r="F310" s="142" t="s">
        <v>393</v>
      </c>
      <c r="G310" s="143"/>
      <c r="H310" s="143"/>
      <c r="I310" s="143"/>
      <c r="J310" s="144" t="s">
        <v>131</v>
      </c>
      <c r="K310" s="145">
        <v>170.84</v>
      </c>
      <c r="L310" s="146"/>
      <c r="M310" s="143"/>
      <c r="N310" s="147">
        <f>ROUND($L$310*$K$310,2)</f>
        <v>0</v>
      </c>
      <c r="O310" s="143"/>
      <c r="P310" s="143"/>
      <c r="Q310" s="143"/>
      <c r="R310" s="142" t="s">
        <v>118</v>
      </c>
      <c r="S310" s="52"/>
      <c r="T310" s="148"/>
      <c r="U310" s="149" t="s">
        <v>35</v>
      </c>
      <c r="V310" s="27"/>
      <c r="W310" s="27"/>
      <c r="X310" s="150">
        <v>0</v>
      </c>
      <c r="Y310" s="150">
        <f>$X$310*$K$310</f>
        <v>0</v>
      </c>
      <c r="Z310" s="150">
        <v>0.015</v>
      </c>
      <c r="AA310" s="151">
        <f>$Z$310*$K$310</f>
        <v>2.5625999999999998</v>
      </c>
      <c r="AR310" s="100" t="s">
        <v>119</v>
      </c>
      <c r="AT310" s="100" t="s">
        <v>114</v>
      </c>
      <c r="AU310" s="100" t="s">
        <v>17</v>
      </c>
      <c r="AY310" s="8" t="s">
        <v>113</v>
      </c>
      <c r="BE310" s="152">
        <f>IF($U$310="základní",$N$310,0)</f>
        <v>0</v>
      </c>
      <c r="BF310" s="152">
        <f>IF($U$310="snížená",$N$310,0)</f>
        <v>0</v>
      </c>
      <c r="BG310" s="152">
        <f>IF($U$310="zákl. přenesená",$N$310,0)</f>
        <v>0</v>
      </c>
      <c r="BH310" s="152">
        <f>IF($U$310="sníž. přenesená",$N$310,0)</f>
        <v>0</v>
      </c>
      <c r="BI310" s="152">
        <f>IF($U$310="nulová",$N$310,0)</f>
        <v>0</v>
      </c>
      <c r="BJ310" s="100" t="s">
        <v>17</v>
      </c>
      <c r="BK310" s="152">
        <f>ROUND($L$310*$K$310,2)</f>
        <v>0</v>
      </c>
      <c r="BL310" s="100" t="s">
        <v>119</v>
      </c>
      <c r="BM310" s="100" t="s">
        <v>394</v>
      </c>
    </row>
    <row r="311" spans="2:47" s="8" customFormat="1" ht="27" customHeight="1">
      <c r="B311" s="26"/>
      <c r="C311" s="27"/>
      <c r="D311" s="27"/>
      <c r="E311" s="27"/>
      <c r="F311" s="153" t="s">
        <v>395</v>
      </c>
      <c r="G311" s="27"/>
      <c r="H311" s="27"/>
      <c r="I311" s="27"/>
      <c r="J311" s="27"/>
      <c r="K311" s="27"/>
      <c r="L311" s="27"/>
      <c r="M311" s="27"/>
      <c r="N311" s="27"/>
      <c r="O311" s="27"/>
      <c r="P311" s="27"/>
      <c r="Q311" s="27"/>
      <c r="R311" s="27"/>
      <c r="S311" s="52"/>
      <c r="T311" s="63"/>
      <c r="U311" s="27"/>
      <c r="V311" s="27"/>
      <c r="W311" s="27"/>
      <c r="X311" s="27"/>
      <c r="Y311" s="27"/>
      <c r="Z311" s="27"/>
      <c r="AA311" s="64"/>
      <c r="AT311" s="8" t="s">
        <v>121</v>
      </c>
      <c r="AU311" s="8" t="s">
        <v>17</v>
      </c>
    </row>
    <row r="312" spans="2:47" s="8" customFormat="1" ht="38.25" customHeight="1">
      <c r="B312" s="26"/>
      <c r="C312" s="27"/>
      <c r="D312" s="27"/>
      <c r="E312" s="27"/>
      <c r="F312" s="174" t="s">
        <v>370</v>
      </c>
      <c r="G312" s="27"/>
      <c r="H312" s="27"/>
      <c r="I312" s="27"/>
      <c r="J312" s="27"/>
      <c r="K312" s="27"/>
      <c r="L312" s="27"/>
      <c r="M312" s="27"/>
      <c r="N312" s="27"/>
      <c r="O312" s="27"/>
      <c r="P312" s="27"/>
      <c r="Q312" s="27"/>
      <c r="R312" s="27"/>
      <c r="S312" s="52"/>
      <c r="T312" s="63"/>
      <c r="U312" s="27"/>
      <c r="V312" s="27"/>
      <c r="W312" s="27"/>
      <c r="X312" s="27"/>
      <c r="Y312" s="27"/>
      <c r="Z312" s="27"/>
      <c r="AA312" s="64"/>
      <c r="AT312" s="8" t="s">
        <v>135</v>
      </c>
      <c r="AU312" s="8" t="s">
        <v>17</v>
      </c>
    </row>
    <row r="313" spans="2:51" s="8" customFormat="1" ht="15.75" customHeight="1">
      <c r="B313" s="154"/>
      <c r="C313" s="155"/>
      <c r="D313" s="155"/>
      <c r="E313" s="156"/>
      <c r="F313" s="157" t="s">
        <v>396</v>
      </c>
      <c r="G313" s="155"/>
      <c r="H313" s="155"/>
      <c r="I313" s="155"/>
      <c r="J313" s="155"/>
      <c r="K313" s="158">
        <v>144.06</v>
      </c>
      <c r="L313" s="155"/>
      <c r="M313" s="155"/>
      <c r="N313" s="155"/>
      <c r="O313" s="155"/>
      <c r="P313" s="155"/>
      <c r="Q313" s="155"/>
      <c r="R313" s="155"/>
      <c r="S313" s="159"/>
      <c r="T313" s="160"/>
      <c r="U313" s="155"/>
      <c r="V313" s="155"/>
      <c r="W313" s="155"/>
      <c r="X313" s="155"/>
      <c r="Y313" s="155"/>
      <c r="Z313" s="155"/>
      <c r="AA313" s="161"/>
      <c r="AT313" s="162" t="s">
        <v>123</v>
      </c>
      <c r="AU313" s="162" t="s">
        <v>17</v>
      </c>
      <c r="AV313" s="163" t="s">
        <v>69</v>
      </c>
      <c r="AW313" s="163" t="s">
        <v>84</v>
      </c>
      <c r="AX313" s="163" t="s">
        <v>65</v>
      </c>
      <c r="AY313" s="162" t="s">
        <v>113</v>
      </c>
    </row>
    <row r="314" spans="2:51" s="8" customFormat="1" ht="15.75" customHeight="1">
      <c r="B314" s="154"/>
      <c r="C314" s="155"/>
      <c r="D314" s="155"/>
      <c r="E314" s="156"/>
      <c r="F314" s="157" t="s">
        <v>397</v>
      </c>
      <c r="G314" s="155"/>
      <c r="H314" s="155"/>
      <c r="I314" s="155"/>
      <c r="J314" s="155"/>
      <c r="K314" s="158">
        <v>26.78</v>
      </c>
      <c r="L314" s="155"/>
      <c r="M314" s="155"/>
      <c r="N314" s="155"/>
      <c r="O314" s="155"/>
      <c r="P314" s="155"/>
      <c r="Q314" s="155"/>
      <c r="R314" s="155"/>
      <c r="S314" s="159"/>
      <c r="T314" s="160"/>
      <c r="U314" s="155"/>
      <c r="V314" s="155"/>
      <c r="W314" s="155"/>
      <c r="X314" s="155"/>
      <c r="Y314" s="155"/>
      <c r="Z314" s="155"/>
      <c r="AA314" s="161"/>
      <c r="AT314" s="162" t="s">
        <v>123</v>
      </c>
      <c r="AU314" s="162" t="s">
        <v>17</v>
      </c>
      <c r="AV314" s="163" t="s">
        <v>69</v>
      </c>
      <c r="AW314" s="163" t="s">
        <v>84</v>
      </c>
      <c r="AX314" s="163" t="s">
        <v>65</v>
      </c>
      <c r="AY314" s="162" t="s">
        <v>113</v>
      </c>
    </row>
    <row r="315" spans="2:51" s="8" customFormat="1" ht="15.75" customHeight="1">
      <c r="B315" s="164"/>
      <c r="C315" s="165"/>
      <c r="D315" s="165"/>
      <c r="E315" s="166"/>
      <c r="F315" s="167" t="s">
        <v>124</v>
      </c>
      <c r="G315" s="165"/>
      <c r="H315" s="165"/>
      <c r="I315" s="165"/>
      <c r="J315" s="165"/>
      <c r="K315" s="168">
        <v>170.84</v>
      </c>
      <c r="L315" s="165"/>
      <c r="M315" s="165"/>
      <c r="N315" s="165"/>
      <c r="O315" s="165"/>
      <c r="P315" s="165"/>
      <c r="Q315" s="165"/>
      <c r="R315" s="165"/>
      <c r="S315" s="169"/>
      <c r="T315" s="170"/>
      <c r="U315" s="165"/>
      <c r="V315" s="165"/>
      <c r="W315" s="165"/>
      <c r="X315" s="165"/>
      <c r="Y315" s="165"/>
      <c r="Z315" s="165"/>
      <c r="AA315" s="171"/>
      <c r="AT315" s="172" t="s">
        <v>123</v>
      </c>
      <c r="AU315" s="172" t="s">
        <v>17</v>
      </c>
      <c r="AV315" s="173" t="s">
        <v>119</v>
      </c>
      <c r="AW315" s="173" t="s">
        <v>84</v>
      </c>
      <c r="AX315" s="173" t="s">
        <v>17</v>
      </c>
      <c r="AY315" s="172" t="s">
        <v>113</v>
      </c>
    </row>
    <row r="316" spans="2:65" s="8" customFormat="1" ht="27" customHeight="1">
      <c r="B316" s="26"/>
      <c r="C316" s="140" t="s">
        <v>65</v>
      </c>
      <c r="D316" s="140" t="s">
        <v>114</v>
      </c>
      <c r="E316" s="141" t="s">
        <v>398</v>
      </c>
      <c r="F316" s="142" t="s">
        <v>399</v>
      </c>
      <c r="G316" s="143"/>
      <c r="H316" s="143"/>
      <c r="I316" s="143"/>
      <c r="J316" s="144" t="s">
        <v>131</v>
      </c>
      <c r="K316" s="145">
        <v>24.86</v>
      </c>
      <c r="L316" s="146"/>
      <c r="M316" s="143"/>
      <c r="N316" s="147">
        <f>ROUND($L$316*$K$316,2)</f>
        <v>0</v>
      </c>
      <c r="O316" s="143"/>
      <c r="P316" s="143"/>
      <c r="Q316" s="143"/>
      <c r="R316" s="142" t="s">
        <v>118</v>
      </c>
      <c r="S316" s="52"/>
      <c r="T316" s="148"/>
      <c r="U316" s="149" t="s">
        <v>35</v>
      </c>
      <c r="V316" s="27"/>
      <c r="W316" s="27"/>
      <c r="X316" s="150">
        <v>0</v>
      </c>
      <c r="Y316" s="150">
        <f>$X$316*$K$316</f>
        <v>0</v>
      </c>
      <c r="Z316" s="150">
        <v>0.063</v>
      </c>
      <c r="AA316" s="151">
        <f>$Z$316*$K$316</f>
        <v>1.56618</v>
      </c>
      <c r="AR316" s="100" t="s">
        <v>119</v>
      </c>
      <c r="AT316" s="100" t="s">
        <v>114</v>
      </c>
      <c r="AU316" s="100" t="s">
        <v>17</v>
      </c>
      <c r="AY316" s="8" t="s">
        <v>113</v>
      </c>
      <c r="BE316" s="152">
        <f>IF($U$316="základní",$N$316,0)</f>
        <v>0</v>
      </c>
      <c r="BF316" s="152">
        <f>IF($U$316="snížená",$N$316,0)</f>
        <v>0</v>
      </c>
      <c r="BG316" s="152">
        <f>IF($U$316="zákl. přenesená",$N$316,0)</f>
        <v>0</v>
      </c>
      <c r="BH316" s="152">
        <f>IF($U$316="sníž. přenesená",$N$316,0)</f>
        <v>0</v>
      </c>
      <c r="BI316" s="152">
        <f>IF($U$316="nulová",$N$316,0)</f>
        <v>0</v>
      </c>
      <c r="BJ316" s="100" t="s">
        <v>17</v>
      </c>
      <c r="BK316" s="152">
        <f>ROUND($L$316*$K$316,2)</f>
        <v>0</v>
      </c>
      <c r="BL316" s="100" t="s">
        <v>119</v>
      </c>
      <c r="BM316" s="100" t="s">
        <v>400</v>
      </c>
    </row>
    <row r="317" spans="2:47" s="8" customFormat="1" ht="16.5" customHeight="1">
      <c r="B317" s="26"/>
      <c r="C317" s="27"/>
      <c r="D317" s="27"/>
      <c r="E317" s="27"/>
      <c r="F317" s="153" t="s">
        <v>401</v>
      </c>
      <c r="G317" s="27"/>
      <c r="H317" s="27"/>
      <c r="I317" s="27"/>
      <c r="J317" s="27"/>
      <c r="K317" s="27"/>
      <c r="L317" s="27"/>
      <c r="M317" s="27"/>
      <c r="N317" s="27"/>
      <c r="O317" s="27"/>
      <c r="P317" s="27"/>
      <c r="Q317" s="27"/>
      <c r="R317" s="27"/>
      <c r="S317" s="52"/>
      <c r="T317" s="63"/>
      <c r="U317" s="27"/>
      <c r="V317" s="27"/>
      <c r="W317" s="27"/>
      <c r="X317" s="27"/>
      <c r="Y317" s="27"/>
      <c r="Z317" s="27"/>
      <c r="AA317" s="64"/>
      <c r="AT317" s="8" t="s">
        <v>121</v>
      </c>
      <c r="AU317" s="8" t="s">
        <v>17</v>
      </c>
    </row>
    <row r="318" spans="2:47" s="8" customFormat="1" ht="50.25" customHeight="1">
      <c r="B318" s="26"/>
      <c r="C318" s="27"/>
      <c r="D318" s="27"/>
      <c r="E318" s="27"/>
      <c r="F318" s="174" t="s">
        <v>402</v>
      </c>
      <c r="G318" s="27"/>
      <c r="H318" s="27"/>
      <c r="I318" s="27"/>
      <c r="J318" s="27"/>
      <c r="K318" s="27"/>
      <c r="L318" s="27"/>
      <c r="M318" s="27"/>
      <c r="N318" s="27"/>
      <c r="O318" s="27"/>
      <c r="P318" s="27"/>
      <c r="Q318" s="27"/>
      <c r="R318" s="27"/>
      <c r="S318" s="52"/>
      <c r="T318" s="63"/>
      <c r="U318" s="27"/>
      <c r="V318" s="27"/>
      <c r="W318" s="27"/>
      <c r="X318" s="27"/>
      <c r="Y318" s="27"/>
      <c r="Z318" s="27"/>
      <c r="AA318" s="64"/>
      <c r="AT318" s="8" t="s">
        <v>135</v>
      </c>
      <c r="AU318" s="8" t="s">
        <v>17</v>
      </c>
    </row>
    <row r="319" spans="2:51" s="8" customFormat="1" ht="15.75" customHeight="1">
      <c r="B319" s="154"/>
      <c r="C319" s="155"/>
      <c r="D319" s="155"/>
      <c r="E319" s="156"/>
      <c r="F319" s="157" t="s">
        <v>403</v>
      </c>
      <c r="G319" s="155"/>
      <c r="H319" s="155"/>
      <c r="I319" s="155"/>
      <c r="J319" s="155"/>
      <c r="K319" s="158">
        <v>24.86</v>
      </c>
      <c r="L319" s="155"/>
      <c r="M319" s="155"/>
      <c r="N319" s="155"/>
      <c r="O319" s="155"/>
      <c r="P319" s="155"/>
      <c r="Q319" s="155"/>
      <c r="R319" s="155"/>
      <c r="S319" s="159"/>
      <c r="T319" s="160"/>
      <c r="U319" s="155"/>
      <c r="V319" s="155"/>
      <c r="W319" s="155"/>
      <c r="X319" s="155"/>
      <c r="Y319" s="155"/>
      <c r="Z319" s="155"/>
      <c r="AA319" s="161"/>
      <c r="AT319" s="162" t="s">
        <v>123</v>
      </c>
      <c r="AU319" s="162" t="s">
        <v>17</v>
      </c>
      <c r="AV319" s="163" t="s">
        <v>69</v>
      </c>
      <c r="AW319" s="163" t="s">
        <v>84</v>
      </c>
      <c r="AX319" s="163" t="s">
        <v>65</v>
      </c>
      <c r="AY319" s="162" t="s">
        <v>113</v>
      </c>
    </row>
    <row r="320" spans="2:51" s="8" customFormat="1" ht="15.75" customHeight="1">
      <c r="B320" s="164"/>
      <c r="C320" s="165"/>
      <c r="D320" s="165"/>
      <c r="E320" s="166"/>
      <c r="F320" s="167" t="s">
        <v>124</v>
      </c>
      <c r="G320" s="165"/>
      <c r="H320" s="165"/>
      <c r="I320" s="165"/>
      <c r="J320" s="165"/>
      <c r="K320" s="168">
        <v>24.86</v>
      </c>
      <c r="L320" s="165"/>
      <c r="M320" s="165"/>
      <c r="N320" s="165"/>
      <c r="O320" s="165"/>
      <c r="P320" s="165"/>
      <c r="Q320" s="165"/>
      <c r="R320" s="165"/>
      <c r="S320" s="169"/>
      <c r="T320" s="170"/>
      <c r="U320" s="165"/>
      <c r="V320" s="165"/>
      <c r="W320" s="165"/>
      <c r="X320" s="165"/>
      <c r="Y320" s="165"/>
      <c r="Z320" s="165"/>
      <c r="AA320" s="171"/>
      <c r="AT320" s="172" t="s">
        <v>123</v>
      </c>
      <c r="AU320" s="172" t="s">
        <v>17</v>
      </c>
      <c r="AV320" s="173" t="s">
        <v>119</v>
      </c>
      <c r="AW320" s="173" t="s">
        <v>84</v>
      </c>
      <c r="AX320" s="173" t="s">
        <v>17</v>
      </c>
      <c r="AY320" s="172" t="s">
        <v>113</v>
      </c>
    </row>
    <row r="321" spans="2:65" s="8" customFormat="1" ht="27" customHeight="1">
      <c r="B321" s="26"/>
      <c r="C321" s="140" t="s">
        <v>65</v>
      </c>
      <c r="D321" s="140" t="s">
        <v>114</v>
      </c>
      <c r="E321" s="141" t="s">
        <v>404</v>
      </c>
      <c r="F321" s="142" t="s">
        <v>405</v>
      </c>
      <c r="G321" s="143"/>
      <c r="H321" s="143"/>
      <c r="I321" s="143"/>
      <c r="J321" s="144" t="s">
        <v>170</v>
      </c>
      <c r="K321" s="145">
        <v>7.997</v>
      </c>
      <c r="L321" s="146"/>
      <c r="M321" s="143"/>
      <c r="N321" s="147">
        <f>ROUND($L$321*$K$321,2)</f>
        <v>0</v>
      </c>
      <c r="O321" s="143"/>
      <c r="P321" s="143"/>
      <c r="Q321" s="143"/>
      <c r="R321" s="142" t="s">
        <v>139</v>
      </c>
      <c r="S321" s="52"/>
      <c r="T321" s="148"/>
      <c r="U321" s="149" t="s">
        <v>35</v>
      </c>
      <c r="V321" s="27"/>
      <c r="W321" s="27"/>
      <c r="X321" s="150">
        <v>0</v>
      </c>
      <c r="Y321" s="150">
        <f>$X$321*$K$321</f>
        <v>0</v>
      </c>
      <c r="Z321" s="150">
        <v>0</v>
      </c>
      <c r="AA321" s="151">
        <f>$Z$321*$K$321</f>
        <v>0</v>
      </c>
      <c r="AR321" s="100" t="s">
        <v>119</v>
      </c>
      <c r="AT321" s="100" t="s">
        <v>114</v>
      </c>
      <c r="AU321" s="100" t="s">
        <v>17</v>
      </c>
      <c r="AY321" s="8" t="s">
        <v>113</v>
      </c>
      <c r="BE321" s="152">
        <f>IF($U$321="základní",$N$321,0)</f>
        <v>0</v>
      </c>
      <c r="BF321" s="152">
        <f>IF($U$321="snížená",$N$321,0)</f>
        <v>0</v>
      </c>
      <c r="BG321" s="152">
        <f>IF($U$321="zákl. přenesená",$N$321,0)</f>
        <v>0</v>
      </c>
      <c r="BH321" s="152">
        <f>IF($U$321="sníž. přenesená",$N$321,0)</f>
        <v>0</v>
      </c>
      <c r="BI321" s="152">
        <f>IF($U$321="nulová",$N$321,0)</f>
        <v>0</v>
      </c>
      <c r="BJ321" s="100" t="s">
        <v>17</v>
      </c>
      <c r="BK321" s="152">
        <f>ROUND($L$321*$K$321,2)</f>
        <v>0</v>
      </c>
      <c r="BL321" s="100" t="s">
        <v>119</v>
      </c>
      <c r="BM321" s="100" t="s">
        <v>406</v>
      </c>
    </row>
    <row r="322" spans="2:47" s="8" customFormat="1" ht="16.5" customHeight="1">
      <c r="B322" s="26"/>
      <c r="C322" s="27"/>
      <c r="D322" s="27"/>
      <c r="E322" s="27"/>
      <c r="F322" s="153" t="s">
        <v>405</v>
      </c>
      <c r="G322" s="27"/>
      <c r="H322" s="27"/>
      <c r="I322" s="27"/>
      <c r="J322" s="27"/>
      <c r="K322" s="27"/>
      <c r="L322" s="27"/>
      <c r="M322" s="27"/>
      <c r="N322" s="27"/>
      <c r="O322" s="27"/>
      <c r="P322" s="27"/>
      <c r="Q322" s="27"/>
      <c r="R322" s="27"/>
      <c r="S322" s="52"/>
      <c r="T322" s="63"/>
      <c r="U322" s="27"/>
      <c r="V322" s="27"/>
      <c r="W322" s="27"/>
      <c r="X322" s="27"/>
      <c r="Y322" s="27"/>
      <c r="Z322" s="27"/>
      <c r="AA322" s="64"/>
      <c r="AT322" s="8" t="s">
        <v>121</v>
      </c>
      <c r="AU322" s="8" t="s">
        <v>17</v>
      </c>
    </row>
    <row r="323" spans="2:65" s="8" customFormat="1" ht="27" customHeight="1">
      <c r="B323" s="26"/>
      <c r="C323" s="140" t="s">
        <v>65</v>
      </c>
      <c r="D323" s="140" t="s">
        <v>114</v>
      </c>
      <c r="E323" s="141" t="s">
        <v>407</v>
      </c>
      <c r="F323" s="142" t="s">
        <v>408</v>
      </c>
      <c r="G323" s="143"/>
      <c r="H323" s="143"/>
      <c r="I323" s="143"/>
      <c r="J323" s="144" t="s">
        <v>170</v>
      </c>
      <c r="K323" s="145">
        <v>7.997</v>
      </c>
      <c r="L323" s="146"/>
      <c r="M323" s="143"/>
      <c r="N323" s="147">
        <f>ROUND($L$323*$K$323,2)</f>
        <v>0</v>
      </c>
      <c r="O323" s="143"/>
      <c r="P323" s="143"/>
      <c r="Q323" s="143"/>
      <c r="R323" s="142" t="s">
        <v>139</v>
      </c>
      <c r="S323" s="52"/>
      <c r="T323" s="148"/>
      <c r="U323" s="149" t="s">
        <v>35</v>
      </c>
      <c r="V323" s="27"/>
      <c r="W323" s="27"/>
      <c r="X323" s="150">
        <v>0</v>
      </c>
      <c r="Y323" s="150">
        <f>$X$323*$K$323</f>
        <v>0</v>
      </c>
      <c r="Z323" s="150">
        <v>0</v>
      </c>
      <c r="AA323" s="151">
        <f>$Z$323*$K$323</f>
        <v>0</v>
      </c>
      <c r="AR323" s="100" t="s">
        <v>119</v>
      </c>
      <c r="AT323" s="100" t="s">
        <v>114</v>
      </c>
      <c r="AU323" s="100" t="s">
        <v>17</v>
      </c>
      <c r="AY323" s="8" t="s">
        <v>113</v>
      </c>
      <c r="BE323" s="152">
        <f>IF($U$323="základní",$N$323,0)</f>
        <v>0</v>
      </c>
      <c r="BF323" s="152">
        <f>IF($U$323="snížená",$N$323,0)</f>
        <v>0</v>
      </c>
      <c r="BG323" s="152">
        <f>IF($U$323="zákl. přenesená",$N$323,0)</f>
        <v>0</v>
      </c>
      <c r="BH323" s="152">
        <f>IF($U$323="sníž. přenesená",$N$323,0)</f>
        <v>0</v>
      </c>
      <c r="BI323" s="152">
        <f>IF($U$323="nulová",$N$323,0)</f>
        <v>0</v>
      </c>
      <c r="BJ323" s="100" t="s">
        <v>17</v>
      </c>
      <c r="BK323" s="152">
        <f>ROUND($L$323*$K$323,2)</f>
        <v>0</v>
      </c>
      <c r="BL323" s="100" t="s">
        <v>119</v>
      </c>
      <c r="BM323" s="100" t="s">
        <v>409</v>
      </c>
    </row>
    <row r="324" spans="2:47" s="8" customFormat="1" ht="16.5" customHeight="1">
      <c r="B324" s="26"/>
      <c r="C324" s="27"/>
      <c r="D324" s="27"/>
      <c r="E324" s="27"/>
      <c r="F324" s="153" t="s">
        <v>408</v>
      </c>
      <c r="G324" s="27"/>
      <c r="H324" s="27"/>
      <c r="I324" s="27"/>
      <c r="J324" s="27"/>
      <c r="K324" s="27"/>
      <c r="L324" s="27"/>
      <c r="M324" s="27"/>
      <c r="N324" s="27"/>
      <c r="O324" s="27"/>
      <c r="P324" s="27"/>
      <c r="Q324" s="27"/>
      <c r="R324" s="27"/>
      <c r="S324" s="52"/>
      <c r="T324" s="63"/>
      <c r="U324" s="27"/>
      <c r="V324" s="27"/>
      <c r="W324" s="27"/>
      <c r="X324" s="27"/>
      <c r="Y324" s="27"/>
      <c r="Z324" s="27"/>
      <c r="AA324" s="64"/>
      <c r="AT324" s="8" t="s">
        <v>121</v>
      </c>
      <c r="AU324" s="8" t="s">
        <v>17</v>
      </c>
    </row>
    <row r="325" spans="2:65" s="8" customFormat="1" ht="27" customHeight="1">
      <c r="B325" s="26"/>
      <c r="C325" s="140" t="s">
        <v>65</v>
      </c>
      <c r="D325" s="140" t="s">
        <v>114</v>
      </c>
      <c r="E325" s="141" t="s">
        <v>410</v>
      </c>
      <c r="F325" s="142" t="s">
        <v>411</v>
      </c>
      <c r="G325" s="143"/>
      <c r="H325" s="143"/>
      <c r="I325" s="143"/>
      <c r="J325" s="144" t="s">
        <v>170</v>
      </c>
      <c r="K325" s="145">
        <v>191.928</v>
      </c>
      <c r="L325" s="146"/>
      <c r="M325" s="143"/>
      <c r="N325" s="147">
        <f>ROUND($L$325*$K$325,2)</f>
        <v>0</v>
      </c>
      <c r="O325" s="143"/>
      <c r="P325" s="143"/>
      <c r="Q325" s="143"/>
      <c r="R325" s="142" t="s">
        <v>139</v>
      </c>
      <c r="S325" s="52"/>
      <c r="T325" s="148"/>
      <c r="U325" s="149" t="s">
        <v>35</v>
      </c>
      <c r="V325" s="27"/>
      <c r="W325" s="27"/>
      <c r="X325" s="150">
        <v>0</v>
      </c>
      <c r="Y325" s="150">
        <f>$X$325*$K$325</f>
        <v>0</v>
      </c>
      <c r="Z325" s="150">
        <v>0</v>
      </c>
      <c r="AA325" s="151">
        <f>$Z$325*$K$325</f>
        <v>0</v>
      </c>
      <c r="AR325" s="100" t="s">
        <v>119</v>
      </c>
      <c r="AT325" s="100" t="s">
        <v>114</v>
      </c>
      <c r="AU325" s="100" t="s">
        <v>17</v>
      </c>
      <c r="AY325" s="8" t="s">
        <v>113</v>
      </c>
      <c r="BE325" s="152">
        <f>IF($U$325="základní",$N$325,0)</f>
        <v>0</v>
      </c>
      <c r="BF325" s="152">
        <f>IF($U$325="snížená",$N$325,0)</f>
        <v>0</v>
      </c>
      <c r="BG325" s="152">
        <f>IF($U$325="zákl. přenesená",$N$325,0)</f>
        <v>0</v>
      </c>
      <c r="BH325" s="152">
        <f>IF($U$325="sníž. přenesená",$N$325,0)</f>
        <v>0</v>
      </c>
      <c r="BI325" s="152">
        <f>IF($U$325="nulová",$N$325,0)</f>
        <v>0</v>
      </c>
      <c r="BJ325" s="100" t="s">
        <v>17</v>
      </c>
      <c r="BK325" s="152">
        <f>ROUND($L$325*$K$325,2)</f>
        <v>0</v>
      </c>
      <c r="BL325" s="100" t="s">
        <v>119</v>
      </c>
      <c r="BM325" s="100" t="s">
        <v>412</v>
      </c>
    </row>
    <row r="326" spans="2:47" s="8" customFormat="1" ht="16.5" customHeight="1">
      <c r="B326" s="26"/>
      <c r="C326" s="27"/>
      <c r="D326" s="27"/>
      <c r="E326" s="27"/>
      <c r="F326" s="153" t="s">
        <v>411</v>
      </c>
      <c r="G326" s="27"/>
      <c r="H326" s="27"/>
      <c r="I326" s="27"/>
      <c r="J326" s="27"/>
      <c r="K326" s="27"/>
      <c r="L326" s="27"/>
      <c r="M326" s="27"/>
      <c r="N326" s="27"/>
      <c r="O326" s="27"/>
      <c r="P326" s="27"/>
      <c r="Q326" s="27"/>
      <c r="R326" s="27"/>
      <c r="S326" s="52"/>
      <c r="T326" s="63"/>
      <c r="U326" s="27"/>
      <c r="V326" s="27"/>
      <c r="W326" s="27"/>
      <c r="X326" s="27"/>
      <c r="Y326" s="27"/>
      <c r="Z326" s="27"/>
      <c r="AA326" s="64"/>
      <c r="AT326" s="8" t="s">
        <v>121</v>
      </c>
      <c r="AU326" s="8" t="s">
        <v>17</v>
      </c>
    </row>
    <row r="327" spans="2:51" s="8" customFormat="1" ht="15.75" customHeight="1">
      <c r="B327" s="154"/>
      <c r="C327" s="155"/>
      <c r="D327" s="155"/>
      <c r="E327" s="156"/>
      <c r="F327" s="157" t="s">
        <v>413</v>
      </c>
      <c r="G327" s="155"/>
      <c r="H327" s="155"/>
      <c r="I327" s="155"/>
      <c r="J327" s="155"/>
      <c r="K327" s="158">
        <v>191.928</v>
      </c>
      <c r="L327" s="155"/>
      <c r="M327" s="155"/>
      <c r="N327" s="155"/>
      <c r="O327" s="155"/>
      <c r="P327" s="155"/>
      <c r="Q327" s="155"/>
      <c r="R327" s="155"/>
      <c r="S327" s="159"/>
      <c r="T327" s="160"/>
      <c r="U327" s="155"/>
      <c r="V327" s="155"/>
      <c r="W327" s="155"/>
      <c r="X327" s="155"/>
      <c r="Y327" s="155"/>
      <c r="Z327" s="155"/>
      <c r="AA327" s="161"/>
      <c r="AT327" s="162" t="s">
        <v>123</v>
      </c>
      <c r="AU327" s="162" t="s">
        <v>17</v>
      </c>
      <c r="AV327" s="163" t="s">
        <v>69</v>
      </c>
      <c r="AW327" s="163" t="s">
        <v>84</v>
      </c>
      <c r="AX327" s="163" t="s">
        <v>65</v>
      </c>
      <c r="AY327" s="162" t="s">
        <v>113</v>
      </c>
    </row>
    <row r="328" spans="2:51" s="8" customFormat="1" ht="15.75" customHeight="1">
      <c r="B328" s="164"/>
      <c r="C328" s="165"/>
      <c r="D328" s="165"/>
      <c r="E328" s="166"/>
      <c r="F328" s="167" t="s">
        <v>124</v>
      </c>
      <c r="G328" s="165"/>
      <c r="H328" s="165"/>
      <c r="I328" s="165"/>
      <c r="J328" s="165"/>
      <c r="K328" s="168">
        <v>191.928</v>
      </c>
      <c r="L328" s="165"/>
      <c r="M328" s="165"/>
      <c r="N328" s="165"/>
      <c r="O328" s="165"/>
      <c r="P328" s="165"/>
      <c r="Q328" s="165"/>
      <c r="R328" s="165"/>
      <c r="S328" s="169"/>
      <c r="T328" s="170"/>
      <c r="U328" s="165"/>
      <c r="V328" s="165"/>
      <c r="W328" s="165"/>
      <c r="X328" s="165"/>
      <c r="Y328" s="165"/>
      <c r="Z328" s="165"/>
      <c r="AA328" s="171"/>
      <c r="AT328" s="172" t="s">
        <v>123</v>
      </c>
      <c r="AU328" s="172" t="s">
        <v>17</v>
      </c>
      <c r="AV328" s="173" t="s">
        <v>119</v>
      </c>
      <c r="AW328" s="173" t="s">
        <v>84</v>
      </c>
      <c r="AX328" s="173" t="s">
        <v>17</v>
      </c>
      <c r="AY328" s="172" t="s">
        <v>113</v>
      </c>
    </row>
    <row r="329" spans="2:65" s="8" customFormat="1" ht="27" customHeight="1">
      <c r="B329" s="26"/>
      <c r="C329" s="140" t="s">
        <v>65</v>
      </c>
      <c r="D329" s="140" t="s">
        <v>114</v>
      </c>
      <c r="E329" s="141" t="s">
        <v>414</v>
      </c>
      <c r="F329" s="142" t="s">
        <v>415</v>
      </c>
      <c r="G329" s="143"/>
      <c r="H329" s="143"/>
      <c r="I329" s="143"/>
      <c r="J329" s="144" t="s">
        <v>170</v>
      </c>
      <c r="K329" s="145">
        <v>7.997</v>
      </c>
      <c r="L329" s="146"/>
      <c r="M329" s="143"/>
      <c r="N329" s="147">
        <f>ROUND($L$329*$K$329,2)</f>
        <v>0</v>
      </c>
      <c r="O329" s="143"/>
      <c r="P329" s="143"/>
      <c r="Q329" s="143"/>
      <c r="R329" s="142" t="s">
        <v>139</v>
      </c>
      <c r="S329" s="52"/>
      <c r="T329" s="148"/>
      <c r="U329" s="149" t="s">
        <v>35</v>
      </c>
      <c r="V329" s="27"/>
      <c r="W329" s="27"/>
      <c r="X329" s="150">
        <v>0</v>
      </c>
      <c r="Y329" s="150">
        <f>$X$329*$K$329</f>
        <v>0</v>
      </c>
      <c r="Z329" s="150">
        <v>0</v>
      </c>
      <c r="AA329" s="151">
        <f>$Z$329*$K$329</f>
        <v>0</v>
      </c>
      <c r="AR329" s="100" t="s">
        <v>119</v>
      </c>
      <c r="AT329" s="100" t="s">
        <v>114</v>
      </c>
      <c r="AU329" s="100" t="s">
        <v>17</v>
      </c>
      <c r="AY329" s="8" t="s">
        <v>113</v>
      </c>
      <c r="BE329" s="152">
        <f>IF($U$329="základní",$N$329,0)</f>
        <v>0</v>
      </c>
      <c r="BF329" s="152">
        <f>IF($U$329="snížená",$N$329,0)</f>
        <v>0</v>
      </c>
      <c r="BG329" s="152">
        <f>IF($U$329="zákl. přenesená",$N$329,0)</f>
        <v>0</v>
      </c>
      <c r="BH329" s="152">
        <f>IF($U$329="sníž. přenesená",$N$329,0)</f>
        <v>0</v>
      </c>
      <c r="BI329" s="152">
        <f>IF($U$329="nulová",$N$329,0)</f>
        <v>0</v>
      </c>
      <c r="BJ329" s="100" t="s">
        <v>17</v>
      </c>
      <c r="BK329" s="152">
        <f>ROUND($L$329*$K$329,2)</f>
        <v>0</v>
      </c>
      <c r="BL329" s="100" t="s">
        <v>119</v>
      </c>
      <c r="BM329" s="100" t="s">
        <v>416</v>
      </c>
    </row>
    <row r="330" spans="2:47" s="8" customFormat="1" ht="16.5" customHeight="1">
      <c r="B330" s="26"/>
      <c r="C330" s="27"/>
      <c r="D330" s="27"/>
      <c r="E330" s="27"/>
      <c r="F330" s="153" t="s">
        <v>415</v>
      </c>
      <c r="G330" s="27"/>
      <c r="H330" s="27"/>
      <c r="I330" s="27"/>
      <c r="J330" s="27"/>
      <c r="K330" s="27"/>
      <c r="L330" s="27"/>
      <c r="M330" s="27"/>
      <c r="N330" s="27"/>
      <c r="O330" s="27"/>
      <c r="P330" s="27"/>
      <c r="Q330" s="27"/>
      <c r="R330" s="27"/>
      <c r="S330" s="52"/>
      <c r="T330" s="63"/>
      <c r="U330" s="27"/>
      <c r="V330" s="27"/>
      <c r="W330" s="27"/>
      <c r="X330" s="27"/>
      <c r="Y330" s="27"/>
      <c r="Z330" s="27"/>
      <c r="AA330" s="64"/>
      <c r="AT330" s="8" t="s">
        <v>121</v>
      </c>
      <c r="AU330" s="8" t="s">
        <v>17</v>
      </c>
    </row>
    <row r="331" spans="2:65" s="8" customFormat="1" ht="27" customHeight="1">
      <c r="B331" s="26"/>
      <c r="C331" s="140" t="s">
        <v>65</v>
      </c>
      <c r="D331" s="140" t="s">
        <v>114</v>
      </c>
      <c r="E331" s="141" t="s">
        <v>417</v>
      </c>
      <c r="F331" s="142" t="s">
        <v>418</v>
      </c>
      <c r="G331" s="143"/>
      <c r="H331" s="143"/>
      <c r="I331" s="143"/>
      <c r="J331" s="144" t="s">
        <v>170</v>
      </c>
      <c r="K331" s="145">
        <v>63.976</v>
      </c>
      <c r="L331" s="146"/>
      <c r="M331" s="143"/>
      <c r="N331" s="147">
        <f>ROUND($L$331*$K$331,2)</f>
        <v>0</v>
      </c>
      <c r="O331" s="143"/>
      <c r="P331" s="143"/>
      <c r="Q331" s="143"/>
      <c r="R331" s="142" t="s">
        <v>139</v>
      </c>
      <c r="S331" s="52"/>
      <c r="T331" s="148"/>
      <c r="U331" s="149" t="s">
        <v>35</v>
      </c>
      <c r="V331" s="27"/>
      <c r="W331" s="27"/>
      <c r="X331" s="150">
        <v>0</v>
      </c>
      <c r="Y331" s="150">
        <f>$X$331*$K$331</f>
        <v>0</v>
      </c>
      <c r="Z331" s="150">
        <v>0</v>
      </c>
      <c r="AA331" s="151">
        <f>$Z$331*$K$331</f>
        <v>0</v>
      </c>
      <c r="AR331" s="100" t="s">
        <v>119</v>
      </c>
      <c r="AT331" s="100" t="s">
        <v>114</v>
      </c>
      <c r="AU331" s="100" t="s">
        <v>17</v>
      </c>
      <c r="AY331" s="8" t="s">
        <v>113</v>
      </c>
      <c r="BE331" s="152">
        <f>IF($U$331="základní",$N$331,0)</f>
        <v>0</v>
      </c>
      <c r="BF331" s="152">
        <f>IF($U$331="snížená",$N$331,0)</f>
        <v>0</v>
      </c>
      <c r="BG331" s="152">
        <f>IF($U$331="zákl. přenesená",$N$331,0)</f>
        <v>0</v>
      </c>
      <c r="BH331" s="152">
        <f>IF($U$331="sníž. přenesená",$N$331,0)</f>
        <v>0</v>
      </c>
      <c r="BI331" s="152">
        <f>IF($U$331="nulová",$N$331,0)</f>
        <v>0</v>
      </c>
      <c r="BJ331" s="100" t="s">
        <v>17</v>
      </c>
      <c r="BK331" s="152">
        <f>ROUND($L$331*$K$331,2)</f>
        <v>0</v>
      </c>
      <c r="BL331" s="100" t="s">
        <v>119</v>
      </c>
      <c r="BM331" s="100" t="s">
        <v>419</v>
      </c>
    </row>
    <row r="332" spans="2:47" s="8" customFormat="1" ht="16.5" customHeight="1">
      <c r="B332" s="26"/>
      <c r="C332" s="27"/>
      <c r="D332" s="27"/>
      <c r="E332" s="27"/>
      <c r="F332" s="153" t="s">
        <v>418</v>
      </c>
      <c r="G332" s="27"/>
      <c r="H332" s="27"/>
      <c r="I332" s="27"/>
      <c r="J332" s="27"/>
      <c r="K332" s="27"/>
      <c r="L332" s="27"/>
      <c r="M332" s="27"/>
      <c r="N332" s="27"/>
      <c r="O332" s="27"/>
      <c r="P332" s="27"/>
      <c r="Q332" s="27"/>
      <c r="R332" s="27"/>
      <c r="S332" s="52"/>
      <c r="T332" s="63"/>
      <c r="U332" s="27"/>
      <c r="V332" s="27"/>
      <c r="W332" s="27"/>
      <c r="X332" s="27"/>
      <c r="Y332" s="27"/>
      <c r="Z332" s="27"/>
      <c r="AA332" s="64"/>
      <c r="AT332" s="8" t="s">
        <v>121</v>
      </c>
      <c r="AU332" s="8" t="s">
        <v>17</v>
      </c>
    </row>
    <row r="333" spans="2:51" s="8" customFormat="1" ht="15.75" customHeight="1">
      <c r="B333" s="154"/>
      <c r="C333" s="155"/>
      <c r="D333" s="155"/>
      <c r="E333" s="156"/>
      <c r="F333" s="157" t="s">
        <v>420</v>
      </c>
      <c r="G333" s="155"/>
      <c r="H333" s="155"/>
      <c r="I333" s="155"/>
      <c r="J333" s="155"/>
      <c r="K333" s="158">
        <v>63.976</v>
      </c>
      <c r="L333" s="155"/>
      <c r="M333" s="155"/>
      <c r="N333" s="155"/>
      <c r="O333" s="155"/>
      <c r="P333" s="155"/>
      <c r="Q333" s="155"/>
      <c r="R333" s="155"/>
      <c r="S333" s="159"/>
      <c r="T333" s="160"/>
      <c r="U333" s="155"/>
      <c r="V333" s="155"/>
      <c r="W333" s="155"/>
      <c r="X333" s="155"/>
      <c r="Y333" s="155"/>
      <c r="Z333" s="155"/>
      <c r="AA333" s="161"/>
      <c r="AT333" s="162" t="s">
        <v>123</v>
      </c>
      <c r="AU333" s="162" t="s">
        <v>17</v>
      </c>
      <c r="AV333" s="163" t="s">
        <v>69</v>
      </c>
      <c r="AW333" s="163" t="s">
        <v>84</v>
      </c>
      <c r="AX333" s="163" t="s">
        <v>65</v>
      </c>
      <c r="AY333" s="162" t="s">
        <v>113</v>
      </c>
    </row>
    <row r="334" spans="2:51" s="8" customFormat="1" ht="15.75" customHeight="1">
      <c r="B334" s="164"/>
      <c r="C334" s="165"/>
      <c r="D334" s="165"/>
      <c r="E334" s="166"/>
      <c r="F334" s="167" t="s">
        <v>124</v>
      </c>
      <c r="G334" s="165"/>
      <c r="H334" s="165"/>
      <c r="I334" s="165"/>
      <c r="J334" s="165"/>
      <c r="K334" s="168">
        <v>63.976</v>
      </c>
      <c r="L334" s="165"/>
      <c r="M334" s="165"/>
      <c r="N334" s="165"/>
      <c r="O334" s="165"/>
      <c r="P334" s="165"/>
      <c r="Q334" s="165"/>
      <c r="R334" s="165"/>
      <c r="S334" s="169"/>
      <c r="T334" s="170"/>
      <c r="U334" s="165"/>
      <c r="V334" s="165"/>
      <c r="W334" s="165"/>
      <c r="X334" s="165"/>
      <c r="Y334" s="165"/>
      <c r="Z334" s="165"/>
      <c r="AA334" s="171"/>
      <c r="AT334" s="172" t="s">
        <v>123</v>
      </c>
      <c r="AU334" s="172" t="s">
        <v>17</v>
      </c>
      <c r="AV334" s="173" t="s">
        <v>119</v>
      </c>
      <c r="AW334" s="173" t="s">
        <v>84</v>
      </c>
      <c r="AX334" s="173" t="s">
        <v>17</v>
      </c>
      <c r="AY334" s="172" t="s">
        <v>113</v>
      </c>
    </row>
    <row r="335" spans="2:65" s="8" customFormat="1" ht="27" customHeight="1">
      <c r="B335" s="26"/>
      <c r="C335" s="140" t="s">
        <v>65</v>
      </c>
      <c r="D335" s="140" t="s">
        <v>114</v>
      </c>
      <c r="E335" s="141" t="s">
        <v>421</v>
      </c>
      <c r="F335" s="142" t="s">
        <v>422</v>
      </c>
      <c r="G335" s="143"/>
      <c r="H335" s="143"/>
      <c r="I335" s="143"/>
      <c r="J335" s="144" t="s">
        <v>170</v>
      </c>
      <c r="K335" s="145">
        <v>7.997</v>
      </c>
      <c r="L335" s="146"/>
      <c r="M335" s="143"/>
      <c r="N335" s="147">
        <f>ROUND($L$335*$K$335,2)</f>
        <v>0</v>
      </c>
      <c r="O335" s="143"/>
      <c r="P335" s="143"/>
      <c r="Q335" s="143"/>
      <c r="R335" s="142" t="s">
        <v>139</v>
      </c>
      <c r="S335" s="52"/>
      <c r="T335" s="148"/>
      <c r="U335" s="149" t="s">
        <v>35</v>
      </c>
      <c r="V335" s="27"/>
      <c r="W335" s="27"/>
      <c r="X335" s="150">
        <v>0</v>
      </c>
      <c r="Y335" s="150">
        <f>$X$335*$K$335</f>
        <v>0</v>
      </c>
      <c r="Z335" s="150">
        <v>0</v>
      </c>
      <c r="AA335" s="151">
        <f>$Z$335*$K$335</f>
        <v>0</v>
      </c>
      <c r="AR335" s="100" t="s">
        <v>119</v>
      </c>
      <c r="AT335" s="100" t="s">
        <v>114</v>
      </c>
      <c r="AU335" s="100" t="s">
        <v>17</v>
      </c>
      <c r="AY335" s="8" t="s">
        <v>113</v>
      </c>
      <c r="BE335" s="152">
        <f>IF($U$335="základní",$N$335,0)</f>
        <v>0</v>
      </c>
      <c r="BF335" s="152">
        <f>IF($U$335="snížená",$N$335,0)</f>
        <v>0</v>
      </c>
      <c r="BG335" s="152">
        <f>IF($U$335="zákl. přenesená",$N$335,0)</f>
        <v>0</v>
      </c>
      <c r="BH335" s="152">
        <f>IF($U$335="sníž. přenesená",$N$335,0)</f>
        <v>0</v>
      </c>
      <c r="BI335" s="152">
        <f>IF($U$335="nulová",$N$335,0)</f>
        <v>0</v>
      </c>
      <c r="BJ335" s="100" t="s">
        <v>17</v>
      </c>
      <c r="BK335" s="152">
        <f>ROUND($L$335*$K$335,2)</f>
        <v>0</v>
      </c>
      <c r="BL335" s="100" t="s">
        <v>119</v>
      </c>
      <c r="BM335" s="100" t="s">
        <v>423</v>
      </c>
    </row>
    <row r="336" spans="2:47" s="8" customFormat="1" ht="16.5" customHeight="1">
      <c r="B336" s="26"/>
      <c r="C336" s="27"/>
      <c r="D336" s="27"/>
      <c r="E336" s="27"/>
      <c r="F336" s="153" t="s">
        <v>422</v>
      </c>
      <c r="G336" s="27"/>
      <c r="H336" s="27"/>
      <c r="I336" s="27"/>
      <c r="J336" s="27"/>
      <c r="K336" s="27"/>
      <c r="L336" s="27"/>
      <c r="M336" s="27"/>
      <c r="N336" s="27"/>
      <c r="O336" s="27"/>
      <c r="P336" s="27"/>
      <c r="Q336" s="27"/>
      <c r="R336" s="27"/>
      <c r="S336" s="52"/>
      <c r="T336" s="63"/>
      <c r="U336" s="27"/>
      <c r="V336" s="27"/>
      <c r="W336" s="27"/>
      <c r="X336" s="27"/>
      <c r="Y336" s="27"/>
      <c r="Z336" s="27"/>
      <c r="AA336" s="64"/>
      <c r="AT336" s="8" t="s">
        <v>121</v>
      </c>
      <c r="AU336" s="8" t="s">
        <v>17</v>
      </c>
    </row>
    <row r="337" spans="2:63" s="129" customFormat="1" ht="37.5" customHeight="1">
      <c r="B337" s="130"/>
      <c r="C337" s="131"/>
      <c r="D337" s="132" t="s">
        <v>97</v>
      </c>
      <c r="E337" s="131"/>
      <c r="F337" s="131"/>
      <c r="G337" s="131"/>
      <c r="H337" s="131"/>
      <c r="I337" s="131"/>
      <c r="J337" s="131"/>
      <c r="K337" s="131"/>
      <c r="L337" s="131"/>
      <c r="M337" s="131"/>
      <c r="N337" s="133">
        <f>$BK$337</f>
        <v>0</v>
      </c>
      <c r="O337" s="131"/>
      <c r="P337" s="131"/>
      <c r="Q337" s="131"/>
      <c r="R337" s="131"/>
      <c r="S337" s="134"/>
      <c r="T337" s="135"/>
      <c r="U337" s="131"/>
      <c r="V337" s="131"/>
      <c r="W337" s="136">
        <f>SUM($W$338:$W$339)</f>
        <v>0</v>
      </c>
      <c r="X337" s="131"/>
      <c r="Y337" s="136">
        <f>SUM($Y$338:$Y$339)</f>
        <v>0</v>
      </c>
      <c r="Z337" s="131"/>
      <c r="AA337" s="137">
        <f>SUM($AA$338:$AA$339)</f>
        <v>0</v>
      </c>
      <c r="AR337" s="138" t="s">
        <v>17</v>
      </c>
      <c r="AT337" s="138" t="s">
        <v>64</v>
      </c>
      <c r="AU337" s="138" t="s">
        <v>65</v>
      </c>
      <c r="AY337" s="138" t="s">
        <v>113</v>
      </c>
      <c r="BK337" s="139">
        <f>SUM($BK$338:$BK$339)</f>
        <v>0</v>
      </c>
    </row>
    <row r="338" spans="2:65" s="8" customFormat="1" ht="15.75" customHeight="1">
      <c r="B338" s="26"/>
      <c r="C338" s="140" t="s">
        <v>65</v>
      </c>
      <c r="D338" s="140" t="s">
        <v>114</v>
      </c>
      <c r="E338" s="141" t="s">
        <v>424</v>
      </c>
      <c r="F338" s="142" t="s">
        <v>425</v>
      </c>
      <c r="G338" s="143"/>
      <c r="H338" s="143"/>
      <c r="I338" s="143"/>
      <c r="J338" s="144" t="s">
        <v>182</v>
      </c>
      <c r="K338" s="175"/>
      <c r="L338" s="146"/>
      <c r="M338" s="143"/>
      <c r="N338" s="147">
        <f>ROUND($L$338*$K$338,2)</f>
        <v>0</v>
      </c>
      <c r="O338" s="143"/>
      <c r="P338" s="143"/>
      <c r="Q338" s="143"/>
      <c r="R338" s="142" t="s">
        <v>139</v>
      </c>
      <c r="S338" s="52"/>
      <c r="T338" s="148"/>
      <c r="U338" s="149" t="s">
        <v>35</v>
      </c>
      <c r="V338" s="27"/>
      <c r="W338" s="27"/>
      <c r="X338" s="150">
        <v>0</v>
      </c>
      <c r="Y338" s="150">
        <f>$X$338*$K$338</f>
        <v>0</v>
      </c>
      <c r="Z338" s="150">
        <v>0</v>
      </c>
      <c r="AA338" s="151">
        <f>$Z$338*$K$338</f>
        <v>0</v>
      </c>
      <c r="AR338" s="100" t="s">
        <v>119</v>
      </c>
      <c r="AT338" s="100" t="s">
        <v>114</v>
      </c>
      <c r="AU338" s="100" t="s">
        <v>17</v>
      </c>
      <c r="AY338" s="8" t="s">
        <v>113</v>
      </c>
      <c r="BE338" s="152">
        <f>IF($U$338="základní",$N$338,0)</f>
        <v>0</v>
      </c>
      <c r="BF338" s="152">
        <f>IF($U$338="snížená",$N$338,0)</f>
        <v>0</v>
      </c>
      <c r="BG338" s="152">
        <f>IF($U$338="zákl. přenesená",$N$338,0)</f>
        <v>0</v>
      </c>
      <c r="BH338" s="152">
        <f>IF($U$338="sníž. přenesená",$N$338,0)</f>
        <v>0</v>
      </c>
      <c r="BI338" s="152">
        <f>IF($U$338="nulová",$N$338,0)</f>
        <v>0</v>
      </c>
      <c r="BJ338" s="100" t="s">
        <v>17</v>
      </c>
      <c r="BK338" s="152">
        <f>ROUND($L$338*$K$338,2)</f>
        <v>0</v>
      </c>
      <c r="BL338" s="100" t="s">
        <v>119</v>
      </c>
      <c r="BM338" s="100" t="s">
        <v>426</v>
      </c>
    </row>
    <row r="339" spans="2:47" s="8" customFormat="1" ht="16.5" customHeight="1">
      <c r="B339" s="26"/>
      <c r="C339" s="27"/>
      <c r="D339" s="27"/>
      <c r="E339" s="27"/>
      <c r="F339" s="153" t="s">
        <v>425</v>
      </c>
      <c r="G339" s="27"/>
      <c r="H339" s="27"/>
      <c r="I339" s="27"/>
      <c r="J339" s="27"/>
      <c r="K339" s="27"/>
      <c r="L339" s="27"/>
      <c r="M339" s="27"/>
      <c r="N339" s="27"/>
      <c r="O339" s="27"/>
      <c r="P339" s="27"/>
      <c r="Q339" s="27"/>
      <c r="R339" s="27"/>
      <c r="S339" s="52"/>
      <c r="T339" s="176"/>
      <c r="U339" s="177"/>
      <c r="V339" s="177"/>
      <c r="W339" s="177"/>
      <c r="X339" s="177"/>
      <c r="Y339" s="177"/>
      <c r="Z339" s="177"/>
      <c r="AA339" s="178"/>
      <c r="AT339" s="8" t="s">
        <v>121</v>
      </c>
      <c r="AU339" s="8" t="s">
        <v>17</v>
      </c>
    </row>
    <row r="340" spans="2:19" s="8" customFormat="1" ht="7.5" customHeight="1">
      <c r="B340" s="47"/>
      <c r="C340" s="48"/>
      <c r="D340" s="48"/>
      <c r="E340" s="48"/>
      <c r="F340" s="48"/>
      <c r="G340" s="48"/>
      <c r="H340" s="48"/>
      <c r="I340" s="48"/>
      <c r="J340" s="48"/>
      <c r="K340" s="48"/>
      <c r="L340" s="48"/>
      <c r="M340" s="48"/>
      <c r="N340" s="48"/>
      <c r="O340" s="48"/>
      <c r="P340" s="48"/>
      <c r="Q340" s="48"/>
      <c r="R340" s="48"/>
      <c r="S340" s="52"/>
    </row>
    <row r="341" s="2" customFormat="1" ht="14.25" customHeight="1">
      <c r="AT341" s="2"/>
    </row>
  </sheetData>
  <sheetProtection sheet="1"/>
  <mergeCells count="459">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N54:Q54"/>
    <mergeCell ref="N55:Q55"/>
    <mergeCell ref="N56:Q56"/>
    <mergeCell ref="N57:Q57"/>
    <mergeCell ref="N58:Q58"/>
    <mergeCell ref="N59:Q59"/>
    <mergeCell ref="N60:Q60"/>
    <mergeCell ref="N61:Q61"/>
    <mergeCell ref="N62:Q62"/>
    <mergeCell ref="N63:Q63"/>
    <mergeCell ref="N64:Q64"/>
    <mergeCell ref="C71:R71"/>
    <mergeCell ref="F73:Q73"/>
    <mergeCell ref="F74:Q74"/>
    <mergeCell ref="M76:P76"/>
    <mergeCell ref="M78:Q78"/>
    <mergeCell ref="F81:I81"/>
    <mergeCell ref="L81:M81"/>
    <mergeCell ref="N81:Q81"/>
    <mergeCell ref="F84:I84"/>
    <mergeCell ref="L84:M84"/>
    <mergeCell ref="N84:Q84"/>
    <mergeCell ref="F85:R85"/>
    <mergeCell ref="F86:I86"/>
    <mergeCell ref="F87:I87"/>
    <mergeCell ref="F88:I88"/>
    <mergeCell ref="L88:M88"/>
    <mergeCell ref="N88:Q88"/>
    <mergeCell ref="F89:R89"/>
    <mergeCell ref="F90:I90"/>
    <mergeCell ref="F91:I91"/>
    <mergeCell ref="F93:I93"/>
    <mergeCell ref="L93:M93"/>
    <mergeCell ref="N93:Q93"/>
    <mergeCell ref="F94:R94"/>
    <mergeCell ref="F95:R95"/>
    <mergeCell ref="F96:I96"/>
    <mergeCell ref="F97:I97"/>
    <mergeCell ref="F98:I98"/>
    <mergeCell ref="L98:M98"/>
    <mergeCell ref="N98:Q98"/>
    <mergeCell ref="F99:R99"/>
    <mergeCell ref="F100:I100"/>
    <mergeCell ref="F101:I101"/>
    <mergeCell ref="F102:I102"/>
    <mergeCell ref="F103:I103"/>
    <mergeCell ref="L103:M103"/>
    <mergeCell ref="N103:Q103"/>
    <mergeCell ref="F104:R104"/>
    <mergeCell ref="F105:I105"/>
    <mergeCell ref="L105:M105"/>
    <mergeCell ref="N105:Q105"/>
    <mergeCell ref="F106:R106"/>
    <mergeCell ref="F107:I107"/>
    <mergeCell ref="F108:I108"/>
    <mergeCell ref="F109:I109"/>
    <mergeCell ref="F110:I110"/>
    <mergeCell ref="L110:M110"/>
    <mergeCell ref="N110:Q110"/>
    <mergeCell ref="F111:R111"/>
    <mergeCell ref="F112:I112"/>
    <mergeCell ref="L112:M112"/>
    <mergeCell ref="N112:Q112"/>
    <mergeCell ref="F113:R113"/>
    <mergeCell ref="F114:I114"/>
    <mergeCell ref="L114:M114"/>
    <mergeCell ref="N114:Q114"/>
    <mergeCell ref="F115:R115"/>
    <mergeCell ref="F116:I116"/>
    <mergeCell ref="F117:I117"/>
    <mergeCell ref="F119:I119"/>
    <mergeCell ref="L119:M119"/>
    <mergeCell ref="N119:Q119"/>
    <mergeCell ref="F120:R120"/>
    <mergeCell ref="F121:I121"/>
    <mergeCell ref="F122:I122"/>
    <mergeCell ref="F123:I123"/>
    <mergeCell ref="L123:M123"/>
    <mergeCell ref="N123:Q123"/>
    <mergeCell ref="F124:R124"/>
    <mergeCell ref="F125:R125"/>
    <mergeCell ref="F127:I127"/>
    <mergeCell ref="L127:M127"/>
    <mergeCell ref="N127:Q127"/>
    <mergeCell ref="F128:R128"/>
    <mergeCell ref="F129:R129"/>
    <mergeCell ref="F131:I131"/>
    <mergeCell ref="L131:M131"/>
    <mergeCell ref="N131:Q131"/>
    <mergeCell ref="F132:R132"/>
    <mergeCell ref="F133:R133"/>
    <mergeCell ref="F134:I134"/>
    <mergeCell ref="F135:I135"/>
    <mergeCell ref="F136:I136"/>
    <mergeCell ref="L136:M136"/>
    <mergeCell ref="N136:Q136"/>
    <mergeCell ref="F137:R137"/>
    <mergeCell ref="F138:R138"/>
    <mergeCell ref="F140:I140"/>
    <mergeCell ref="L140:M140"/>
    <mergeCell ref="N140:Q140"/>
    <mergeCell ref="F141:R141"/>
    <mergeCell ref="F142:I142"/>
    <mergeCell ref="F143:I143"/>
    <mergeCell ref="F144:I144"/>
    <mergeCell ref="L144:M144"/>
    <mergeCell ref="N144:Q144"/>
    <mergeCell ref="F145:R145"/>
    <mergeCell ref="F146:I146"/>
    <mergeCell ref="F147:I147"/>
    <mergeCell ref="F148:I148"/>
    <mergeCell ref="L148:M148"/>
    <mergeCell ref="N148:Q148"/>
    <mergeCell ref="F149:R149"/>
    <mergeCell ref="F150:I150"/>
    <mergeCell ref="F151:I151"/>
    <mergeCell ref="F152:I152"/>
    <mergeCell ref="L152:M152"/>
    <mergeCell ref="N152:Q152"/>
    <mergeCell ref="F153:R153"/>
    <mergeCell ref="F154:I154"/>
    <mergeCell ref="F155:I155"/>
    <mergeCell ref="F156:I156"/>
    <mergeCell ref="L156:M156"/>
    <mergeCell ref="N156:Q156"/>
    <mergeCell ref="F157:R157"/>
    <mergeCell ref="F158:R158"/>
    <mergeCell ref="F160:I160"/>
    <mergeCell ref="L160:M160"/>
    <mergeCell ref="N160:Q160"/>
    <mergeCell ref="F161:R161"/>
    <mergeCell ref="F162:I162"/>
    <mergeCell ref="L162:M162"/>
    <mergeCell ref="N162:Q162"/>
    <mergeCell ref="F163:R163"/>
    <mergeCell ref="F164:I164"/>
    <mergeCell ref="F165:I165"/>
    <mergeCell ref="F166:I166"/>
    <mergeCell ref="F167:I167"/>
    <mergeCell ref="F168:I168"/>
    <mergeCell ref="F169:I169"/>
    <mergeCell ref="F170:I170"/>
    <mergeCell ref="L170:M170"/>
    <mergeCell ref="N170:Q170"/>
    <mergeCell ref="F171:R171"/>
    <mergeCell ref="F172:I172"/>
    <mergeCell ref="F173:I173"/>
    <mergeCell ref="F174:I174"/>
    <mergeCell ref="F175:I175"/>
    <mergeCell ref="F176:I176"/>
    <mergeCell ref="F177:I177"/>
    <mergeCell ref="L177:M177"/>
    <mergeCell ref="N177:Q177"/>
    <mergeCell ref="F178:R178"/>
    <mergeCell ref="F179:R179"/>
    <mergeCell ref="F180:I180"/>
    <mergeCell ref="L180:M180"/>
    <mergeCell ref="N180:Q180"/>
    <mergeCell ref="F181:R181"/>
    <mergeCell ref="F182:I182"/>
    <mergeCell ref="L182:M182"/>
    <mergeCell ref="N182:Q182"/>
    <mergeCell ref="F183:R183"/>
    <mergeCell ref="F184:I184"/>
    <mergeCell ref="L184:M184"/>
    <mergeCell ref="N184:Q184"/>
    <mergeCell ref="F185:R185"/>
    <mergeCell ref="F186:I186"/>
    <mergeCell ref="L186:M186"/>
    <mergeCell ref="N186:Q186"/>
    <mergeCell ref="F187:R187"/>
    <mergeCell ref="F188:I188"/>
    <mergeCell ref="L188:M188"/>
    <mergeCell ref="N188:Q188"/>
    <mergeCell ref="F189:R189"/>
    <mergeCell ref="F190:I190"/>
    <mergeCell ref="L190:M190"/>
    <mergeCell ref="N190:Q190"/>
    <mergeCell ref="F191:R191"/>
    <mergeCell ref="F192:I192"/>
    <mergeCell ref="L192:M192"/>
    <mergeCell ref="N192:Q192"/>
    <mergeCell ref="F193:R193"/>
    <mergeCell ref="F194:I194"/>
    <mergeCell ref="L194:M194"/>
    <mergeCell ref="N194:Q194"/>
    <mergeCell ref="F195:R195"/>
    <mergeCell ref="F196:I196"/>
    <mergeCell ref="L196:M196"/>
    <mergeCell ref="N196:Q196"/>
    <mergeCell ref="F197:R197"/>
    <mergeCell ref="F198:I198"/>
    <mergeCell ref="L198:M198"/>
    <mergeCell ref="N198:Q198"/>
    <mergeCell ref="F199:R199"/>
    <mergeCell ref="F200:I200"/>
    <mergeCell ref="L200:M200"/>
    <mergeCell ref="N200:Q200"/>
    <mergeCell ref="F201:R201"/>
    <mergeCell ref="F202:I202"/>
    <mergeCell ref="L202:M202"/>
    <mergeCell ref="N202:Q202"/>
    <mergeCell ref="F203:R203"/>
    <mergeCell ref="F204:I204"/>
    <mergeCell ref="L204:M204"/>
    <mergeCell ref="N204:Q204"/>
    <mergeCell ref="F205:R205"/>
    <mergeCell ref="F206:I206"/>
    <mergeCell ref="L206:M206"/>
    <mergeCell ref="N206:Q206"/>
    <mergeCell ref="F207:R207"/>
    <mergeCell ref="F208:I208"/>
    <mergeCell ref="L208:M208"/>
    <mergeCell ref="N208:Q208"/>
    <mergeCell ref="F209:R209"/>
    <mergeCell ref="F210:I210"/>
    <mergeCell ref="L210:M210"/>
    <mergeCell ref="N210:Q210"/>
    <mergeCell ref="F211:R211"/>
    <mergeCell ref="F212:I212"/>
    <mergeCell ref="L212:M212"/>
    <mergeCell ref="N212:Q212"/>
    <mergeCell ref="F213:R213"/>
    <mergeCell ref="F214:I214"/>
    <mergeCell ref="L214:M214"/>
    <mergeCell ref="N214:Q214"/>
    <mergeCell ref="F215:R215"/>
    <mergeCell ref="F216:I216"/>
    <mergeCell ref="L216:M216"/>
    <mergeCell ref="N216:Q216"/>
    <mergeCell ref="F217:R217"/>
    <mergeCell ref="F218:I218"/>
    <mergeCell ref="L218:M218"/>
    <mergeCell ref="N218:Q218"/>
    <mergeCell ref="F219:R219"/>
    <mergeCell ref="F220:I220"/>
    <mergeCell ref="L220:M220"/>
    <mergeCell ref="N220:Q220"/>
    <mergeCell ref="F221:R221"/>
    <mergeCell ref="F223:I223"/>
    <mergeCell ref="L223:M223"/>
    <mergeCell ref="N223:Q223"/>
    <mergeCell ref="F224:R224"/>
    <mergeCell ref="F225:I225"/>
    <mergeCell ref="L225:M225"/>
    <mergeCell ref="N225:Q225"/>
    <mergeCell ref="F226:R226"/>
    <mergeCell ref="F227:I227"/>
    <mergeCell ref="F228:I228"/>
    <mergeCell ref="F229:I229"/>
    <mergeCell ref="F230:I230"/>
    <mergeCell ref="F231:I231"/>
    <mergeCell ref="L231:M231"/>
    <mergeCell ref="N231:Q231"/>
    <mergeCell ref="F232:R232"/>
    <mergeCell ref="F233:I233"/>
    <mergeCell ref="L233:M233"/>
    <mergeCell ref="N233:Q233"/>
    <mergeCell ref="F234:R234"/>
    <mergeCell ref="F235:I235"/>
    <mergeCell ref="F236:I236"/>
    <mergeCell ref="F237:I237"/>
    <mergeCell ref="L237:M237"/>
    <mergeCell ref="N237:Q237"/>
    <mergeCell ref="F238:R238"/>
    <mergeCell ref="F239:R239"/>
    <mergeCell ref="F240:I240"/>
    <mergeCell ref="L240:M240"/>
    <mergeCell ref="N240:Q240"/>
    <mergeCell ref="F241:R241"/>
    <mergeCell ref="F243:I243"/>
    <mergeCell ref="L243:M243"/>
    <mergeCell ref="N243:Q243"/>
    <mergeCell ref="F244:R244"/>
    <mergeCell ref="F245:I245"/>
    <mergeCell ref="F246:I246"/>
    <mergeCell ref="F247:I247"/>
    <mergeCell ref="L247:M247"/>
    <mergeCell ref="N247:Q247"/>
    <mergeCell ref="F248:R248"/>
    <mergeCell ref="F249:R249"/>
    <mergeCell ref="F250:I250"/>
    <mergeCell ref="L250:M250"/>
    <mergeCell ref="N250:Q250"/>
    <mergeCell ref="F251:R251"/>
    <mergeCell ref="F253:I253"/>
    <mergeCell ref="L253:M253"/>
    <mergeCell ref="N253:Q253"/>
    <mergeCell ref="F254:R254"/>
    <mergeCell ref="F255:I255"/>
    <mergeCell ref="F256:I256"/>
    <mergeCell ref="F257:I257"/>
    <mergeCell ref="F258:I258"/>
    <mergeCell ref="F259:I259"/>
    <mergeCell ref="F260:I260"/>
    <mergeCell ref="L260:M260"/>
    <mergeCell ref="N260:Q260"/>
    <mergeCell ref="F261:R261"/>
    <mergeCell ref="F262:I262"/>
    <mergeCell ref="F263:I263"/>
    <mergeCell ref="F265:I265"/>
    <mergeCell ref="L265:M265"/>
    <mergeCell ref="N265:Q265"/>
    <mergeCell ref="F266:R266"/>
    <mergeCell ref="F267:I267"/>
    <mergeCell ref="F268:I268"/>
    <mergeCell ref="F270:I270"/>
    <mergeCell ref="L270:M270"/>
    <mergeCell ref="N270:Q270"/>
    <mergeCell ref="F271:R271"/>
    <mergeCell ref="F272:I272"/>
    <mergeCell ref="L272:M272"/>
    <mergeCell ref="N272:Q272"/>
    <mergeCell ref="F273:R273"/>
    <mergeCell ref="F274:I274"/>
    <mergeCell ref="F275:I275"/>
    <mergeCell ref="F276:I276"/>
    <mergeCell ref="L276:M276"/>
    <mergeCell ref="N276:Q276"/>
    <mergeCell ref="F277:R277"/>
    <mergeCell ref="F278:R278"/>
    <mergeCell ref="F279:I279"/>
    <mergeCell ref="F280:I280"/>
    <mergeCell ref="F281:I281"/>
    <mergeCell ref="L281:M281"/>
    <mergeCell ref="N281:Q281"/>
    <mergeCell ref="F282:R282"/>
    <mergeCell ref="F283:I283"/>
    <mergeCell ref="F284:I284"/>
    <mergeCell ref="F285:I285"/>
    <mergeCell ref="L285:M285"/>
    <mergeCell ref="N285:Q285"/>
    <mergeCell ref="F286:R286"/>
    <mergeCell ref="F287:R287"/>
    <mergeCell ref="F288:I288"/>
    <mergeCell ref="F289:I289"/>
    <mergeCell ref="F290:I290"/>
    <mergeCell ref="F291:I291"/>
    <mergeCell ref="L291:M291"/>
    <mergeCell ref="N291:Q291"/>
    <mergeCell ref="F292:R292"/>
    <mergeCell ref="F293:R293"/>
    <mergeCell ref="F294:I294"/>
    <mergeCell ref="F295:I295"/>
    <mergeCell ref="F296:I296"/>
    <mergeCell ref="F297:I297"/>
    <mergeCell ref="F298:I298"/>
    <mergeCell ref="F299:I299"/>
    <mergeCell ref="F300:I300"/>
    <mergeCell ref="L300:M300"/>
    <mergeCell ref="N300:Q300"/>
    <mergeCell ref="F301:R301"/>
    <mergeCell ref="F302:R302"/>
    <mergeCell ref="F303:I303"/>
    <mergeCell ref="F304:I304"/>
    <mergeCell ref="F305:I305"/>
    <mergeCell ref="L305:M305"/>
    <mergeCell ref="N305:Q305"/>
    <mergeCell ref="F306:R306"/>
    <mergeCell ref="F307:R307"/>
    <mergeCell ref="F308:I308"/>
    <mergeCell ref="F309:I309"/>
    <mergeCell ref="F310:I310"/>
    <mergeCell ref="L310:M310"/>
    <mergeCell ref="N310:Q310"/>
    <mergeCell ref="F311:R311"/>
    <mergeCell ref="F312:R312"/>
    <mergeCell ref="F313:I313"/>
    <mergeCell ref="F314:I314"/>
    <mergeCell ref="F315:I315"/>
    <mergeCell ref="F316:I316"/>
    <mergeCell ref="L316:M316"/>
    <mergeCell ref="N316:Q316"/>
    <mergeCell ref="F317:R317"/>
    <mergeCell ref="F318:R318"/>
    <mergeCell ref="F319:I319"/>
    <mergeCell ref="F320:I320"/>
    <mergeCell ref="F321:I321"/>
    <mergeCell ref="L321:M321"/>
    <mergeCell ref="N321:Q321"/>
    <mergeCell ref="F322:R322"/>
    <mergeCell ref="F323:I323"/>
    <mergeCell ref="L323:M323"/>
    <mergeCell ref="N323:Q323"/>
    <mergeCell ref="F324:R324"/>
    <mergeCell ref="F325:I325"/>
    <mergeCell ref="L325:M325"/>
    <mergeCell ref="N325:Q325"/>
    <mergeCell ref="F326:R326"/>
    <mergeCell ref="F327:I327"/>
    <mergeCell ref="F328:I328"/>
    <mergeCell ref="F329:I329"/>
    <mergeCell ref="L329:M329"/>
    <mergeCell ref="N329:Q329"/>
    <mergeCell ref="F330:R330"/>
    <mergeCell ref="F331:I331"/>
    <mergeCell ref="L331:M331"/>
    <mergeCell ref="N331:Q331"/>
    <mergeCell ref="F332:R332"/>
    <mergeCell ref="F333:I333"/>
    <mergeCell ref="F334:I334"/>
    <mergeCell ref="F335:I335"/>
    <mergeCell ref="L335:M335"/>
    <mergeCell ref="N335:Q335"/>
    <mergeCell ref="F336:R336"/>
    <mergeCell ref="F338:I338"/>
    <mergeCell ref="L338:M338"/>
    <mergeCell ref="N338:Q338"/>
    <mergeCell ref="F339:R339"/>
    <mergeCell ref="N82:Q82"/>
    <mergeCell ref="N83:Q83"/>
    <mergeCell ref="N92:Q92"/>
    <mergeCell ref="N118:Q118"/>
    <mergeCell ref="N126:Q126"/>
    <mergeCell ref="N130:Q130"/>
    <mergeCell ref="N139:Q139"/>
    <mergeCell ref="N159:Q159"/>
    <mergeCell ref="N222:Q222"/>
    <mergeCell ref="N242:Q242"/>
    <mergeCell ref="N252:Q252"/>
    <mergeCell ref="N264:Q264"/>
    <mergeCell ref="N269:Q269"/>
    <mergeCell ref="N337:Q337"/>
    <mergeCell ref="H1:K1"/>
    <mergeCell ref="S2:AC2"/>
  </mergeCells>
  <printOptions/>
  <pageMargins left="0.5902777910232544" right="0.5902777910232544" top="0.5902777910232544" bottom="0.5902777910232544" header="0" footer="0"/>
  <pageSetup blackAndWhite="1" fitToHeight="999" fitToWidth="1" orientation="portrait"/>
</worksheet>
</file>

<file path=xl/worksheets/sheet3.xml><?xml version="1.0" encoding="utf-8"?>
<worksheet xmlns="http://schemas.openxmlformats.org/spreadsheetml/2006/main" xmlns:r="http://schemas.openxmlformats.org/officeDocument/2006/relationships">
  <sheetPr>
    <pageSetUpPr fitToPage="1"/>
  </sheetPr>
  <dimension ref="A1:IV372"/>
  <sheetViews>
    <sheetView showGridLines="0" workbookViewId="0" topLeftCell="A1">
      <pane ySplit="1" topLeftCell="BM2" activePane="bottomLeft" state="frozen"/>
      <selection pane="topLeft" activeCell="A1" sqref="A1"/>
      <selection pane="bottomLeft" activeCell="A1" sqref="A1"/>
    </sheetView>
  </sheetViews>
  <sheetFormatPr defaultColWidth="9.3320312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5"/>
      <c r="C1" s="5"/>
      <c r="D1" s="6" t="s">
        <v>1</v>
      </c>
      <c r="E1" s="5"/>
      <c r="F1" s="5"/>
      <c r="G1" s="5"/>
      <c r="H1" s="3"/>
      <c r="I1" s="5"/>
      <c r="J1" s="5"/>
      <c r="K1" s="5"/>
      <c r="L1" s="5"/>
      <c r="M1" s="5"/>
      <c r="N1" s="5"/>
      <c r="O1" s="6" t="s">
        <v>75</v>
      </c>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7" t="s">
        <v>5</v>
      </c>
      <c r="D2" s="1"/>
      <c r="E2" s="1"/>
      <c r="F2" s="1"/>
      <c r="G2" s="1"/>
      <c r="H2" s="1"/>
      <c r="I2" s="1"/>
      <c r="J2" s="1"/>
      <c r="K2" s="1"/>
      <c r="L2" s="1"/>
      <c r="M2" s="1"/>
      <c r="N2" s="1"/>
      <c r="O2" s="1"/>
      <c r="P2" s="1"/>
      <c r="Q2" s="1"/>
      <c r="R2" s="1"/>
      <c r="S2" s="2"/>
      <c r="T2" s="1"/>
      <c r="U2" s="1"/>
      <c r="V2" s="1"/>
      <c r="W2" s="1"/>
      <c r="X2" s="1"/>
      <c r="Y2" s="1"/>
      <c r="Z2" s="1"/>
      <c r="AA2" s="1"/>
      <c r="AB2" s="1"/>
      <c r="AC2" s="1"/>
      <c r="AT2" s="2" t="s">
        <v>74</v>
      </c>
    </row>
    <row r="3" spans="2:46" s="2" customFormat="1" ht="7.5" customHeight="1">
      <c r="B3" s="9"/>
      <c r="C3" s="10"/>
      <c r="D3" s="10"/>
      <c r="E3" s="10"/>
      <c r="F3" s="10"/>
      <c r="G3" s="10"/>
      <c r="H3" s="10"/>
      <c r="I3" s="10"/>
      <c r="J3" s="10"/>
      <c r="K3" s="10"/>
      <c r="L3" s="10"/>
      <c r="M3" s="10"/>
      <c r="N3" s="10"/>
      <c r="O3" s="10"/>
      <c r="P3" s="10"/>
      <c r="Q3" s="10"/>
      <c r="R3" s="11"/>
      <c r="AT3" s="2" t="s">
        <v>69</v>
      </c>
    </row>
    <row r="4" spans="2:46" s="2" customFormat="1" ht="37.5" customHeight="1">
      <c r="B4" s="12"/>
      <c r="C4" s="13" t="s">
        <v>76</v>
      </c>
      <c r="D4" s="14"/>
      <c r="E4" s="14"/>
      <c r="F4" s="14"/>
      <c r="G4" s="14"/>
      <c r="H4" s="14"/>
      <c r="I4" s="14"/>
      <c r="J4" s="14"/>
      <c r="K4" s="14"/>
      <c r="L4" s="14"/>
      <c r="M4" s="14"/>
      <c r="N4" s="14"/>
      <c r="O4" s="14"/>
      <c r="P4" s="14"/>
      <c r="Q4" s="14"/>
      <c r="R4" s="15"/>
      <c r="T4" s="16" t="s">
        <v>10</v>
      </c>
      <c r="AT4" s="2" t="s">
        <v>3</v>
      </c>
    </row>
    <row r="5" spans="2:18" s="2" customFormat="1" ht="7.5" customHeight="1">
      <c r="B5" s="12"/>
      <c r="C5" s="14"/>
      <c r="D5" s="14"/>
      <c r="E5" s="14"/>
      <c r="F5" s="14"/>
      <c r="G5" s="14"/>
      <c r="H5" s="14"/>
      <c r="I5" s="14"/>
      <c r="J5" s="14"/>
      <c r="K5" s="14"/>
      <c r="L5" s="14"/>
      <c r="M5" s="14"/>
      <c r="N5" s="14"/>
      <c r="O5" s="14"/>
      <c r="P5" s="14"/>
      <c r="Q5" s="14"/>
      <c r="R5" s="15"/>
    </row>
    <row r="6" spans="2:18" s="2" customFormat="1" ht="15.75" customHeight="1">
      <c r="B6" s="12"/>
      <c r="C6" s="14"/>
      <c r="D6" s="20" t="s">
        <v>14</v>
      </c>
      <c r="E6" s="14"/>
      <c r="F6" s="20" t="str">
        <f>'Rekapitulace stavby'!$K$6</f>
        <v>01 - Krymská 10,12</v>
      </c>
      <c r="G6" s="14"/>
      <c r="H6" s="14"/>
      <c r="I6" s="14"/>
      <c r="J6" s="14"/>
      <c r="K6" s="14"/>
      <c r="L6" s="14"/>
      <c r="M6" s="14"/>
      <c r="N6" s="14"/>
      <c r="O6" s="14"/>
      <c r="P6" s="14"/>
      <c r="Q6" s="14"/>
      <c r="R6" s="15"/>
    </row>
    <row r="7" spans="2:18" s="8" customFormat="1" ht="18.75" customHeight="1">
      <c r="B7" s="26"/>
      <c r="C7" s="27"/>
      <c r="D7" s="19" t="s">
        <v>77</v>
      </c>
      <c r="E7" s="27"/>
      <c r="F7" s="19" t="s">
        <v>427</v>
      </c>
      <c r="G7" s="27"/>
      <c r="H7" s="27"/>
      <c r="I7" s="27"/>
      <c r="J7" s="27"/>
      <c r="K7" s="27"/>
      <c r="L7" s="27"/>
      <c r="M7" s="27"/>
      <c r="N7" s="27"/>
      <c r="O7" s="27"/>
      <c r="P7" s="27"/>
      <c r="Q7" s="27"/>
      <c r="R7" s="31"/>
    </row>
    <row r="8" spans="2:18" s="8" customFormat="1" ht="14.25" customHeight="1">
      <c r="B8" s="26"/>
      <c r="C8" s="27"/>
      <c r="D8" s="27"/>
      <c r="E8" s="27"/>
      <c r="F8" s="27"/>
      <c r="G8" s="27"/>
      <c r="H8" s="27"/>
      <c r="I8" s="27"/>
      <c r="J8" s="27"/>
      <c r="K8" s="27"/>
      <c r="L8" s="27"/>
      <c r="M8" s="27"/>
      <c r="N8" s="27"/>
      <c r="O8" s="27"/>
      <c r="P8" s="27"/>
      <c r="Q8" s="27"/>
      <c r="R8" s="31"/>
    </row>
    <row r="9" spans="2:18" s="8" customFormat="1" ht="15" customHeight="1">
      <c r="B9" s="26"/>
      <c r="C9" s="27"/>
      <c r="D9" s="20" t="s">
        <v>79</v>
      </c>
      <c r="E9" s="27"/>
      <c r="F9" s="21"/>
      <c r="G9" s="27"/>
      <c r="H9" s="27"/>
      <c r="I9" s="27"/>
      <c r="J9" s="27"/>
      <c r="K9" s="27"/>
      <c r="L9" s="27"/>
      <c r="M9" s="27"/>
      <c r="N9" s="27"/>
      <c r="O9" s="27"/>
      <c r="P9" s="27"/>
      <c r="Q9" s="27"/>
      <c r="R9" s="31"/>
    </row>
    <row r="10" spans="2:18" s="8" customFormat="1" ht="15" customHeight="1">
      <c r="B10" s="26"/>
      <c r="C10" s="27"/>
      <c r="D10" s="20" t="s">
        <v>18</v>
      </c>
      <c r="E10" s="27"/>
      <c r="F10" s="21" t="s">
        <v>19</v>
      </c>
      <c r="G10" s="27"/>
      <c r="H10" s="27"/>
      <c r="I10" s="27"/>
      <c r="J10" s="27"/>
      <c r="K10" s="27"/>
      <c r="L10" s="27"/>
      <c r="M10" s="20" t="s">
        <v>20</v>
      </c>
      <c r="N10" s="27"/>
      <c r="O10" s="57">
        <f>'Rekapitulace stavby'!$AN$8</f>
        <v>0</v>
      </c>
      <c r="P10" s="27"/>
      <c r="Q10" s="27"/>
      <c r="R10" s="31"/>
    </row>
    <row r="11" spans="2:18" s="8" customFormat="1" ht="7.5" customHeight="1">
      <c r="B11" s="26"/>
      <c r="C11" s="27"/>
      <c r="D11" s="27"/>
      <c r="E11" s="27"/>
      <c r="F11" s="27"/>
      <c r="G11" s="27"/>
      <c r="H11" s="27"/>
      <c r="I11" s="27"/>
      <c r="J11" s="27"/>
      <c r="K11" s="27"/>
      <c r="L11" s="27"/>
      <c r="M11" s="27"/>
      <c r="N11" s="27"/>
      <c r="O11" s="27"/>
      <c r="P11" s="27"/>
      <c r="Q11" s="27"/>
      <c r="R11" s="31"/>
    </row>
    <row r="12" spans="2:18" s="8" customFormat="1" ht="15" customHeight="1">
      <c r="B12" s="26"/>
      <c r="C12" s="27"/>
      <c r="D12" s="20" t="s">
        <v>24</v>
      </c>
      <c r="E12" s="27"/>
      <c r="F12" s="27"/>
      <c r="G12" s="27"/>
      <c r="H12" s="27"/>
      <c r="I12" s="27"/>
      <c r="J12" s="27"/>
      <c r="K12" s="27"/>
      <c r="L12" s="27"/>
      <c r="M12" s="20" t="s">
        <v>25</v>
      </c>
      <c r="N12" s="27"/>
      <c r="O12" s="21">
        <f>IF('Rekapitulace stavby'!$AN$10="","",'Rekapitulace stavby'!$AN$10)</f>
        <v>0</v>
      </c>
      <c r="P12" s="27"/>
      <c r="Q12" s="27"/>
      <c r="R12" s="31"/>
    </row>
    <row r="13" spans="2:18" s="8" customFormat="1" ht="18.75" customHeight="1">
      <c r="B13" s="26"/>
      <c r="C13" s="27"/>
      <c r="D13" s="27"/>
      <c r="E13" s="21" t="str">
        <f>IF('Rekapitulace stavby'!$E$11="","",'Rekapitulace stavby'!$E$11)</f>
        <v> </v>
      </c>
      <c r="F13" s="27"/>
      <c r="G13" s="27"/>
      <c r="H13" s="27"/>
      <c r="I13" s="27"/>
      <c r="J13" s="27"/>
      <c r="K13" s="27"/>
      <c r="L13" s="27"/>
      <c r="M13" s="20" t="s">
        <v>26</v>
      </c>
      <c r="N13" s="27"/>
      <c r="O13" s="21">
        <f>IF('Rekapitulace stavby'!$AN$11="","",'Rekapitulace stavby'!$AN$11)</f>
        <v>0</v>
      </c>
      <c r="P13" s="27"/>
      <c r="Q13" s="27"/>
      <c r="R13" s="31"/>
    </row>
    <row r="14" spans="2:18" s="8" customFormat="1" ht="7.5" customHeight="1">
      <c r="B14" s="26"/>
      <c r="C14" s="27"/>
      <c r="D14" s="27"/>
      <c r="E14" s="27"/>
      <c r="F14" s="27"/>
      <c r="G14" s="27"/>
      <c r="H14" s="27"/>
      <c r="I14" s="27"/>
      <c r="J14" s="27"/>
      <c r="K14" s="27"/>
      <c r="L14" s="27"/>
      <c r="M14" s="27"/>
      <c r="N14" s="27"/>
      <c r="O14" s="27"/>
      <c r="P14" s="27"/>
      <c r="Q14" s="27"/>
      <c r="R14" s="31"/>
    </row>
    <row r="15" spans="2:18" s="8" customFormat="1" ht="15" customHeight="1">
      <c r="B15" s="26"/>
      <c r="C15" s="27"/>
      <c r="D15" s="20" t="s">
        <v>27</v>
      </c>
      <c r="E15" s="27"/>
      <c r="F15" s="27"/>
      <c r="G15" s="27"/>
      <c r="H15" s="27"/>
      <c r="I15" s="27"/>
      <c r="J15" s="27"/>
      <c r="K15" s="27"/>
      <c r="L15" s="27"/>
      <c r="M15" s="20" t="s">
        <v>25</v>
      </c>
      <c r="N15" s="27"/>
      <c r="O15" s="21" t="str">
        <f>IF('Rekapitulace stavby'!$AN$13="","",'Rekapitulace stavby'!$AN$13)</f>
        <v>Vyplň údaj</v>
      </c>
      <c r="P15" s="27"/>
      <c r="Q15" s="27"/>
      <c r="R15" s="31"/>
    </row>
    <row r="16" spans="2:18" s="8" customFormat="1" ht="18.75" customHeight="1">
      <c r="B16" s="26"/>
      <c r="C16" s="27"/>
      <c r="D16" s="27"/>
      <c r="E16" s="21" t="str">
        <f>IF('Rekapitulace stavby'!$E$14="","",'Rekapitulace stavby'!$E$14)</f>
        <v>Vyplň údaj</v>
      </c>
      <c r="F16" s="27"/>
      <c r="G16" s="27"/>
      <c r="H16" s="27"/>
      <c r="I16" s="27"/>
      <c r="J16" s="27"/>
      <c r="K16" s="27"/>
      <c r="L16" s="27"/>
      <c r="M16" s="20" t="s">
        <v>26</v>
      </c>
      <c r="N16" s="27"/>
      <c r="O16" s="21" t="str">
        <f>IF('Rekapitulace stavby'!$AN$14="","",'Rekapitulace stavby'!$AN$14)</f>
        <v>Vyplň údaj</v>
      </c>
      <c r="P16" s="27"/>
      <c r="Q16" s="27"/>
      <c r="R16" s="31"/>
    </row>
    <row r="17" spans="2:18" s="8" customFormat="1" ht="7.5" customHeight="1">
      <c r="B17" s="26"/>
      <c r="C17" s="27"/>
      <c r="D17" s="27"/>
      <c r="E17" s="27"/>
      <c r="F17" s="27"/>
      <c r="G17" s="27"/>
      <c r="H17" s="27"/>
      <c r="I17" s="27"/>
      <c r="J17" s="27"/>
      <c r="K17" s="27"/>
      <c r="L17" s="27"/>
      <c r="M17" s="27"/>
      <c r="N17" s="27"/>
      <c r="O17" s="27"/>
      <c r="P17" s="27"/>
      <c r="Q17" s="27"/>
      <c r="R17" s="31"/>
    </row>
    <row r="18" spans="2:18" s="8" customFormat="1" ht="15" customHeight="1">
      <c r="B18" s="26"/>
      <c r="C18" s="27"/>
      <c r="D18" s="20" t="s">
        <v>29</v>
      </c>
      <c r="E18" s="27"/>
      <c r="F18" s="27"/>
      <c r="G18" s="27"/>
      <c r="H18" s="27"/>
      <c r="I18" s="27"/>
      <c r="J18" s="27"/>
      <c r="K18" s="27"/>
      <c r="L18" s="27"/>
      <c r="M18" s="20" t="s">
        <v>25</v>
      </c>
      <c r="N18" s="27"/>
      <c r="O18" s="21">
        <f>IF('Rekapitulace stavby'!$AN$16="","",'Rekapitulace stavby'!$AN$16)</f>
        <v>0</v>
      </c>
      <c r="P18" s="27"/>
      <c r="Q18" s="27"/>
      <c r="R18" s="31"/>
    </row>
    <row r="19" spans="2:18" s="8" customFormat="1" ht="18.75" customHeight="1">
      <c r="B19" s="26"/>
      <c r="C19" s="27"/>
      <c r="D19" s="27"/>
      <c r="E19" s="21" t="str">
        <f>IF('Rekapitulace stavby'!$E$17="","",'Rekapitulace stavby'!$E$17)</f>
        <v> </v>
      </c>
      <c r="F19" s="27"/>
      <c r="G19" s="27"/>
      <c r="H19" s="27"/>
      <c r="I19" s="27"/>
      <c r="J19" s="27"/>
      <c r="K19" s="27"/>
      <c r="L19" s="27"/>
      <c r="M19" s="20" t="s">
        <v>26</v>
      </c>
      <c r="N19" s="27"/>
      <c r="O19" s="21">
        <f>IF('Rekapitulace stavby'!$AN$17="","",'Rekapitulace stavby'!$AN$17)</f>
        <v>0</v>
      </c>
      <c r="P19" s="27"/>
      <c r="Q19" s="27"/>
      <c r="R19" s="31"/>
    </row>
    <row r="20" spans="2:18" s="8" customFormat="1" ht="7.5" customHeight="1">
      <c r="B20" s="26"/>
      <c r="C20" s="27"/>
      <c r="D20" s="27"/>
      <c r="E20" s="27"/>
      <c r="F20" s="27"/>
      <c r="G20" s="27"/>
      <c r="H20" s="27"/>
      <c r="I20" s="27"/>
      <c r="J20" s="27"/>
      <c r="K20" s="27"/>
      <c r="L20" s="27"/>
      <c r="M20" s="27"/>
      <c r="N20" s="27"/>
      <c r="O20" s="27"/>
      <c r="P20" s="27"/>
      <c r="Q20" s="27"/>
      <c r="R20" s="31"/>
    </row>
    <row r="21" spans="2:18" s="8" customFormat="1" ht="15" customHeight="1">
      <c r="B21" s="26"/>
      <c r="C21" s="27"/>
      <c r="D21" s="20" t="s">
        <v>31</v>
      </c>
      <c r="E21" s="27"/>
      <c r="F21" s="27"/>
      <c r="G21" s="27"/>
      <c r="H21" s="27"/>
      <c r="I21" s="27"/>
      <c r="J21" s="27"/>
      <c r="K21" s="27"/>
      <c r="L21" s="27"/>
      <c r="M21" s="27"/>
      <c r="N21" s="27"/>
      <c r="O21" s="27"/>
      <c r="P21" s="27"/>
      <c r="Q21" s="27"/>
      <c r="R21" s="31"/>
    </row>
    <row r="22" spans="2:18" s="100" customFormat="1" ht="15.75" customHeight="1">
      <c r="B22" s="101"/>
      <c r="C22" s="102"/>
      <c r="D22" s="102"/>
      <c r="E22" s="24"/>
      <c r="F22" s="102"/>
      <c r="G22" s="102"/>
      <c r="H22" s="102"/>
      <c r="I22" s="102"/>
      <c r="J22" s="102"/>
      <c r="K22" s="102"/>
      <c r="L22" s="102"/>
      <c r="M22" s="102"/>
      <c r="N22" s="102"/>
      <c r="O22" s="102"/>
      <c r="P22" s="102"/>
      <c r="Q22" s="102"/>
      <c r="R22" s="103"/>
    </row>
    <row r="23" spans="2:18" s="8" customFormat="1" ht="7.5" customHeight="1">
      <c r="B23" s="26"/>
      <c r="C23" s="27"/>
      <c r="D23" s="27"/>
      <c r="E23" s="27"/>
      <c r="F23" s="27"/>
      <c r="G23" s="27"/>
      <c r="H23" s="27"/>
      <c r="I23" s="27"/>
      <c r="J23" s="27"/>
      <c r="K23" s="27"/>
      <c r="L23" s="27"/>
      <c r="M23" s="27"/>
      <c r="N23" s="27"/>
      <c r="O23" s="27"/>
      <c r="P23" s="27"/>
      <c r="Q23" s="27"/>
      <c r="R23" s="31"/>
    </row>
    <row r="24" spans="2:18" s="8" customFormat="1" ht="7.5" customHeight="1">
      <c r="B24" s="26"/>
      <c r="C24" s="27"/>
      <c r="D24" s="74"/>
      <c r="E24" s="74"/>
      <c r="F24" s="74"/>
      <c r="G24" s="74"/>
      <c r="H24" s="74"/>
      <c r="I24" s="74"/>
      <c r="J24" s="74"/>
      <c r="K24" s="74"/>
      <c r="L24" s="74"/>
      <c r="M24" s="74"/>
      <c r="N24" s="74"/>
      <c r="O24" s="74"/>
      <c r="P24" s="74"/>
      <c r="Q24" s="27"/>
      <c r="R24" s="31"/>
    </row>
    <row r="25" spans="2:18" s="8" customFormat="1" ht="26.25" customHeight="1">
      <c r="B25" s="26"/>
      <c r="C25" s="27"/>
      <c r="D25" s="104" t="s">
        <v>33</v>
      </c>
      <c r="E25" s="27"/>
      <c r="F25" s="27"/>
      <c r="G25" s="27"/>
      <c r="H25" s="27"/>
      <c r="I25" s="27"/>
      <c r="J25" s="27"/>
      <c r="K25" s="27"/>
      <c r="L25" s="27"/>
      <c r="M25" s="77">
        <f>ROUNDUP($N$85,2)</f>
        <v>0</v>
      </c>
      <c r="N25" s="27"/>
      <c r="O25" s="27"/>
      <c r="P25" s="27"/>
      <c r="Q25" s="27"/>
      <c r="R25" s="31"/>
    </row>
    <row r="26" spans="2:18" s="8" customFormat="1" ht="7.5" customHeight="1">
      <c r="B26" s="26"/>
      <c r="C26" s="27"/>
      <c r="D26" s="74"/>
      <c r="E26" s="74"/>
      <c r="F26" s="74"/>
      <c r="G26" s="74"/>
      <c r="H26" s="74"/>
      <c r="I26" s="74"/>
      <c r="J26" s="74"/>
      <c r="K26" s="74"/>
      <c r="L26" s="74"/>
      <c r="M26" s="74"/>
      <c r="N26" s="74"/>
      <c r="O26" s="74"/>
      <c r="P26" s="74"/>
      <c r="Q26" s="27"/>
      <c r="R26" s="31"/>
    </row>
    <row r="27" spans="2:18" s="8" customFormat="1" ht="15" customHeight="1">
      <c r="B27" s="26"/>
      <c r="C27" s="27"/>
      <c r="D27" s="105" t="s">
        <v>34</v>
      </c>
      <c r="E27" s="105" t="s">
        <v>35</v>
      </c>
      <c r="F27" s="106">
        <v>0.21</v>
      </c>
      <c r="G27" s="107" t="s">
        <v>36</v>
      </c>
      <c r="H27" s="108">
        <f>SUM($BE$85:$BE$370)</f>
        <v>0</v>
      </c>
      <c r="I27" s="27"/>
      <c r="J27" s="27"/>
      <c r="K27" s="27"/>
      <c r="L27" s="27"/>
      <c r="M27" s="108">
        <f>SUM($BE$85:$BE$370)*$F$27</f>
        <v>0</v>
      </c>
      <c r="N27" s="27"/>
      <c r="O27" s="27"/>
      <c r="P27" s="27"/>
      <c r="Q27" s="27"/>
      <c r="R27" s="31"/>
    </row>
    <row r="28" spans="2:18" s="8" customFormat="1" ht="15" customHeight="1">
      <c r="B28" s="26"/>
      <c r="C28" s="27"/>
      <c r="D28" s="27"/>
      <c r="E28" s="105" t="s">
        <v>37</v>
      </c>
      <c r="F28" s="106">
        <v>0.15</v>
      </c>
      <c r="G28" s="107" t="s">
        <v>36</v>
      </c>
      <c r="H28" s="108">
        <f>SUM($BF$85:$BF$370)</f>
        <v>0</v>
      </c>
      <c r="I28" s="27"/>
      <c r="J28" s="27"/>
      <c r="K28" s="27"/>
      <c r="L28" s="27"/>
      <c r="M28" s="108">
        <f>SUM($BF$85:$BF$370)*$F$28</f>
        <v>0</v>
      </c>
      <c r="N28" s="27"/>
      <c r="O28" s="27"/>
      <c r="P28" s="27"/>
      <c r="Q28" s="27"/>
      <c r="R28" s="31"/>
    </row>
    <row r="29" spans="2:18" s="8" customFormat="1" ht="15" customHeight="1" hidden="1">
      <c r="B29" s="26"/>
      <c r="C29" s="27"/>
      <c r="D29" s="27"/>
      <c r="E29" s="105" t="s">
        <v>38</v>
      </c>
      <c r="F29" s="106">
        <v>0.21</v>
      </c>
      <c r="G29" s="107" t="s">
        <v>36</v>
      </c>
      <c r="H29" s="108">
        <f>SUM($BG$85:$BG$370)</f>
        <v>0</v>
      </c>
      <c r="I29" s="27"/>
      <c r="J29" s="27"/>
      <c r="K29" s="27"/>
      <c r="L29" s="27"/>
      <c r="M29" s="108">
        <v>0</v>
      </c>
      <c r="N29" s="27"/>
      <c r="O29" s="27"/>
      <c r="P29" s="27"/>
      <c r="Q29" s="27"/>
      <c r="R29" s="31"/>
    </row>
    <row r="30" spans="2:18" s="8" customFormat="1" ht="15" customHeight="1" hidden="1">
      <c r="B30" s="26"/>
      <c r="C30" s="27"/>
      <c r="D30" s="27"/>
      <c r="E30" s="105" t="s">
        <v>39</v>
      </c>
      <c r="F30" s="106">
        <v>0.15</v>
      </c>
      <c r="G30" s="107" t="s">
        <v>36</v>
      </c>
      <c r="H30" s="108">
        <f>SUM($BH$85:$BH$370)</f>
        <v>0</v>
      </c>
      <c r="I30" s="27"/>
      <c r="J30" s="27"/>
      <c r="K30" s="27"/>
      <c r="L30" s="27"/>
      <c r="M30" s="108">
        <v>0</v>
      </c>
      <c r="N30" s="27"/>
      <c r="O30" s="27"/>
      <c r="P30" s="27"/>
      <c r="Q30" s="27"/>
      <c r="R30" s="31"/>
    </row>
    <row r="31" spans="2:18" s="8" customFormat="1" ht="15" customHeight="1" hidden="1">
      <c r="B31" s="26"/>
      <c r="C31" s="27"/>
      <c r="D31" s="27"/>
      <c r="E31" s="105" t="s">
        <v>40</v>
      </c>
      <c r="F31" s="106">
        <v>0</v>
      </c>
      <c r="G31" s="107" t="s">
        <v>36</v>
      </c>
      <c r="H31" s="108">
        <f>SUM($BI$85:$BI$370)</f>
        <v>0</v>
      </c>
      <c r="I31" s="27"/>
      <c r="J31" s="27"/>
      <c r="K31" s="27"/>
      <c r="L31" s="27"/>
      <c r="M31" s="108">
        <v>0</v>
      </c>
      <c r="N31" s="27"/>
      <c r="O31" s="27"/>
      <c r="P31" s="27"/>
      <c r="Q31" s="27"/>
      <c r="R31" s="31"/>
    </row>
    <row r="32" spans="2:18" s="8" customFormat="1" ht="7.5" customHeight="1">
      <c r="B32" s="26"/>
      <c r="C32" s="27"/>
      <c r="D32" s="27"/>
      <c r="E32" s="27"/>
      <c r="F32" s="27"/>
      <c r="G32" s="27"/>
      <c r="H32" s="27"/>
      <c r="I32" s="27"/>
      <c r="J32" s="27"/>
      <c r="K32" s="27"/>
      <c r="L32" s="27"/>
      <c r="M32" s="27"/>
      <c r="N32" s="27"/>
      <c r="O32" s="27"/>
      <c r="P32" s="27"/>
      <c r="Q32" s="27"/>
      <c r="R32" s="31"/>
    </row>
    <row r="33" spans="2:18" s="8" customFormat="1" ht="26.25" customHeight="1">
      <c r="B33" s="26"/>
      <c r="C33" s="39"/>
      <c r="D33" s="40" t="s">
        <v>41</v>
      </c>
      <c r="E33" s="41"/>
      <c r="F33" s="41"/>
      <c r="G33" s="109" t="s">
        <v>42</v>
      </c>
      <c r="H33" s="42" t="s">
        <v>43</v>
      </c>
      <c r="I33" s="41"/>
      <c r="J33" s="41"/>
      <c r="K33" s="41"/>
      <c r="L33" s="44">
        <f>ROUNDUP(SUM($M$25:$M$31),2)</f>
        <v>0</v>
      </c>
      <c r="M33" s="41"/>
      <c r="N33" s="41"/>
      <c r="O33" s="41"/>
      <c r="P33" s="45"/>
      <c r="Q33" s="39"/>
      <c r="R33" s="46"/>
    </row>
    <row r="34" spans="2:18" s="8" customFormat="1" ht="15" customHeight="1">
      <c r="B34" s="47"/>
      <c r="C34" s="48"/>
      <c r="D34" s="48"/>
      <c r="E34" s="48"/>
      <c r="F34" s="48"/>
      <c r="G34" s="48"/>
      <c r="H34" s="48"/>
      <c r="I34" s="48"/>
      <c r="J34" s="48"/>
      <c r="K34" s="48"/>
      <c r="L34" s="48"/>
      <c r="M34" s="48"/>
      <c r="N34" s="48"/>
      <c r="O34" s="48"/>
      <c r="P34" s="48"/>
      <c r="Q34" s="48"/>
      <c r="R34" s="49"/>
    </row>
    <row r="38" spans="2:18" s="8" customFormat="1" ht="7.5" customHeight="1">
      <c r="B38" s="110"/>
      <c r="C38" s="111"/>
      <c r="D38" s="111"/>
      <c r="E38" s="111"/>
      <c r="F38" s="111"/>
      <c r="G38" s="111"/>
      <c r="H38" s="111"/>
      <c r="I38" s="111"/>
      <c r="J38" s="111"/>
      <c r="K38" s="111"/>
      <c r="L38" s="111"/>
      <c r="M38" s="111"/>
      <c r="N38" s="111"/>
      <c r="O38" s="111"/>
      <c r="P38" s="111"/>
      <c r="Q38" s="111"/>
      <c r="R38" s="112"/>
    </row>
    <row r="39" spans="2:21" s="8" customFormat="1" ht="37.5" customHeight="1">
      <c r="B39" s="26"/>
      <c r="C39" s="13" t="s">
        <v>80</v>
      </c>
      <c r="D39" s="27"/>
      <c r="E39" s="27"/>
      <c r="F39" s="27"/>
      <c r="G39" s="27"/>
      <c r="H39" s="27"/>
      <c r="I39" s="27"/>
      <c r="J39" s="27"/>
      <c r="K39" s="27"/>
      <c r="L39" s="27"/>
      <c r="M39" s="27"/>
      <c r="N39" s="27"/>
      <c r="O39" s="27"/>
      <c r="P39" s="27"/>
      <c r="Q39" s="27"/>
      <c r="R39" s="31"/>
      <c r="T39" s="27"/>
      <c r="U39" s="27"/>
    </row>
    <row r="40" spans="2:21" s="8" customFormat="1" ht="7.5" customHeight="1">
      <c r="B40" s="26"/>
      <c r="C40" s="27"/>
      <c r="D40" s="27"/>
      <c r="E40" s="27"/>
      <c r="F40" s="27"/>
      <c r="G40" s="27"/>
      <c r="H40" s="27"/>
      <c r="I40" s="27"/>
      <c r="J40" s="27"/>
      <c r="K40" s="27"/>
      <c r="L40" s="27"/>
      <c r="M40" s="27"/>
      <c r="N40" s="27"/>
      <c r="O40" s="27"/>
      <c r="P40" s="27"/>
      <c r="Q40" s="27"/>
      <c r="R40" s="31"/>
      <c r="T40" s="27"/>
      <c r="U40" s="27"/>
    </row>
    <row r="41" spans="2:21" s="8" customFormat="1" ht="15" customHeight="1">
      <c r="B41" s="26"/>
      <c r="C41" s="20" t="s">
        <v>14</v>
      </c>
      <c r="D41" s="27"/>
      <c r="E41" s="27"/>
      <c r="F41" s="20" t="str">
        <f>$F$6</f>
        <v>01 - Krymská 10,12</v>
      </c>
      <c r="G41" s="27"/>
      <c r="H41" s="27"/>
      <c r="I41" s="27"/>
      <c r="J41" s="27"/>
      <c r="K41" s="27"/>
      <c r="L41" s="27"/>
      <c r="M41" s="27"/>
      <c r="N41" s="27"/>
      <c r="O41" s="27"/>
      <c r="P41" s="27"/>
      <c r="Q41" s="27"/>
      <c r="R41" s="31"/>
      <c r="T41" s="27"/>
      <c r="U41" s="27"/>
    </row>
    <row r="42" spans="2:21" s="8" customFormat="1" ht="15" customHeight="1">
      <c r="B42" s="26"/>
      <c r="C42" s="19" t="s">
        <v>77</v>
      </c>
      <c r="D42" s="27"/>
      <c r="E42" s="27"/>
      <c r="F42" s="19" t="str">
        <f>$F$7</f>
        <v>1 - Krymská 10</v>
      </c>
      <c r="G42" s="27"/>
      <c r="H42" s="27"/>
      <c r="I42" s="27"/>
      <c r="J42" s="27"/>
      <c r="K42" s="27"/>
      <c r="L42" s="27"/>
      <c r="M42" s="27"/>
      <c r="N42" s="27"/>
      <c r="O42" s="27"/>
      <c r="P42" s="27"/>
      <c r="Q42" s="27"/>
      <c r="R42" s="31"/>
      <c r="T42" s="27"/>
      <c r="U42" s="27"/>
    </row>
    <row r="43" spans="2:21" s="8" customFormat="1" ht="7.5" customHeight="1">
      <c r="B43" s="26"/>
      <c r="C43" s="27"/>
      <c r="D43" s="27"/>
      <c r="E43" s="27"/>
      <c r="F43" s="27"/>
      <c r="G43" s="27"/>
      <c r="H43" s="27"/>
      <c r="I43" s="27"/>
      <c r="J43" s="27"/>
      <c r="K43" s="27"/>
      <c r="L43" s="27"/>
      <c r="M43" s="27"/>
      <c r="N43" s="27"/>
      <c r="O43" s="27"/>
      <c r="P43" s="27"/>
      <c r="Q43" s="27"/>
      <c r="R43" s="31"/>
      <c r="T43" s="27"/>
      <c r="U43" s="27"/>
    </row>
    <row r="44" spans="2:21" s="8" customFormat="1" ht="18.75" customHeight="1">
      <c r="B44" s="26"/>
      <c r="C44" s="20" t="s">
        <v>18</v>
      </c>
      <c r="D44" s="27"/>
      <c r="E44" s="27"/>
      <c r="F44" s="21" t="str">
        <f>$F$10</f>
        <v> </v>
      </c>
      <c r="G44" s="27"/>
      <c r="H44" s="27"/>
      <c r="I44" s="27"/>
      <c r="J44" s="27"/>
      <c r="K44" s="20" t="s">
        <v>20</v>
      </c>
      <c r="L44" s="27"/>
      <c r="M44" s="57">
        <f>IF($O$10="","",$O$10)</f>
        <v>0</v>
      </c>
      <c r="N44" s="27"/>
      <c r="O44" s="27"/>
      <c r="P44" s="27"/>
      <c r="Q44" s="27"/>
      <c r="R44" s="31"/>
      <c r="T44" s="27"/>
      <c r="U44" s="27"/>
    </row>
    <row r="45" spans="2:21" s="8" customFormat="1" ht="7.5" customHeight="1">
      <c r="B45" s="26"/>
      <c r="C45" s="27"/>
      <c r="D45" s="27"/>
      <c r="E45" s="27"/>
      <c r="F45" s="27"/>
      <c r="G45" s="27"/>
      <c r="H45" s="27"/>
      <c r="I45" s="27"/>
      <c r="J45" s="27"/>
      <c r="K45" s="27"/>
      <c r="L45" s="27"/>
      <c r="M45" s="27"/>
      <c r="N45" s="27"/>
      <c r="O45" s="27"/>
      <c r="P45" s="27"/>
      <c r="Q45" s="27"/>
      <c r="R45" s="31"/>
      <c r="T45" s="27"/>
      <c r="U45" s="27"/>
    </row>
    <row r="46" spans="2:21" s="8" customFormat="1" ht="15.75" customHeight="1">
      <c r="B46" s="26"/>
      <c r="C46" s="20" t="s">
        <v>24</v>
      </c>
      <c r="D46" s="27"/>
      <c r="E46" s="27"/>
      <c r="F46" s="21" t="str">
        <f>$E$13</f>
        <v> </v>
      </c>
      <c r="G46" s="27"/>
      <c r="H46" s="27"/>
      <c r="I46" s="27"/>
      <c r="J46" s="27"/>
      <c r="K46" s="20" t="s">
        <v>29</v>
      </c>
      <c r="L46" s="27"/>
      <c r="M46" s="21" t="str">
        <f>$E$19</f>
        <v> </v>
      </c>
      <c r="N46" s="27"/>
      <c r="O46" s="27"/>
      <c r="P46" s="27"/>
      <c r="Q46" s="27"/>
      <c r="R46" s="31"/>
      <c r="T46" s="27"/>
      <c r="U46" s="27"/>
    </row>
    <row r="47" spans="2:21" s="8" customFormat="1" ht="15" customHeight="1">
      <c r="B47" s="26"/>
      <c r="C47" s="20" t="s">
        <v>27</v>
      </c>
      <c r="D47" s="27"/>
      <c r="E47" s="27"/>
      <c r="F47" s="21" t="str">
        <f>IF($E$16="","",$E$16)</f>
        <v>Vyplň údaj</v>
      </c>
      <c r="G47" s="27"/>
      <c r="H47" s="27"/>
      <c r="I47" s="27"/>
      <c r="J47" s="27"/>
      <c r="K47" s="27"/>
      <c r="L47" s="27"/>
      <c r="M47" s="27"/>
      <c r="N47" s="27"/>
      <c r="O47" s="27"/>
      <c r="P47" s="27"/>
      <c r="Q47" s="27"/>
      <c r="R47" s="31"/>
      <c r="T47" s="27"/>
      <c r="U47" s="27"/>
    </row>
    <row r="48" spans="2:21" s="8" customFormat="1" ht="11.25" customHeight="1">
      <c r="B48" s="26"/>
      <c r="C48" s="27"/>
      <c r="D48" s="27"/>
      <c r="E48" s="27"/>
      <c r="F48" s="27"/>
      <c r="G48" s="27"/>
      <c r="H48" s="27"/>
      <c r="I48" s="27"/>
      <c r="J48" s="27"/>
      <c r="K48" s="27"/>
      <c r="L48" s="27"/>
      <c r="M48" s="27"/>
      <c r="N48" s="27"/>
      <c r="O48" s="27"/>
      <c r="P48" s="27"/>
      <c r="Q48" s="27"/>
      <c r="R48" s="31"/>
      <c r="T48" s="27"/>
      <c r="U48" s="27"/>
    </row>
    <row r="49" spans="2:21" s="8" customFormat="1" ht="30" customHeight="1">
      <c r="B49" s="26"/>
      <c r="C49" s="113" t="s">
        <v>81</v>
      </c>
      <c r="D49" s="39"/>
      <c r="E49" s="39"/>
      <c r="F49" s="39"/>
      <c r="G49" s="39"/>
      <c r="H49" s="39"/>
      <c r="I49" s="39"/>
      <c r="J49" s="39"/>
      <c r="K49" s="39"/>
      <c r="L49" s="39"/>
      <c r="M49" s="39"/>
      <c r="N49" s="113" t="s">
        <v>82</v>
      </c>
      <c r="O49" s="39"/>
      <c r="P49" s="39"/>
      <c r="Q49" s="39"/>
      <c r="R49" s="46"/>
      <c r="T49" s="27"/>
      <c r="U49" s="27"/>
    </row>
    <row r="50" spans="2:21" s="8" customFormat="1" ht="11.25" customHeight="1">
      <c r="B50" s="26"/>
      <c r="C50" s="27"/>
      <c r="D50" s="27"/>
      <c r="E50" s="27"/>
      <c r="F50" s="27"/>
      <c r="G50" s="27"/>
      <c r="H50" s="27"/>
      <c r="I50" s="27"/>
      <c r="J50" s="27"/>
      <c r="K50" s="27"/>
      <c r="L50" s="27"/>
      <c r="M50" s="27"/>
      <c r="N50" s="27"/>
      <c r="O50" s="27"/>
      <c r="P50" s="27"/>
      <c r="Q50" s="27"/>
      <c r="R50" s="31"/>
      <c r="T50" s="27"/>
      <c r="U50" s="27"/>
    </row>
    <row r="51" spans="2:47" s="8" customFormat="1" ht="30" customHeight="1">
      <c r="B51" s="26"/>
      <c r="C51" s="76" t="s">
        <v>83</v>
      </c>
      <c r="D51" s="27"/>
      <c r="E51" s="27"/>
      <c r="F51" s="27"/>
      <c r="G51" s="27"/>
      <c r="H51" s="27"/>
      <c r="I51" s="27"/>
      <c r="J51" s="27"/>
      <c r="K51" s="27"/>
      <c r="L51" s="27"/>
      <c r="M51" s="27"/>
      <c r="N51" s="77">
        <f>ROUNDUP($N$85,2)</f>
        <v>0</v>
      </c>
      <c r="O51" s="27"/>
      <c r="P51" s="27"/>
      <c r="Q51" s="27"/>
      <c r="R51" s="31"/>
      <c r="T51" s="27"/>
      <c r="U51" s="27"/>
      <c r="AU51" s="8" t="s">
        <v>84</v>
      </c>
    </row>
    <row r="52" spans="2:21" s="83" customFormat="1" ht="25.5" customHeight="1">
      <c r="B52" s="114"/>
      <c r="C52" s="115"/>
      <c r="D52" s="115" t="s">
        <v>428</v>
      </c>
      <c r="E52" s="115"/>
      <c r="F52" s="115"/>
      <c r="G52" s="115"/>
      <c r="H52" s="115"/>
      <c r="I52" s="115"/>
      <c r="J52" s="115"/>
      <c r="K52" s="115"/>
      <c r="L52" s="115"/>
      <c r="M52" s="115"/>
      <c r="N52" s="116">
        <f>ROUNDUP($N$86,2)</f>
        <v>0</v>
      </c>
      <c r="O52" s="115"/>
      <c r="P52" s="115"/>
      <c r="Q52" s="115"/>
      <c r="R52" s="117"/>
      <c r="T52" s="115"/>
      <c r="U52" s="115"/>
    </row>
    <row r="53" spans="2:21" s="83" customFormat="1" ht="25.5" customHeight="1">
      <c r="B53" s="114"/>
      <c r="C53" s="115"/>
      <c r="D53" s="115" t="s">
        <v>429</v>
      </c>
      <c r="E53" s="115"/>
      <c r="F53" s="115"/>
      <c r="G53" s="115"/>
      <c r="H53" s="115"/>
      <c r="I53" s="115"/>
      <c r="J53" s="115"/>
      <c r="K53" s="115"/>
      <c r="L53" s="115"/>
      <c r="M53" s="115"/>
      <c r="N53" s="116">
        <f>ROUNDUP($N$101,2)</f>
        <v>0</v>
      </c>
      <c r="O53" s="115"/>
      <c r="P53" s="115"/>
      <c r="Q53" s="115"/>
      <c r="R53" s="117"/>
      <c r="T53" s="115"/>
      <c r="U53" s="115"/>
    </row>
    <row r="54" spans="2:21" s="83" customFormat="1" ht="25.5" customHeight="1">
      <c r="B54" s="114"/>
      <c r="C54" s="115"/>
      <c r="D54" s="115" t="s">
        <v>430</v>
      </c>
      <c r="E54" s="115"/>
      <c r="F54" s="115"/>
      <c r="G54" s="115"/>
      <c r="H54" s="115"/>
      <c r="I54" s="115"/>
      <c r="J54" s="115"/>
      <c r="K54" s="115"/>
      <c r="L54" s="115"/>
      <c r="M54" s="115"/>
      <c r="N54" s="116">
        <f>ROUNDUP($N$110,2)</f>
        <v>0</v>
      </c>
      <c r="O54" s="115"/>
      <c r="P54" s="115"/>
      <c r="Q54" s="115"/>
      <c r="R54" s="117"/>
      <c r="T54" s="115"/>
      <c r="U54" s="115"/>
    </row>
    <row r="55" spans="2:21" s="83" customFormat="1" ht="25.5" customHeight="1">
      <c r="B55" s="114"/>
      <c r="C55" s="115"/>
      <c r="D55" s="115" t="s">
        <v>431</v>
      </c>
      <c r="E55" s="115"/>
      <c r="F55" s="115"/>
      <c r="G55" s="115"/>
      <c r="H55" s="115"/>
      <c r="I55" s="115"/>
      <c r="J55" s="115"/>
      <c r="K55" s="115"/>
      <c r="L55" s="115"/>
      <c r="M55" s="115"/>
      <c r="N55" s="116">
        <f>ROUNDUP($N$123,2)</f>
        <v>0</v>
      </c>
      <c r="O55" s="115"/>
      <c r="P55" s="115"/>
      <c r="Q55" s="115"/>
      <c r="R55" s="117"/>
      <c r="T55" s="115"/>
      <c r="U55" s="115"/>
    </row>
    <row r="56" spans="2:21" s="83" customFormat="1" ht="25.5" customHeight="1">
      <c r="B56" s="114"/>
      <c r="C56" s="115"/>
      <c r="D56" s="115" t="s">
        <v>432</v>
      </c>
      <c r="E56" s="115"/>
      <c r="F56" s="115"/>
      <c r="G56" s="115"/>
      <c r="H56" s="115"/>
      <c r="I56" s="115"/>
      <c r="J56" s="115"/>
      <c r="K56" s="115"/>
      <c r="L56" s="115"/>
      <c r="M56" s="115"/>
      <c r="N56" s="116">
        <f>ROUNDUP($N$149,2)</f>
        <v>0</v>
      </c>
      <c r="O56" s="115"/>
      <c r="P56" s="115"/>
      <c r="Q56" s="115"/>
      <c r="R56" s="117"/>
      <c r="T56" s="115"/>
      <c r="U56" s="115"/>
    </row>
    <row r="57" spans="2:21" s="83" customFormat="1" ht="25.5" customHeight="1">
      <c r="B57" s="114"/>
      <c r="C57" s="115"/>
      <c r="D57" s="115" t="s">
        <v>433</v>
      </c>
      <c r="E57" s="115"/>
      <c r="F57" s="115"/>
      <c r="G57" s="115"/>
      <c r="H57" s="115"/>
      <c r="I57" s="115"/>
      <c r="J57" s="115"/>
      <c r="K57" s="115"/>
      <c r="L57" s="115"/>
      <c r="M57" s="115"/>
      <c r="N57" s="116">
        <f>ROUNDUP($N$157,2)</f>
        <v>0</v>
      </c>
      <c r="O57" s="115"/>
      <c r="P57" s="115"/>
      <c r="Q57" s="115"/>
      <c r="R57" s="117"/>
      <c r="T57" s="115"/>
      <c r="U57" s="115"/>
    </row>
    <row r="58" spans="2:21" s="83" customFormat="1" ht="25.5" customHeight="1">
      <c r="B58" s="114"/>
      <c r="C58" s="115"/>
      <c r="D58" s="115" t="s">
        <v>434</v>
      </c>
      <c r="E58" s="115"/>
      <c r="F58" s="115"/>
      <c r="G58" s="115"/>
      <c r="H58" s="115"/>
      <c r="I58" s="115"/>
      <c r="J58" s="115"/>
      <c r="K58" s="115"/>
      <c r="L58" s="115"/>
      <c r="M58" s="115"/>
      <c r="N58" s="116">
        <f>ROUNDUP($N$161,2)</f>
        <v>0</v>
      </c>
      <c r="O58" s="115"/>
      <c r="P58" s="115"/>
      <c r="Q58" s="115"/>
      <c r="R58" s="117"/>
      <c r="T58" s="115"/>
      <c r="U58" s="115"/>
    </row>
    <row r="59" spans="2:21" s="83" customFormat="1" ht="25.5" customHeight="1">
      <c r="B59" s="114"/>
      <c r="C59" s="115"/>
      <c r="D59" s="115" t="s">
        <v>435</v>
      </c>
      <c r="E59" s="115"/>
      <c r="F59" s="115"/>
      <c r="G59" s="115"/>
      <c r="H59" s="115"/>
      <c r="I59" s="115"/>
      <c r="J59" s="115"/>
      <c r="K59" s="115"/>
      <c r="L59" s="115"/>
      <c r="M59" s="115"/>
      <c r="N59" s="116">
        <f>ROUNDUP($N$170,2)</f>
        <v>0</v>
      </c>
      <c r="O59" s="115"/>
      <c r="P59" s="115"/>
      <c r="Q59" s="115"/>
      <c r="R59" s="117"/>
      <c r="T59" s="115"/>
      <c r="U59" s="115"/>
    </row>
    <row r="60" spans="2:21" s="83" customFormat="1" ht="25.5" customHeight="1">
      <c r="B60" s="114"/>
      <c r="C60" s="115"/>
      <c r="D60" s="115" t="s">
        <v>436</v>
      </c>
      <c r="E60" s="115"/>
      <c r="F60" s="115"/>
      <c r="G60" s="115"/>
      <c r="H60" s="115"/>
      <c r="I60" s="115"/>
      <c r="J60" s="115"/>
      <c r="K60" s="115"/>
      <c r="L60" s="115"/>
      <c r="M60" s="115"/>
      <c r="N60" s="116">
        <f>ROUNDUP($N$186,2)</f>
        <v>0</v>
      </c>
      <c r="O60" s="115"/>
      <c r="P60" s="115"/>
      <c r="Q60" s="115"/>
      <c r="R60" s="117"/>
      <c r="T60" s="115"/>
      <c r="U60" s="115"/>
    </row>
    <row r="61" spans="2:21" s="83" customFormat="1" ht="25.5" customHeight="1">
      <c r="B61" s="114"/>
      <c r="C61" s="115"/>
      <c r="D61" s="115" t="s">
        <v>437</v>
      </c>
      <c r="E61" s="115"/>
      <c r="F61" s="115"/>
      <c r="G61" s="115"/>
      <c r="H61" s="115"/>
      <c r="I61" s="115"/>
      <c r="J61" s="115"/>
      <c r="K61" s="115"/>
      <c r="L61" s="115"/>
      <c r="M61" s="115"/>
      <c r="N61" s="116">
        <f>ROUNDUP($N$248,2)</f>
        <v>0</v>
      </c>
      <c r="O61" s="115"/>
      <c r="P61" s="115"/>
      <c r="Q61" s="115"/>
      <c r="R61" s="117"/>
      <c r="T61" s="115"/>
      <c r="U61" s="115"/>
    </row>
    <row r="62" spans="2:21" s="83" customFormat="1" ht="25.5" customHeight="1">
      <c r="B62" s="114"/>
      <c r="C62" s="115"/>
      <c r="D62" s="115" t="s">
        <v>438</v>
      </c>
      <c r="E62" s="115"/>
      <c r="F62" s="115"/>
      <c r="G62" s="115"/>
      <c r="H62" s="115"/>
      <c r="I62" s="115"/>
      <c r="J62" s="115"/>
      <c r="K62" s="115"/>
      <c r="L62" s="115"/>
      <c r="M62" s="115"/>
      <c r="N62" s="116">
        <f>ROUNDUP($N$268,2)</f>
        <v>0</v>
      </c>
      <c r="O62" s="115"/>
      <c r="P62" s="115"/>
      <c r="Q62" s="115"/>
      <c r="R62" s="117"/>
      <c r="T62" s="115"/>
      <c r="U62" s="115"/>
    </row>
    <row r="63" spans="2:21" s="83" customFormat="1" ht="25.5" customHeight="1">
      <c r="B63" s="114"/>
      <c r="C63" s="115"/>
      <c r="D63" s="115" t="s">
        <v>439</v>
      </c>
      <c r="E63" s="115"/>
      <c r="F63" s="115"/>
      <c r="G63" s="115"/>
      <c r="H63" s="115"/>
      <c r="I63" s="115"/>
      <c r="J63" s="115"/>
      <c r="K63" s="115"/>
      <c r="L63" s="115"/>
      <c r="M63" s="115"/>
      <c r="N63" s="116">
        <f>ROUNDUP($N$274,2)</f>
        <v>0</v>
      </c>
      <c r="O63" s="115"/>
      <c r="P63" s="115"/>
      <c r="Q63" s="115"/>
      <c r="R63" s="117"/>
      <c r="T63" s="115"/>
      <c r="U63" s="115"/>
    </row>
    <row r="64" spans="2:21" s="83" customFormat="1" ht="25.5" customHeight="1">
      <c r="B64" s="114"/>
      <c r="C64" s="115"/>
      <c r="D64" s="115" t="s">
        <v>440</v>
      </c>
      <c r="E64" s="115"/>
      <c r="F64" s="115"/>
      <c r="G64" s="115"/>
      <c r="H64" s="115"/>
      <c r="I64" s="115"/>
      <c r="J64" s="115"/>
      <c r="K64" s="115"/>
      <c r="L64" s="115"/>
      <c r="M64" s="115"/>
      <c r="N64" s="116">
        <f>ROUNDUP($N$284,2)</f>
        <v>0</v>
      </c>
      <c r="O64" s="115"/>
      <c r="P64" s="115"/>
      <c r="Q64" s="115"/>
      <c r="R64" s="117"/>
      <c r="T64" s="115"/>
      <c r="U64" s="115"/>
    </row>
    <row r="65" spans="2:21" s="83" customFormat="1" ht="25.5" customHeight="1">
      <c r="B65" s="114"/>
      <c r="C65" s="115"/>
      <c r="D65" s="115" t="s">
        <v>441</v>
      </c>
      <c r="E65" s="115"/>
      <c r="F65" s="115"/>
      <c r="G65" s="115"/>
      <c r="H65" s="115"/>
      <c r="I65" s="115"/>
      <c r="J65" s="115"/>
      <c r="K65" s="115"/>
      <c r="L65" s="115"/>
      <c r="M65" s="115"/>
      <c r="N65" s="116">
        <f>ROUNDUP($N$295,2)</f>
        <v>0</v>
      </c>
      <c r="O65" s="115"/>
      <c r="P65" s="115"/>
      <c r="Q65" s="115"/>
      <c r="R65" s="117"/>
      <c r="T65" s="115"/>
      <c r="U65" s="115"/>
    </row>
    <row r="66" spans="2:21" s="83" customFormat="1" ht="25.5" customHeight="1">
      <c r="B66" s="114"/>
      <c r="C66" s="115"/>
      <c r="D66" s="115" t="s">
        <v>442</v>
      </c>
      <c r="E66" s="115"/>
      <c r="F66" s="115"/>
      <c r="G66" s="115"/>
      <c r="H66" s="115"/>
      <c r="I66" s="115"/>
      <c r="J66" s="115"/>
      <c r="K66" s="115"/>
      <c r="L66" s="115"/>
      <c r="M66" s="115"/>
      <c r="N66" s="116">
        <f>ROUNDUP($N$300,2)</f>
        <v>0</v>
      </c>
      <c r="O66" s="115"/>
      <c r="P66" s="115"/>
      <c r="Q66" s="115"/>
      <c r="R66" s="117"/>
      <c r="T66" s="115"/>
      <c r="U66" s="115"/>
    </row>
    <row r="67" spans="2:21" s="83" customFormat="1" ht="25.5" customHeight="1">
      <c r="B67" s="114"/>
      <c r="C67" s="115"/>
      <c r="D67" s="115" t="s">
        <v>443</v>
      </c>
      <c r="E67" s="115"/>
      <c r="F67" s="115"/>
      <c r="G67" s="115"/>
      <c r="H67" s="115"/>
      <c r="I67" s="115"/>
      <c r="J67" s="115"/>
      <c r="K67" s="115"/>
      <c r="L67" s="115"/>
      <c r="M67" s="115"/>
      <c r="N67" s="116">
        <f>ROUNDUP($N$368,2)</f>
        <v>0</v>
      </c>
      <c r="O67" s="115"/>
      <c r="P67" s="115"/>
      <c r="Q67" s="115"/>
      <c r="R67" s="117"/>
      <c r="T67" s="115"/>
      <c r="U67" s="115"/>
    </row>
    <row r="68" spans="2:21" s="8" customFormat="1" ht="22.5" customHeight="1">
      <c r="B68" s="26"/>
      <c r="C68" s="27"/>
      <c r="D68" s="27"/>
      <c r="E68" s="27"/>
      <c r="F68" s="27"/>
      <c r="G68" s="27"/>
      <c r="H68" s="27"/>
      <c r="I68" s="27"/>
      <c r="J68" s="27"/>
      <c r="K68" s="27"/>
      <c r="L68" s="27"/>
      <c r="M68" s="27"/>
      <c r="N68" s="27"/>
      <c r="O68" s="27"/>
      <c r="P68" s="27"/>
      <c r="Q68" s="27"/>
      <c r="R68" s="31"/>
      <c r="T68" s="27"/>
      <c r="U68" s="27"/>
    </row>
    <row r="69" spans="2:21" s="8" customFormat="1" ht="7.5" customHeight="1">
      <c r="B69" s="47"/>
      <c r="C69" s="48"/>
      <c r="D69" s="48"/>
      <c r="E69" s="48"/>
      <c r="F69" s="48"/>
      <c r="G69" s="48"/>
      <c r="H69" s="48"/>
      <c r="I69" s="48"/>
      <c r="J69" s="48"/>
      <c r="K69" s="48"/>
      <c r="L69" s="48"/>
      <c r="M69" s="48"/>
      <c r="N69" s="48"/>
      <c r="O69" s="48"/>
      <c r="P69" s="48"/>
      <c r="Q69" s="48"/>
      <c r="R69" s="49"/>
      <c r="T69" s="27"/>
      <c r="U69" s="27"/>
    </row>
    <row r="73" spans="2:19" s="8" customFormat="1" ht="7.5" customHeight="1">
      <c r="B73" s="50"/>
      <c r="C73" s="51"/>
      <c r="D73" s="51"/>
      <c r="E73" s="51"/>
      <c r="F73" s="51"/>
      <c r="G73" s="51"/>
      <c r="H73" s="51"/>
      <c r="I73" s="51"/>
      <c r="J73" s="51"/>
      <c r="K73" s="51"/>
      <c r="L73" s="51"/>
      <c r="M73" s="51"/>
      <c r="N73" s="51"/>
      <c r="O73" s="51"/>
      <c r="P73" s="51"/>
      <c r="Q73" s="51"/>
      <c r="R73" s="51"/>
      <c r="S73" s="52"/>
    </row>
    <row r="74" spans="2:19" s="8" customFormat="1" ht="37.5" customHeight="1">
      <c r="B74" s="26"/>
      <c r="C74" s="13" t="s">
        <v>98</v>
      </c>
      <c r="D74" s="27"/>
      <c r="E74" s="27"/>
      <c r="F74" s="27"/>
      <c r="G74" s="27"/>
      <c r="H74" s="27"/>
      <c r="I74" s="27"/>
      <c r="J74" s="27"/>
      <c r="K74" s="27"/>
      <c r="L74" s="27"/>
      <c r="M74" s="27"/>
      <c r="N74" s="27"/>
      <c r="O74" s="27"/>
      <c r="P74" s="27"/>
      <c r="Q74" s="27"/>
      <c r="R74" s="27"/>
      <c r="S74" s="52"/>
    </row>
    <row r="75" spans="2:19" s="8" customFormat="1" ht="7.5" customHeight="1">
      <c r="B75" s="26"/>
      <c r="C75" s="27"/>
      <c r="D75" s="27"/>
      <c r="E75" s="27"/>
      <c r="F75" s="27"/>
      <c r="G75" s="27"/>
      <c r="H75" s="27"/>
      <c r="I75" s="27"/>
      <c r="J75" s="27"/>
      <c r="K75" s="27"/>
      <c r="L75" s="27"/>
      <c r="M75" s="27"/>
      <c r="N75" s="27"/>
      <c r="O75" s="27"/>
      <c r="P75" s="27"/>
      <c r="Q75" s="27"/>
      <c r="R75" s="27"/>
      <c r="S75" s="52"/>
    </row>
    <row r="76" spans="2:19" s="8" customFormat="1" ht="15" customHeight="1">
      <c r="B76" s="26"/>
      <c r="C76" s="20" t="s">
        <v>14</v>
      </c>
      <c r="D76" s="27"/>
      <c r="E76" s="27"/>
      <c r="F76" s="20" t="str">
        <f>$F$6</f>
        <v>01 - Krymská 10,12</v>
      </c>
      <c r="G76" s="27"/>
      <c r="H76" s="27"/>
      <c r="I76" s="27"/>
      <c r="J76" s="27"/>
      <c r="K76" s="27"/>
      <c r="L76" s="27"/>
      <c r="M76" s="27"/>
      <c r="N76" s="27"/>
      <c r="O76" s="27"/>
      <c r="P76" s="27"/>
      <c r="Q76" s="27"/>
      <c r="R76" s="27"/>
      <c r="S76" s="52"/>
    </row>
    <row r="77" spans="2:19" s="8" customFormat="1" ht="15" customHeight="1">
      <c r="B77" s="26"/>
      <c r="C77" s="19" t="s">
        <v>77</v>
      </c>
      <c r="D77" s="27"/>
      <c r="E77" s="27"/>
      <c r="F77" s="19" t="str">
        <f>$F$7</f>
        <v>1 - Krymská 10</v>
      </c>
      <c r="G77" s="27"/>
      <c r="H77" s="27"/>
      <c r="I77" s="27"/>
      <c r="J77" s="27"/>
      <c r="K77" s="27"/>
      <c r="L77" s="27"/>
      <c r="M77" s="27"/>
      <c r="N77" s="27"/>
      <c r="O77" s="27"/>
      <c r="P77" s="27"/>
      <c r="Q77" s="27"/>
      <c r="R77" s="27"/>
      <c r="S77" s="52"/>
    </row>
    <row r="78" spans="2:19" s="8" customFormat="1" ht="7.5" customHeight="1">
      <c r="B78" s="26"/>
      <c r="C78" s="27"/>
      <c r="D78" s="27"/>
      <c r="E78" s="27"/>
      <c r="F78" s="27"/>
      <c r="G78" s="27"/>
      <c r="H78" s="27"/>
      <c r="I78" s="27"/>
      <c r="J78" s="27"/>
      <c r="K78" s="27"/>
      <c r="L78" s="27"/>
      <c r="M78" s="27"/>
      <c r="N78" s="27"/>
      <c r="O78" s="27"/>
      <c r="P78" s="27"/>
      <c r="Q78" s="27"/>
      <c r="R78" s="27"/>
      <c r="S78" s="52"/>
    </row>
    <row r="79" spans="2:19" s="8" customFormat="1" ht="18.75" customHeight="1">
      <c r="B79" s="26"/>
      <c r="C79" s="20" t="s">
        <v>18</v>
      </c>
      <c r="D79" s="27"/>
      <c r="E79" s="27"/>
      <c r="F79" s="21" t="str">
        <f>$F$10</f>
        <v> </v>
      </c>
      <c r="G79" s="27"/>
      <c r="H79" s="27"/>
      <c r="I79" s="27"/>
      <c r="J79" s="27"/>
      <c r="K79" s="20" t="s">
        <v>20</v>
      </c>
      <c r="L79" s="27"/>
      <c r="M79" s="57">
        <f>IF($O$10="","",$O$10)</f>
        <v>0</v>
      </c>
      <c r="N79" s="27"/>
      <c r="O79" s="27"/>
      <c r="P79" s="27"/>
      <c r="Q79" s="27"/>
      <c r="R79" s="27"/>
      <c r="S79" s="52"/>
    </row>
    <row r="80" spans="2:19" s="8" customFormat="1" ht="7.5" customHeight="1">
      <c r="B80" s="26"/>
      <c r="C80" s="27"/>
      <c r="D80" s="27"/>
      <c r="E80" s="27"/>
      <c r="F80" s="27"/>
      <c r="G80" s="27"/>
      <c r="H80" s="27"/>
      <c r="I80" s="27"/>
      <c r="J80" s="27"/>
      <c r="K80" s="27"/>
      <c r="L80" s="27"/>
      <c r="M80" s="27"/>
      <c r="N80" s="27"/>
      <c r="O80" s="27"/>
      <c r="P80" s="27"/>
      <c r="Q80" s="27"/>
      <c r="R80" s="27"/>
      <c r="S80" s="52"/>
    </row>
    <row r="81" spans="2:19" s="8" customFormat="1" ht="15.75" customHeight="1">
      <c r="B81" s="26"/>
      <c r="C81" s="20" t="s">
        <v>24</v>
      </c>
      <c r="D81" s="27"/>
      <c r="E81" s="27"/>
      <c r="F81" s="21" t="str">
        <f>$E$13</f>
        <v> </v>
      </c>
      <c r="G81" s="27"/>
      <c r="H81" s="27"/>
      <c r="I81" s="27"/>
      <c r="J81" s="27"/>
      <c r="K81" s="20" t="s">
        <v>29</v>
      </c>
      <c r="L81" s="27"/>
      <c r="M81" s="21" t="str">
        <f>$E$19</f>
        <v> </v>
      </c>
      <c r="N81" s="27"/>
      <c r="O81" s="27"/>
      <c r="P81" s="27"/>
      <c r="Q81" s="27"/>
      <c r="R81" s="27"/>
      <c r="S81" s="52"/>
    </row>
    <row r="82" spans="2:19" s="8" customFormat="1" ht="15" customHeight="1">
      <c r="B82" s="26"/>
      <c r="C82" s="20" t="s">
        <v>27</v>
      </c>
      <c r="D82" s="27"/>
      <c r="E82" s="27"/>
      <c r="F82" s="21" t="str">
        <f>IF($E$16="","",$E$16)</f>
        <v>Vyplň údaj</v>
      </c>
      <c r="G82" s="27"/>
      <c r="H82" s="27"/>
      <c r="I82" s="27"/>
      <c r="J82" s="27"/>
      <c r="K82" s="27"/>
      <c r="L82" s="27"/>
      <c r="M82" s="27"/>
      <c r="N82" s="27"/>
      <c r="O82" s="27"/>
      <c r="P82" s="27"/>
      <c r="Q82" s="27"/>
      <c r="R82" s="27"/>
      <c r="S82" s="52"/>
    </row>
    <row r="83" spans="2:19" s="8" customFormat="1" ht="11.25" customHeight="1">
      <c r="B83" s="26"/>
      <c r="C83" s="27"/>
      <c r="D83" s="27"/>
      <c r="E83" s="27"/>
      <c r="F83" s="27"/>
      <c r="G83" s="27"/>
      <c r="H83" s="27"/>
      <c r="I83" s="27"/>
      <c r="J83" s="27"/>
      <c r="K83" s="27"/>
      <c r="L83" s="27"/>
      <c r="M83" s="27"/>
      <c r="N83" s="27"/>
      <c r="O83" s="27"/>
      <c r="P83" s="27"/>
      <c r="Q83" s="27"/>
      <c r="R83" s="27"/>
      <c r="S83" s="52"/>
    </row>
    <row r="84" spans="2:27" s="118" customFormat="1" ht="30" customHeight="1">
      <c r="B84" s="119"/>
      <c r="C84" s="120" t="s">
        <v>99</v>
      </c>
      <c r="D84" s="121" t="s">
        <v>50</v>
      </c>
      <c r="E84" s="121" t="s">
        <v>46</v>
      </c>
      <c r="F84" s="121" t="s">
        <v>100</v>
      </c>
      <c r="G84" s="122"/>
      <c r="H84" s="122"/>
      <c r="I84" s="122"/>
      <c r="J84" s="121" t="s">
        <v>101</v>
      </c>
      <c r="K84" s="121" t="s">
        <v>102</v>
      </c>
      <c r="L84" s="121" t="s">
        <v>103</v>
      </c>
      <c r="M84" s="122"/>
      <c r="N84" s="121" t="s">
        <v>104</v>
      </c>
      <c r="O84" s="122"/>
      <c r="P84" s="122"/>
      <c r="Q84" s="122"/>
      <c r="R84" s="123" t="s">
        <v>105</v>
      </c>
      <c r="S84" s="124"/>
      <c r="T84" s="69" t="s">
        <v>106</v>
      </c>
      <c r="U84" s="70" t="s">
        <v>34</v>
      </c>
      <c r="V84" s="70" t="s">
        <v>107</v>
      </c>
      <c r="W84" s="70" t="s">
        <v>108</v>
      </c>
      <c r="X84" s="70" t="s">
        <v>109</v>
      </c>
      <c r="Y84" s="70" t="s">
        <v>110</v>
      </c>
      <c r="Z84" s="70" t="s">
        <v>111</v>
      </c>
      <c r="AA84" s="71" t="s">
        <v>112</v>
      </c>
    </row>
    <row r="85" spans="2:63" s="8" customFormat="1" ht="30" customHeight="1">
      <c r="B85" s="26"/>
      <c r="C85" s="76" t="s">
        <v>83</v>
      </c>
      <c r="D85" s="27"/>
      <c r="E85" s="27"/>
      <c r="F85" s="27"/>
      <c r="G85" s="27"/>
      <c r="H85" s="27"/>
      <c r="I85" s="27"/>
      <c r="J85" s="27"/>
      <c r="K85" s="27"/>
      <c r="L85" s="27"/>
      <c r="M85" s="27"/>
      <c r="N85" s="125">
        <f>$BK$85</f>
        <v>0</v>
      </c>
      <c r="O85" s="27"/>
      <c r="P85" s="27"/>
      <c r="Q85" s="27"/>
      <c r="R85" s="27"/>
      <c r="S85" s="52"/>
      <c r="T85" s="73"/>
      <c r="U85" s="74"/>
      <c r="V85" s="74"/>
      <c r="W85" s="126">
        <f>$W$86+$W$101+$W$110+$W$123+$W$149+$W$157+$W$161+$W$170+$W$186+$W$248+$W$268+$W$274+$W$284+$W$295+$W$300+$W$368</f>
        <v>0</v>
      </c>
      <c r="X85" s="74"/>
      <c r="Y85" s="126">
        <f>$Y$86+$Y$101+$Y$110+$Y$123+$Y$149+$Y$157+$Y$161+$Y$170+$Y$186+$Y$248+$Y$268+$Y$274+$Y$284+$Y$295+$Y$300+$Y$368</f>
        <v>6.926240650000001</v>
      </c>
      <c r="Z85" s="74"/>
      <c r="AA85" s="127">
        <f>$AA$86+$AA$101+$AA$110+$AA$123+$AA$149+$AA$157+$AA$161+$AA$170+$AA$186+$AA$248+$AA$268+$AA$274+$AA$284+$AA$295+$AA$300+$AA$368</f>
        <v>7.922555</v>
      </c>
      <c r="AT85" s="8" t="s">
        <v>64</v>
      </c>
      <c r="AU85" s="8" t="s">
        <v>84</v>
      </c>
      <c r="BK85" s="128">
        <f>$BK$86+$BK$101+$BK$110+$BK$123+$BK$149+$BK$157+$BK$161+$BK$170+$BK$186+$BK$248+$BK$268+$BK$274+$BK$284+$BK$295+$BK$300+$BK$368</f>
        <v>0</v>
      </c>
    </row>
    <row r="86" spans="2:63" s="129" customFormat="1" ht="37.5" customHeight="1">
      <c r="B86" s="130"/>
      <c r="C86" s="131"/>
      <c r="D86" s="132" t="s">
        <v>428</v>
      </c>
      <c r="E86" s="131"/>
      <c r="F86" s="131"/>
      <c r="G86" s="131"/>
      <c r="H86" s="131"/>
      <c r="I86" s="131"/>
      <c r="J86" s="131"/>
      <c r="K86" s="131"/>
      <c r="L86" s="131"/>
      <c r="M86" s="131"/>
      <c r="N86" s="133">
        <f>$BK$86</f>
        <v>0</v>
      </c>
      <c r="O86" s="131"/>
      <c r="P86" s="131"/>
      <c r="Q86" s="131"/>
      <c r="R86" s="131"/>
      <c r="S86" s="134"/>
      <c r="T86" s="135"/>
      <c r="U86" s="131"/>
      <c r="V86" s="131"/>
      <c r="W86" s="136">
        <f>SUM($W$87:$W$100)</f>
        <v>0</v>
      </c>
      <c r="X86" s="131"/>
      <c r="Y86" s="136">
        <f>SUM($Y$87:$Y$100)</f>
        <v>0</v>
      </c>
      <c r="Z86" s="131"/>
      <c r="AA86" s="137">
        <f>SUM($AA$87:$AA$100)</f>
        <v>0</v>
      </c>
      <c r="AR86" s="138" t="s">
        <v>17</v>
      </c>
      <c r="AT86" s="138" t="s">
        <v>64</v>
      </c>
      <c r="AU86" s="138" t="s">
        <v>65</v>
      </c>
      <c r="AY86" s="138" t="s">
        <v>113</v>
      </c>
      <c r="BK86" s="139">
        <f>SUM($BK$87:$BK$100)</f>
        <v>0</v>
      </c>
    </row>
    <row r="87" spans="2:65" s="8" customFormat="1" ht="27" customHeight="1">
      <c r="B87" s="26"/>
      <c r="C87" s="140" t="s">
        <v>65</v>
      </c>
      <c r="D87" s="140" t="s">
        <v>114</v>
      </c>
      <c r="E87" s="141" t="s">
        <v>444</v>
      </c>
      <c r="F87" s="142" t="s">
        <v>445</v>
      </c>
      <c r="G87" s="143"/>
      <c r="H87" s="143"/>
      <c r="I87" s="143"/>
      <c r="J87" s="144" t="s">
        <v>117</v>
      </c>
      <c r="K87" s="145">
        <v>0.15</v>
      </c>
      <c r="L87" s="146"/>
      <c r="M87" s="143"/>
      <c r="N87" s="147">
        <f>ROUND($L$87*$K$87,2)</f>
        <v>0</v>
      </c>
      <c r="O87" s="143"/>
      <c r="P87" s="143"/>
      <c r="Q87" s="143"/>
      <c r="R87" s="142" t="s">
        <v>118</v>
      </c>
      <c r="S87" s="52"/>
      <c r="T87" s="148"/>
      <c r="U87" s="149" t="s">
        <v>35</v>
      </c>
      <c r="V87" s="27"/>
      <c r="W87" s="27"/>
      <c r="X87" s="150">
        <v>0</v>
      </c>
      <c r="Y87" s="150">
        <f>$X$87*$K$87</f>
        <v>0</v>
      </c>
      <c r="Z87" s="150">
        <v>0</v>
      </c>
      <c r="AA87" s="151">
        <f>$Z$87*$K$87</f>
        <v>0</v>
      </c>
      <c r="AR87" s="100" t="s">
        <v>119</v>
      </c>
      <c r="AT87" s="100" t="s">
        <v>114</v>
      </c>
      <c r="AU87" s="100" t="s">
        <v>17</v>
      </c>
      <c r="AY87" s="8" t="s">
        <v>113</v>
      </c>
      <c r="BE87" s="152">
        <f>IF($U$87="základní",$N$87,0)</f>
        <v>0</v>
      </c>
      <c r="BF87" s="152">
        <f>IF($U$87="snížená",$N$87,0)</f>
        <v>0</v>
      </c>
      <c r="BG87" s="152">
        <f>IF($U$87="zákl. přenesená",$N$87,0)</f>
        <v>0</v>
      </c>
      <c r="BH87" s="152">
        <f>IF($U$87="sníž. přenesená",$N$87,0)</f>
        <v>0</v>
      </c>
      <c r="BI87" s="152">
        <f>IF($U$87="nulová",$N$87,0)</f>
        <v>0</v>
      </c>
      <c r="BJ87" s="100" t="s">
        <v>17</v>
      </c>
      <c r="BK87" s="152">
        <f>ROUND($L$87*$K$87,2)</f>
        <v>0</v>
      </c>
      <c r="BL87" s="100" t="s">
        <v>119</v>
      </c>
      <c r="BM87" s="100" t="s">
        <v>17</v>
      </c>
    </row>
    <row r="88" spans="2:47" s="8" customFormat="1" ht="27" customHeight="1">
      <c r="B88" s="26"/>
      <c r="C88" s="27"/>
      <c r="D88" s="27"/>
      <c r="E88" s="27"/>
      <c r="F88" s="153" t="s">
        <v>446</v>
      </c>
      <c r="G88" s="27"/>
      <c r="H88" s="27"/>
      <c r="I88" s="27"/>
      <c r="J88" s="27"/>
      <c r="K88" s="27"/>
      <c r="L88" s="27"/>
      <c r="M88" s="27"/>
      <c r="N88" s="27"/>
      <c r="O88" s="27"/>
      <c r="P88" s="27"/>
      <c r="Q88" s="27"/>
      <c r="R88" s="27"/>
      <c r="S88" s="52"/>
      <c r="T88" s="63"/>
      <c r="U88" s="27"/>
      <c r="V88" s="27"/>
      <c r="W88" s="27"/>
      <c r="X88" s="27"/>
      <c r="Y88" s="27"/>
      <c r="Z88" s="27"/>
      <c r="AA88" s="64"/>
      <c r="AT88" s="8" t="s">
        <v>121</v>
      </c>
      <c r="AU88" s="8" t="s">
        <v>17</v>
      </c>
    </row>
    <row r="89" spans="2:47" s="8" customFormat="1" ht="216" customHeight="1">
      <c r="B89" s="26"/>
      <c r="C89" s="27"/>
      <c r="D89" s="27"/>
      <c r="E89" s="27"/>
      <c r="F89" s="174" t="s">
        <v>447</v>
      </c>
      <c r="G89" s="27"/>
      <c r="H89" s="27"/>
      <c r="I89" s="27"/>
      <c r="J89" s="27"/>
      <c r="K89" s="27"/>
      <c r="L89" s="27"/>
      <c r="M89" s="27"/>
      <c r="N89" s="27"/>
      <c r="O89" s="27"/>
      <c r="P89" s="27"/>
      <c r="Q89" s="27"/>
      <c r="R89" s="27"/>
      <c r="S89" s="52"/>
      <c r="T89" s="63"/>
      <c r="U89" s="27"/>
      <c r="V89" s="27"/>
      <c r="W89" s="27"/>
      <c r="X89" s="27"/>
      <c r="Y89" s="27"/>
      <c r="Z89" s="27"/>
      <c r="AA89" s="64"/>
      <c r="AT89" s="8" t="s">
        <v>135</v>
      </c>
      <c r="AU89" s="8" t="s">
        <v>17</v>
      </c>
    </row>
    <row r="90" spans="2:51" s="8" customFormat="1" ht="15.75" customHeight="1">
      <c r="B90" s="154"/>
      <c r="C90" s="155"/>
      <c r="D90" s="155"/>
      <c r="E90" s="156"/>
      <c r="F90" s="157" t="s">
        <v>448</v>
      </c>
      <c r="G90" s="155"/>
      <c r="H90" s="155"/>
      <c r="I90" s="155"/>
      <c r="J90" s="155"/>
      <c r="K90" s="158">
        <v>0.15</v>
      </c>
      <c r="L90" s="155"/>
      <c r="M90" s="155"/>
      <c r="N90" s="155"/>
      <c r="O90" s="155"/>
      <c r="P90" s="155"/>
      <c r="Q90" s="155"/>
      <c r="R90" s="155"/>
      <c r="S90" s="159"/>
      <c r="T90" s="160"/>
      <c r="U90" s="155"/>
      <c r="V90" s="155"/>
      <c r="W90" s="155"/>
      <c r="X90" s="155"/>
      <c r="Y90" s="155"/>
      <c r="Z90" s="155"/>
      <c r="AA90" s="161"/>
      <c r="AT90" s="162" t="s">
        <v>123</v>
      </c>
      <c r="AU90" s="162" t="s">
        <v>17</v>
      </c>
      <c r="AV90" s="163" t="s">
        <v>69</v>
      </c>
      <c r="AW90" s="163" t="s">
        <v>84</v>
      </c>
      <c r="AX90" s="163" t="s">
        <v>65</v>
      </c>
      <c r="AY90" s="162" t="s">
        <v>113</v>
      </c>
    </row>
    <row r="91" spans="2:51" s="8" customFormat="1" ht="15.75" customHeight="1">
      <c r="B91" s="164"/>
      <c r="C91" s="165"/>
      <c r="D91" s="165"/>
      <c r="E91" s="166"/>
      <c r="F91" s="167" t="s">
        <v>124</v>
      </c>
      <c r="G91" s="165"/>
      <c r="H91" s="165"/>
      <c r="I91" s="165"/>
      <c r="J91" s="165"/>
      <c r="K91" s="168">
        <v>0.15</v>
      </c>
      <c r="L91" s="165"/>
      <c r="M91" s="165"/>
      <c r="N91" s="165"/>
      <c r="O91" s="165"/>
      <c r="P91" s="165"/>
      <c r="Q91" s="165"/>
      <c r="R91" s="165"/>
      <c r="S91" s="169"/>
      <c r="T91" s="170"/>
      <c r="U91" s="165"/>
      <c r="V91" s="165"/>
      <c r="W91" s="165"/>
      <c r="X91" s="165"/>
      <c r="Y91" s="165"/>
      <c r="Z91" s="165"/>
      <c r="AA91" s="171"/>
      <c r="AT91" s="172" t="s">
        <v>123</v>
      </c>
      <c r="AU91" s="172" t="s">
        <v>17</v>
      </c>
      <c r="AV91" s="173" t="s">
        <v>119</v>
      </c>
      <c r="AW91" s="173" t="s">
        <v>84</v>
      </c>
      <c r="AX91" s="173" t="s">
        <v>17</v>
      </c>
      <c r="AY91" s="172" t="s">
        <v>113</v>
      </c>
    </row>
    <row r="92" spans="2:65" s="8" customFormat="1" ht="27" customHeight="1">
      <c r="B92" s="26"/>
      <c r="C92" s="140" t="s">
        <v>65</v>
      </c>
      <c r="D92" s="140" t="s">
        <v>114</v>
      </c>
      <c r="E92" s="141" t="s">
        <v>449</v>
      </c>
      <c r="F92" s="142" t="s">
        <v>450</v>
      </c>
      <c r="G92" s="143"/>
      <c r="H92" s="143"/>
      <c r="I92" s="143"/>
      <c r="J92" s="144" t="s">
        <v>117</v>
      </c>
      <c r="K92" s="145">
        <v>0.15</v>
      </c>
      <c r="L92" s="146"/>
      <c r="M92" s="143"/>
      <c r="N92" s="147">
        <f>ROUND($L$92*$K$92,2)</f>
        <v>0</v>
      </c>
      <c r="O92" s="143"/>
      <c r="P92" s="143"/>
      <c r="Q92" s="143"/>
      <c r="R92" s="142" t="s">
        <v>118</v>
      </c>
      <c r="S92" s="52"/>
      <c r="T92" s="148"/>
      <c r="U92" s="149" t="s">
        <v>35</v>
      </c>
      <c r="V92" s="27"/>
      <c r="W92" s="27"/>
      <c r="X92" s="150">
        <v>0</v>
      </c>
      <c r="Y92" s="150">
        <f>$X$92*$K$92</f>
        <v>0</v>
      </c>
      <c r="Z92" s="150">
        <v>0</v>
      </c>
      <c r="AA92" s="151">
        <f>$Z$92*$K$92</f>
        <v>0</v>
      </c>
      <c r="AR92" s="100" t="s">
        <v>119</v>
      </c>
      <c r="AT92" s="100" t="s">
        <v>114</v>
      </c>
      <c r="AU92" s="100" t="s">
        <v>17</v>
      </c>
      <c r="AY92" s="8" t="s">
        <v>113</v>
      </c>
      <c r="BE92" s="152">
        <f>IF($U$92="základní",$N$92,0)</f>
        <v>0</v>
      </c>
      <c r="BF92" s="152">
        <f>IF($U$92="snížená",$N$92,0)</f>
        <v>0</v>
      </c>
      <c r="BG92" s="152">
        <f>IF($U$92="zákl. přenesená",$N$92,0)</f>
        <v>0</v>
      </c>
      <c r="BH92" s="152">
        <f>IF($U$92="sníž. přenesená",$N$92,0)</f>
        <v>0</v>
      </c>
      <c r="BI92" s="152">
        <f>IF($U$92="nulová",$N$92,0)</f>
        <v>0</v>
      </c>
      <c r="BJ92" s="100" t="s">
        <v>17</v>
      </c>
      <c r="BK92" s="152">
        <f>ROUND($L$92*$K$92,2)</f>
        <v>0</v>
      </c>
      <c r="BL92" s="100" t="s">
        <v>119</v>
      </c>
      <c r="BM92" s="100" t="s">
        <v>69</v>
      </c>
    </row>
    <row r="93" spans="2:47" s="8" customFormat="1" ht="27" customHeight="1">
      <c r="B93" s="26"/>
      <c r="C93" s="27"/>
      <c r="D93" s="27"/>
      <c r="E93" s="27"/>
      <c r="F93" s="153" t="s">
        <v>451</v>
      </c>
      <c r="G93" s="27"/>
      <c r="H93" s="27"/>
      <c r="I93" s="27"/>
      <c r="J93" s="27"/>
      <c r="K93" s="27"/>
      <c r="L93" s="27"/>
      <c r="M93" s="27"/>
      <c r="N93" s="27"/>
      <c r="O93" s="27"/>
      <c r="P93" s="27"/>
      <c r="Q93" s="27"/>
      <c r="R93" s="27"/>
      <c r="S93" s="52"/>
      <c r="T93" s="63"/>
      <c r="U93" s="27"/>
      <c r="V93" s="27"/>
      <c r="W93" s="27"/>
      <c r="X93" s="27"/>
      <c r="Y93" s="27"/>
      <c r="Z93" s="27"/>
      <c r="AA93" s="64"/>
      <c r="AT93" s="8" t="s">
        <v>121</v>
      </c>
      <c r="AU93" s="8" t="s">
        <v>17</v>
      </c>
    </row>
    <row r="94" spans="2:47" s="8" customFormat="1" ht="216" customHeight="1">
      <c r="B94" s="26"/>
      <c r="C94" s="27"/>
      <c r="D94" s="27"/>
      <c r="E94" s="27"/>
      <c r="F94" s="174" t="s">
        <v>447</v>
      </c>
      <c r="G94" s="27"/>
      <c r="H94" s="27"/>
      <c r="I94" s="27"/>
      <c r="J94" s="27"/>
      <c r="K94" s="27"/>
      <c r="L94" s="27"/>
      <c r="M94" s="27"/>
      <c r="N94" s="27"/>
      <c r="O94" s="27"/>
      <c r="P94" s="27"/>
      <c r="Q94" s="27"/>
      <c r="R94" s="27"/>
      <c r="S94" s="52"/>
      <c r="T94" s="63"/>
      <c r="U94" s="27"/>
      <c r="V94" s="27"/>
      <c r="W94" s="27"/>
      <c r="X94" s="27"/>
      <c r="Y94" s="27"/>
      <c r="Z94" s="27"/>
      <c r="AA94" s="64"/>
      <c r="AT94" s="8" t="s">
        <v>135</v>
      </c>
      <c r="AU94" s="8" t="s">
        <v>17</v>
      </c>
    </row>
    <row r="95" spans="2:65" s="8" customFormat="1" ht="27" customHeight="1">
      <c r="B95" s="26"/>
      <c r="C95" s="140" t="s">
        <v>65</v>
      </c>
      <c r="D95" s="140" t="s">
        <v>114</v>
      </c>
      <c r="E95" s="141" t="s">
        <v>452</v>
      </c>
      <c r="F95" s="142" t="s">
        <v>453</v>
      </c>
      <c r="G95" s="143"/>
      <c r="H95" s="143"/>
      <c r="I95" s="143"/>
      <c r="J95" s="144" t="s">
        <v>117</v>
      </c>
      <c r="K95" s="145">
        <v>0.15</v>
      </c>
      <c r="L95" s="146"/>
      <c r="M95" s="143"/>
      <c r="N95" s="147">
        <f>ROUND($L$95*$K$95,2)</f>
        <v>0</v>
      </c>
      <c r="O95" s="143"/>
      <c r="P95" s="143"/>
      <c r="Q95" s="143"/>
      <c r="R95" s="142" t="s">
        <v>118</v>
      </c>
      <c r="S95" s="52"/>
      <c r="T95" s="148"/>
      <c r="U95" s="149" t="s">
        <v>35</v>
      </c>
      <c r="V95" s="27"/>
      <c r="W95" s="27"/>
      <c r="X95" s="150">
        <v>0</v>
      </c>
      <c r="Y95" s="150">
        <f>$X$95*$K$95</f>
        <v>0</v>
      </c>
      <c r="Z95" s="150">
        <v>0</v>
      </c>
      <c r="AA95" s="151">
        <f>$Z$95*$K$95</f>
        <v>0</v>
      </c>
      <c r="AR95" s="100" t="s">
        <v>119</v>
      </c>
      <c r="AT95" s="100" t="s">
        <v>114</v>
      </c>
      <c r="AU95" s="100" t="s">
        <v>17</v>
      </c>
      <c r="AY95" s="8" t="s">
        <v>113</v>
      </c>
      <c r="BE95" s="152">
        <f>IF($U$95="základní",$N$95,0)</f>
        <v>0</v>
      </c>
      <c r="BF95" s="152">
        <f>IF($U$95="snížená",$N$95,0)</f>
        <v>0</v>
      </c>
      <c r="BG95" s="152">
        <f>IF($U$95="zákl. přenesená",$N$95,0)</f>
        <v>0</v>
      </c>
      <c r="BH95" s="152">
        <f>IF($U$95="sníž. přenesená",$N$95,0)</f>
        <v>0</v>
      </c>
      <c r="BI95" s="152">
        <f>IF($U$95="nulová",$N$95,0)</f>
        <v>0</v>
      </c>
      <c r="BJ95" s="100" t="s">
        <v>17</v>
      </c>
      <c r="BK95" s="152">
        <f>ROUND($L$95*$K$95,2)</f>
        <v>0</v>
      </c>
      <c r="BL95" s="100" t="s">
        <v>119</v>
      </c>
      <c r="BM95" s="100" t="s">
        <v>132</v>
      </c>
    </row>
    <row r="96" spans="2:47" s="8" customFormat="1" ht="27" customHeight="1">
      <c r="B96" s="26"/>
      <c r="C96" s="27"/>
      <c r="D96" s="27"/>
      <c r="E96" s="27"/>
      <c r="F96" s="153" t="s">
        <v>454</v>
      </c>
      <c r="G96" s="27"/>
      <c r="H96" s="27"/>
      <c r="I96" s="27"/>
      <c r="J96" s="27"/>
      <c r="K96" s="27"/>
      <c r="L96" s="27"/>
      <c r="M96" s="27"/>
      <c r="N96" s="27"/>
      <c r="O96" s="27"/>
      <c r="P96" s="27"/>
      <c r="Q96" s="27"/>
      <c r="R96" s="27"/>
      <c r="S96" s="52"/>
      <c r="T96" s="63"/>
      <c r="U96" s="27"/>
      <c r="V96" s="27"/>
      <c r="W96" s="27"/>
      <c r="X96" s="27"/>
      <c r="Y96" s="27"/>
      <c r="Z96" s="27"/>
      <c r="AA96" s="64"/>
      <c r="AT96" s="8" t="s">
        <v>121</v>
      </c>
      <c r="AU96" s="8" t="s">
        <v>17</v>
      </c>
    </row>
    <row r="97" spans="2:47" s="8" customFormat="1" ht="204" customHeight="1">
      <c r="B97" s="26"/>
      <c r="C97" s="27"/>
      <c r="D97" s="27"/>
      <c r="E97" s="27"/>
      <c r="F97" s="174" t="s">
        <v>455</v>
      </c>
      <c r="G97" s="27"/>
      <c r="H97" s="27"/>
      <c r="I97" s="27"/>
      <c r="J97" s="27"/>
      <c r="K97" s="27"/>
      <c r="L97" s="27"/>
      <c r="M97" s="27"/>
      <c r="N97" s="27"/>
      <c r="O97" s="27"/>
      <c r="P97" s="27"/>
      <c r="Q97" s="27"/>
      <c r="R97" s="27"/>
      <c r="S97" s="52"/>
      <c r="T97" s="63"/>
      <c r="U97" s="27"/>
      <c r="V97" s="27"/>
      <c r="W97" s="27"/>
      <c r="X97" s="27"/>
      <c r="Y97" s="27"/>
      <c r="Z97" s="27"/>
      <c r="AA97" s="64"/>
      <c r="AT97" s="8" t="s">
        <v>135</v>
      </c>
      <c r="AU97" s="8" t="s">
        <v>17</v>
      </c>
    </row>
    <row r="98" spans="2:65" s="8" customFormat="1" ht="15.75" customHeight="1">
      <c r="B98" s="26"/>
      <c r="C98" s="140" t="s">
        <v>65</v>
      </c>
      <c r="D98" s="140" t="s">
        <v>114</v>
      </c>
      <c r="E98" s="141" t="s">
        <v>456</v>
      </c>
      <c r="F98" s="142" t="s">
        <v>457</v>
      </c>
      <c r="G98" s="143"/>
      <c r="H98" s="143"/>
      <c r="I98" s="143"/>
      <c r="J98" s="144" t="s">
        <v>117</v>
      </c>
      <c r="K98" s="145">
        <v>0.15</v>
      </c>
      <c r="L98" s="146"/>
      <c r="M98" s="143"/>
      <c r="N98" s="147">
        <f>ROUND($L$98*$K$98,2)</f>
        <v>0</v>
      </c>
      <c r="O98" s="143"/>
      <c r="P98" s="143"/>
      <c r="Q98" s="143"/>
      <c r="R98" s="142" t="s">
        <v>118</v>
      </c>
      <c r="S98" s="52"/>
      <c r="T98" s="148"/>
      <c r="U98" s="149" t="s">
        <v>35</v>
      </c>
      <c r="V98" s="27"/>
      <c r="W98" s="27"/>
      <c r="X98" s="150">
        <v>0</v>
      </c>
      <c r="Y98" s="150">
        <f>$X$98*$K$98</f>
        <v>0</v>
      </c>
      <c r="Z98" s="150">
        <v>0</v>
      </c>
      <c r="AA98" s="151">
        <f>$Z$98*$K$98</f>
        <v>0</v>
      </c>
      <c r="AR98" s="100" t="s">
        <v>119</v>
      </c>
      <c r="AT98" s="100" t="s">
        <v>114</v>
      </c>
      <c r="AU98" s="100" t="s">
        <v>17</v>
      </c>
      <c r="AY98" s="8" t="s">
        <v>113</v>
      </c>
      <c r="BE98" s="152">
        <f>IF($U$98="základní",$N$98,0)</f>
        <v>0</v>
      </c>
      <c r="BF98" s="152">
        <f>IF($U$98="snížená",$N$98,0)</f>
        <v>0</v>
      </c>
      <c r="BG98" s="152">
        <f>IF($U$98="zákl. přenesená",$N$98,0)</f>
        <v>0</v>
      </c>
      <c r="BH98" s="152">
        <f>IF($U$98="sníž. přenesená",$N$98,0)</f>
        <v>0</v>
      </c>
      <c r="BI98" s="152">
        <f>IF($U$98="nulová",$N$98,0)</f>
        <v>0</v>
      </c>
      <c r="BJ98" s="100" t="s">
        <v>17</v>
      </c>
      <c r="BK98" s="152">
        <f>ROUND($L$98*$K$98,2)</f>
        <v>0</v>
      </c>
      <c r="BL98" s="100" t="s">
        <v>119</v>
      </c>
      <c r="BM98" s="100" t="s">
        <v>119</v>
      </c>
    </row>
    <row r="99" spans="2:47" s="8" customFormat="1" ht="16.5" customHeight="1">
      <c r="B99" s="26"/>
      <c r="C99" s="27"/>
      <c r="D99" s="27"/>
      <c r="E99" s="27"/>
      <c r="F99" s="153" t="s">
        <v>458</v>
      </c>
      <c r="G99" s="27"/>
      <c r="H99" s="27"/>
      <c r="I99" s="27"/>
      <c r="J99" s="27"/>
      <c r="K99" s="27"/>
      <c r="L99" s="27"/>
      <c r="M99" s="27"/>
      <c r="N99" s="27"/>
      <c r="O99" s="27"/>
      <c r="P99" s="27"/>
      <c r="Q99" s="27"/>
      <c r="R99" s="27"/>
      <c r="S99" s="52"/>
      <c r="T99" s="63"/>
      <c r="U99" s="27"/>
      <c r="V99" s="27"/>
      <c r="W99" s="27"/>
      <c r="X99" s="27"/>
      <c r="Y99" s="27"/>
      <c r="Z99" s="27"/>
      <c r="AA99" s="64"/>
      <c r="AT99" s="8" t="s">
        <v>121</v>
      </c>
      <c r="AU99" s="8" t="s">
        <v>17</v>
      </c>
    </row>
    <row r="100" spans="2:47" s="8" customFormat="1" ht="409.5" customHeight="1">
      <c r="B100" s="26"/>
      <c r="C100" s="27"/>
      <c r="D100" s="27"/>
      <c r="E100" s="27"/>
      <c r="F100" s="174" t="s">
        <v>459</v>
      </c>
      <c r="G100" s="27"/>
      <c r="H100" s="27"/>
      <c r="I100" s="27"/>
      <c r="J100" s="27"/>
      <c r="K100" s="27"/>
      <c r="L100" s="27"/>
      <c r="M100" s="27"/>
      <c r="N100" s="27"/>
      <c r="O100" s="27"/>
      <c r="P100" s="27"/>
      <c r="Q100" s="27"/>
      <c r="R100" s="27"/>
      <c r="S100" s="52"/>
      <c r="T100" s="63"/>
      <c r="U100" s="27"/>
      <c r="V100" s="27"/>
      <c r="W100" s="27"/>
      <c r="X100" s="27"/>
      <c r="Y100" s="27"/>
      <c r="Z100" s="27"/>
      <c r="AA100" s="64"/>
      <c r="AT100" s="8" t="s">
        <v>135</v>
      </c>
      <c r="AU100" s="8" t="s">
        <v>17</v>
      </c>
    </row>
    <row r="101" spans="2:63" s="129" customFormat="1" ht="37.5" customHeight="1">
      <c r="B101" s="130"/>
      <c r="C101" s="131"/>
      <c r="D101" s="132" t="s">
        <v>429</v>
      </c>
      <c r="E101" s="131"/>
      <c r="F101" s="131"/>
      <c r="G101" s="131"/>
      <c r="H101" s="131"/>
      <c r="I101" s="131"/>
      <c r="J101" s="131"/>
      <c r="K101" s="131"/>
      <c r="L101" s="131"/>
      <c r="M101" s="131"/>
      <c r="N101" s="133">
        <f>$BK$101</f>
        <v>0</v>
      </c>
      <c r="O101" s="131"/>
      <c r="P101" s="131"/>
      <c r="Q101" s="131"/>
      <c r="R101" s="131"/>
      <c r="S101" s="134"/>
      <c r="T101" s="135"/>
      <c r="U101" s="131"/>
      <c r="V101" s="131"/>
      <c r="W101" s="136">
        <f>SUM($W$102:$W$109)</f>
        <v>0</v>
      </c>
      <c r="X101" s="131"/>
      <c r="Y101" s="136">
        <f>SUM($Y$102:$Y$109)</f>
        <v>1.9513168799999998</v>
      </c>
      <c r="Z101" s="131"/>
      <c r="AA101" s="137">
        <f>SUM($AA$102:$AA$109)</f>
        <v>0</v>
      </c>
      <c r="AR101" s="138" t="s">
        <v>17</v>
      </c>
      <c r="AT101" s="138" t="s">
        <v>64</v>
      </c>
      <c r="AU101" s="138" t="s">
        <v>65</v>
      </c>
      <c r="AY101" s="138" t="s">
        <v>113</v>
      </c>
      <c r="BK101" s="139">
        <f>SUM($BK$102:$BK$109)</f>
        <v>0</v>
      </c>
    </row>
    <row r="102" spans="2:65" s="8" customFormat="1" ht="39" customHeight="1">
      <c r="B102" s="26"/>
      <c r="C102" s="140" t="s">
        <v>65</v>
      </c>
      <c r="D102" s="140" t="s">
        <v>114</v>
      </c>
      <c r="E102" s="141" t="s">
        <v>115</v>
      </c>
      <c r="F102" s="142" t="s">
        <v>116</v>
      </c>
      <c r="G102" s="143"/>
      <c r="H102" s="143"/>
      <c r="I102" s="143"/>
      <c r="J102" s="144" t="s">
        <v>117</v>
      </c>
      <c r="K102" s="145">
        <v>0.756</v>
      </c>
      <c r="L102" s="146"/>
      <c r="M102" s="143"/>
      <c r="N102" s="147">
        <f>ROUND($L$102*$K$102,2)</f>
        <v>0</v>
      </c>
      <c r="O102" s="143"/>
      <c r="P102" s="143"/>
      <c r="Q102" s="143"/>
      <c r="R102" s="142" t="s">
        <v>118</v>
      </c>
      <c r="S102" s="52"/>
      <c r="T102" s="148"/>
      <c r="U102" s="149" t="s">
        <v>35</v>
      </c>
      <c r="V102" s="27"/>
      <c r="W102" s="27"/>
      <c r="X102" s="150">
        <v>0.7497</v>
      </c>
      <c r="Y102" s="150">
        <f>$X$102*$K$102</f>
        <v>0.5667732</v>
      </c>
      <c r="Z102" s="150">
        <v>0</v>
      </c>
      <c r="AA102" s="151">
        <f>$Z$102*$K$102</f>
        <v>0</v>
      </c>
      <c r="AR102" s="100" t="s">
        <v>119</v>
      </c>
      <c r="AT102" s="100" t="s">
        <v>114</v>
      </c>
      <c r="AU102" s="100" t="s">
        <v>17</v>
      </c>
      <c r="AY102" s="8" t="s">
        <v>113</v>
      </c>
      <c r="BE102" s="152">
        <f>IF($U$102="základní",$N$102,0)</f>
        <v>0</v>
      </c>
      <c r="BF102" s="152">
        <f>IF($U$102="snížená",$N$102,0)</f>
        <v>0</v>
      </c>
      <c r="BG102" s="152">
        <f>IF($U$102="zákl. přenesená",$N$102,0)</f>
        <v>0</v>
      </c>
      <c r="BH102" s="152">
        <f>IF($U$102="sníž. přenesená",$N$102,0)</f>
        <v>0</v>
      </c>
      <c r="BI102" s="152">
        <f>IF($U$102="nulová",$N$102,0)</f>
        <v>0</v>
      </c>
      <c r="BJ102" s="100" t="s">
        <v>17</v>
      </c>
      <c r="BK102" s="152">
        <f>ROUND($L$102*$K$102,2)</f>
        <v>0</v>
      </c>
      <c r="BL102" s="100" t="s">
        <v>119</v>
      </c>
      <c r="BM102" s="100" t="s">
        <v>144</v>
      </c>
    </row>
    <row r="103" spans="2:47" s="8" customFormat="1" ht="27" customHeight="1">
      <c r="B103" s="26"/>
      <c r="C103" s="27"/>
      <c r="D103" s="27"/>
      <c r="E103" s="27"/>
      <c r="F103" s="153" t="s">
        <v>120</v>
      </c>
      <c r="G103" s="27"/>
      <c r="H103" s="27"/>
      <c r="I103" s="27"/>
      <c r="J103" s="27"/>
      <c r="K103" s="27"/>
      <c r="L103" s="27"/>
      <c r="M103" s="27"/>
      <c r="N103" s="27"/>
      <c r="O103" s="27"/>
      <c r="P103" s="27"/>
      <c r="Q103" s="27"/>
      <c r="R103" s="27"/>
      <c r="S103" s="52"/>
      <c r="T103" s="63"/>
      <c r="U103" s="27"/>
      <c r="V103" s="27"/>
      <c r="W103" s="27"/>
      <c r="X103" s="27"/>
      <c r="Y103" s="27"/>
      <c r="Z103" s="27"/>
      <c r="AA103" s="64"/>
      <c r="AT103" s="8" t="s">
        <v>121</v>
      </c>
      <c r="AU103" s="8" t="s">
        <v>17</v>
      </c>
    </row>
    <row r="104" spans="2:51" s="8" customFormat="1" ht="15.75" customHeight="1">
      <c r="B104" s="154"/>
      <c r="C104" s="155"/>
      <c r="D104" s="155"/>
      <c r="E104" s="156"/>
      <c r="F104" s="157" t="s">
        <v>122</v>
      </c>
      <c r="G104" s="155"/>
      <c r="H104" s="155"/>
      <c r="I104" s="155"/>
      <c r="J104" s="155"/>
      <c r="K104" s="158">
        <v>0.756</v>
      </c>
      <c r="L104" s="155"/>
      <c r="M104" s="155"/>
      <c r="N104" s="155"/>
      <c r="O104" s="155"/>
      <c r="P104" s="155"/>
      <c r="Q104" s="155"/>
      <c r="R104" s="155"/>
      <c r="S104" s="159"/>
      <c r="T104" s="160"/>
      <c r="U104" s="155"/>
      <c r="V104" s="155"/>
      <c r="W104" s="155"/>
      <c r="X104" s="155"/>
      <c r="Y104" s="155"/>
      <c r="Z104" s="155"/>
      <c r="AA104" s="161"/>
      <c r="AT104" s="162" t="s">
        <v>123</v>
      </c>
      <c r="AU104" s="162" t="s">
        <v>17</v>
      </c>
      <c r="AV104" s="163" t="s">
        <v>69</v>
      </c>
      <c r="AW104" s="163" t="s">
        <v>84</v>
      </c>
      <c r="AX104" s="163" t="s">
        <v>65</v>
      </c>
      <c r="AY104" s="162" t="s">
        <v>113</v>
      </c>
    </row>
    <row r="105" spans="2:51" s="8" customFormat="1" ht="15.75" customHeight="1">
      <c r="B105" s="164"/>
      <c r="C105" s="165"/>
      <c r="D105" s="165"/>
      <c r="E105" s="166"/>
      <c r="F105" s="167" t="s">
        <v>124</v>
      </c>
      <c r="G105" s="165"/>
      <c r="H105" s="165"/>
      <c r="I105" s="165"/>
      <c r="J105" s="165"/>
      <c r="K105" s="168">
        <v>0.756</v>
      </c>
      <c r="L105" s="165"/>
      <c r="M105" s="165"/>
      <c r="N105" s="165"/>
      <c r="O105" s="165"/>
      <c r="P105" s="165"/>
      <c r="Q105" s="165"/>
      <c r="R105" s="165"/>
      <c r="S105" s="169"/>
      <c r="T105" s="170"/>
      <c r="U105" s="165"/>
      <c r="V105" s="165"/>
      <c r="W105" s="165"/>
      <c r="X105" s="165"/>
      <c r="Y105" s="165"/>
      <c r="Z105" s="165"/>
      <c r="AA105" s="171"/>
      <c r="AT105" s="172" t="s">
        <v>123</v>
      </c>
      <c r="AU105" s="172" t="s">
        <v>17</v>
      </c>
      <c r="AV105" s="173" t="s">
        <v>119</v>
      </c>
      <c r="AW105" s="173" t="s">
        <v>84</v>
      </c>
      <c r="AX105" s="173" t="s">
        <v>17</v>
      </c>
      <c r="AY105" s="172" t="s">
        <v>113</v>
      </c>
    </row>
    <row r="106" spans="2:65" s="8" customFormat="1" ht="39" customHeight="1">
      <c r="B106" s="26"/>
      <c r="C106" s="140" t="s">
        <v>65</v>
      </c>
      <c r="D106" s="140" t="s">
        <v>114</v>
      </c>
      <c r="E106" s="141" t="s">
        <v>125</v>
      </c>
      <c r="F106" s="142" t="s">
        <v>126</v>
      </c>
      <c r="G106" s="143"/>
      <c r="H106" s="143"/>
      <c r="I106" s="143"/>
      <c r="J106" s="144" t="s">
        <v>117</v>
      </c>
      <c r="K106" s="145">
        <v>1.976</v>
      </c>
      <c r="L106" s="146"/>
      <c r="M106" s="143"/>
      <c r="N106" s="147">
        <f>ROUND($L$106*$K$106,2)</f>
        <v>0</v>
      </c>
      <c r="O106" s="143"/>
      <c r="P106" s="143"/>
      <c r="Q106" s="143"/>
      <c r="R106" s="142" t="s">
        <v>118</v>
      </c>
      <c r="S106" s="52"/>
      <c r="T106" s="148"/>
      <c r="U106" s="149" t="s">
        <v>35</v>
      </c>
      <c r="V106" s="27"/>
      <c r="W106" s="27"/>
      <c r="X106" s="150">
        <v>0.70068</v>
      </c>
      <c r="Y106" s="150">
        <f>$X$106*$K$106</f>
        <v>1.38454368</v>
      </c>
      <c r="Z106" s="150">
        <v>0</v>
      </c>
      <c r="AA106" s="151">
        <f>$Z$106*$K$106</f>
        <v>0</v>
      </c>
      <c r="AR106" s="100" t="s">
        <v>119</v>
      </c>
      <c r="AT106" s="100" t="s">
        <v>114</v>
      </c>
      <c r="AU106" s="100" t="s">
        <v>17</v>
      </c>
      <c r="AY106" s="8" t="s">
        <v>113</v>
      </c>
      <c r="BE106" s="152">
        <f>IF($U$106="základní",$N$106,0)</f>
        <v>0</v>
      </c>
      <c r="BF106" s="152">
        <f>IF($U$106="snížená",$N$106,0)</f>
        <v>0</v>
      </c>
      <c r="BG106" s="152">
        <f>IF($U$106="zákl. přenesená",$N$106,0)</f>
        <v>0</v>
      </c>
      <c r="BH106" s="152">
        <f>IF($U$106="sníž. přenesená",$N$106,0)</f>
        <v>0</v>
      </c>
      <c r="BI106" s="152">
        <f>IF($U$106="nulová",$N$106,0)</f>
        <v>0</v>
      </c>
      <c r="BJ106" s="100" t="s">
        <v>17</v>
      </c>
      <c r="BK106" s="152">
        <f>ROUND($L$106*$K$106,2)</f>
        <v>0</v>
      </c>
      <c r="BL106" s="100" t="s">
        <v>119</v>
      </c>
      <c r="BM106" s="100" t="s">
        <v>147</v>
      </c>
    </row>
    <row r="107" spans="2:47" s="8" customFormat="1" ht="27" customHeight="1">
      <c r="B107" s="26"/>
      <c r="C107" s="27"/>
      <c r="D107" s="27"/>
      <c r="E107" s="27"/>
      <c r="F107" s="153" t="s">
        <v>127</v>
      </c>
      <c r="G107" s="27"/>
      <c r="H107" s="27"/>
      <c r="I107" s="27"/>
      <c r="J107" s="27"/>
      <c r="K107" s="27"/>
      <c r="L107" s="27"/>
      <c r="M107" s="27"/>
      <c r="N107" s="27"/>
      <c r="O107" s="27"/>
      <c r="P107" s="27"/>
      <c r="Q107" s="27"/>
      <c r="R107" s="27"/>
      <c r="S107" s="52"/>
      <c r="T107" s="63"/>
      <c r="U107" s="27"/>
      <c r="V107" s="27"/>
      <c r="W107" s="27"/>
      <c r="X107" s="27"/>
      <c r="Y107" s="27"/>
      <c r="Z107" s="27"/>
      <c r="AA107" s="64"/>
      <c r="AT107" s="8" t="s">
        <v>121</v>
      </c>
      <c r="AU107" s="8" t="s">
        <v>17</v>
      </c>
    </row>
    <row r="108" spans="2:51" s="8" customFormat="1" ht="15.75" customHeight="1">
      <c r="B108" s="154"/>
      <c r="C108" s="155"/>
      <c r="D108" s="155"/>
      <c r="E108" s="156"/>
      <c r="F108" s="157" t="s">
        <v>128</v>
      </c>
      <c r="G108" s="155"/>
      <c r="H108" s="155"/>
      <c r="I108" s="155"/>
      <c r="J108" s="155"/>
      <c r="K108" s="158">
        <v>1.97625</v>
      </c>
      <c r="L108" s="155"/>
      <c r="M108" s="155"/>
      <c r="N108" s="155"/>
      <c r="O108" s="155"/>
      <c r="P108" s="155"/>
      <c r="Q108" s="155"/>
      <c r="R108" s="155"/>
      <c r="S108" s="159"/>
      <c r="T108" s="160"/>
      <c r="U108" s="155"/>
      <c r="V108" s="155"/>
      <c r="W108" s="155"/>
      <c r="X108" s="155"/>
      <c r="Y108" s="155"/>
      <c r="Z108" s="155"/>
      <c r="AA108" s="161"/>
      <c r="AT108" s="162" t="s">
        <v>123</v>
      </c>
      <c r="AU108" s="162" t="s">
        <v>17</v>
      </c>
      <c r="AV108" s="163" t="s">
        <v>69</v>
      </c>
      <c r="AW108" s="163" t="s">
        <v>84</v>
      </c>
      <c r="AX108" s="163" t="s">
        <v>65</v>
      </c>
      <c r="AY108" s="162" t="s">
        <v>113</v>
      </c>
    </row>
    <row r="109" spans="2:51" s="8" customFormat="1" ht="15.75" customHeight="1">
      <c r="B109" s="164"/>
      <c r="C109" s="165"/>
      <c r="D109" s="165"/>
      <c r="E109" s="166"/>
      <c r="F109" s="167" t="s">
        <v>124</v>
      </c>
      <c r="G109" s="165"/>
      <c r="H109" s="165"/>
      <c r="I109" s="165"/>
      <c r="J109" s="165"/>
      <c r="K109" s="168">
        <v>1.97625</v>
      </c>
      <c r="L109" s="165"/>
      <c r="M109" s="165"/>
      <c r="N109" s="165"/>
      <c r="O109" s="165"/>
      <c r="P109" s="165"/>
      <c r="Q109" s="165"/>
      <c r="R109" s="165"/>
      <c r="S109" s="169"/>
      <c r="T109" s="170"/>
      <c r="U109" s="165"/>
      <c r="V109" s="165"/>
      <c r="W109" s="165"/>
      <c r="X109" s="165"/>
      <c r="Y109" s="165"/>
      <c r="Z109" s="165"/>
      <c r="AA109" s="171"/>
      <c r="AT109" s="172" t="s">
        <v>123</v>
      </c>
      <c r="AU109" s="172" t="s">
        <v>17</v>
      </c>
      <c r="AV109" s="173" t="s">
        <v>119</v>
      </c>
      <c r="AW109" s="173" t="s">
        <v>84</v>
      </c>
      <c r="AX109" s="173" t="s">
        <v>17</v>
      </c>
      <c r="AY109" s="172" t="s">
        <v>113</v>
      </c>
    </row>
    <row r="110" spans="2:63" s="129" customFormat="1" ht="37.5" customHeight="1">
      <c r="B110" s="130"/>
      <c r="C110" s="131"/>
      <c r="D110" s="132" t="s">
        <v>430</v>
      </c>
      <c r="E110" s="131"/>
      <c r="F110" s="131"/>
      <c r="G110" s="131"/>
      <c r="H110" s="131"/>
      <c r="I110" s="131"/>
      <c r="J110" s="131"/>
      <c r="K110" s="131"/>
      <c r="L110" s="131"/>
      <c r="M110" s="131"/>
      <c r="N110" s="133">
        <f>$BK$110</f>
        <v>0</v>
      </c>
      <c r="O110" s="131"/>
      <c r="P110" s="131"/>
      <c r="Q110" s="131"/>
      <c r="R110" s="131"/>
      <c r="S110" s="134"/>
      <c r="T110" s="135"/>
      <c r="U110" s="131"/>
      <c r="V110" s="131"/>
      <c r="W110" s="136">
        <f>SUM($W$111:$W$122)</f>
        <v>0</v>
      </c>
      <c r="X110" s="131"/>
      <c r="Y110" s="136">
        <f>SUM($Y$111:$Y$122)</f>
        <v>0.5928222999999999</v>
      </c>
      <c r="Z110" s="131"/>
      <c r="AA110" s="137">
        <f>SUM($AA$111:$AA$122)</f>
        <v>0</v>
      </c>
      <c r="AR110" s="138" t="s">
        <v>17</v>
      </c>
      <c r="AT110" s="138" t="s">
        <v>64</v>
      </c>
      <c r="AU110" s="138" t="s">
        <v>65</v>
      </c>
      <c r="AY110" s="138" t="s">
        <v>113</v>
      </c>
      <c r="BK110" s="139">
        <f>SUM($BK$111:$BK$122)</f>
        <v>0</v>
      </c>
    </row>
    <row r="111" spans="2:65" s="8" customFormat="1" ht="27" customHeight="1">
      <c r="B111" s="26"/>
      <c r="C111" s="140" t="s">
        <v>65</v>
      </c>
      <c r="D111" s="140" t="s">
        <v>114</v>
      </c>
      <c r="E111" s="141" t="s">
        <v>460</v>
      </c>
      <c r="F111" s="142" t="s">
        <v>461</v>
      </c>
      <c r="G111" s="143"/>
      <c r="H111" s="143"/>
      <c r="I111" s="143"/>
      <c r="J111" s="144" t="s">
        <v>117</v>
      </c>
      <c r="K111" s="145">
        <v>0.255</v>
      </c>
      <c r="L111" s="146"/>
      <c r="M111" s="143"/>
      <c r="N111" s="147">
        <f>ROUND($L$111*$K$111,2)</f>
        <v>0</v>
      </c>
      <c r="O111" s="143"/>
      <c r="P111" s="143"/>
      <c r="Q111" s="143"/>
      <c r="R111" s="142" t="s">
        <v>118</v>
      </c>
      <c r="S111" s="52"/>
      <c r="T111" s="148"/>
      <c r="U111" s="149" t="s">
        <v>35</v>
      </c>
      <c r="V111" s="27"/>
      <c r="W111" s="27"/>
      <c r="X111" s="150">
        <v>2.25642</v>
      </c>
      <c r="Y111" s="150">
        <f>$X$111*$K$111</f>
        <v>0.5753870999999999</v>
      </c>
      <c r="Z111" s="150">
        <v>0</v>
      </c>
      <c r="AA111" s="151">
        <f>$Z$111*$K$111</f>
        <v>0</v>
      </c>
      <c r="AR111" s="100" t="s">
        <v>119</v>
      </c>
      <c r="AT111" s="100" t="s">
        <v>114</v>
      </c>
      <c r="AU111" s="100" t="s">
        <v>17</v>
      </c>
      <c r="AY111" s="8" t="s">
        <v>113</v>
      </c>
      <c r="BE111" s="152">
        <f>IF($U$111="základní",$N$111,0)</f>
        <v>0</v>
      </c>
      <c r="BF111" s="152">
        <f>IF($U$111="snížená",$N$111,0)</f>
        <v>0</v>
      </c>
      <c r="BG111" s="152">
        <f>IF($U$111="zákl. přenesená",$N$111,0)</f>
        <v>0</v>
      </c>
      <c r="BH111" s="152">
        <f>IF($U$111="sníž. přenesená",$N$111,0)</f>
        <v>0</v>
      </c>
      <c r="BI111" s="152">
        <f>IF($U$111="nulová",$N$111,0)</f>
        <v>0</v>
      </c>
      <c r="BJ111" s="100" t="s">
        <v>17</v>
      </c>
      <c r="BK111" s="152">
        <f>ROUND($L$111*$K$111,2)</f>
        <v>0</v>
      </c>
      <c r="BL111" s="100" t="s">
        <v>119</v>
      </c>
      <c r="BM111" s="100" t="s">
        <v>152</v>
      </c>
    </row>
    <row r="112" spans="2:47" s="8" customFormat="1" ht="16.5" customHeight="1">
      <c r="B112" s="26"/>
      <c r="C112" s="27"/>
      <c r="D112" s="27"/>
      <c r="E112" s="27"/>
      <c r="F112" s="153" t="s">
        <v>462</v>
      </c>
      <c r="G112" s="27"/>
      <c r="H112" s="27"/>
      <c r="I112" s="27"/>
      <c r="J112" s="27"/>
      <c r="K112" s="27"/>
      <c r="L112" s="27"/>
      <c r="M112" s="27"/>
      <c r="N112" s="27"/>
      <c r="O112" s="27"/>
      <c r="P112" s="27"/>
      <c r="Q112" s="27"/>
      <c r="R112" s="27"/>
      <c r="S112" s="52"/>
      <c r="T112" s="63"/>
      <c r="U112" s="27"/>
      <c r="V112" s="27"/>
      <c r="W112" s="27"/>
      <c r="X112" s="27"/>
      <c r="Y112" s="27"/>
      <c r="Z112" s="27"/>
      <c r="AA112" s="64"/>
      <c r="AT112" s="8" t="s">
        <v>121</v>
      </c>
      <c r="AU112" s="8" t="s">
        <v>17</v>
      </c>
    </row>
    <row r="113" spans="2:51" s="8" customFormat="1" ht="15.75" customHeight="1">
      <c r="B113" s="154"/>
      <c r="C113" s="155"/>
      <c r="D113" s="155"/>
      <c r="E113" s="156"/>
      <c r="F113" s="157" t="s">
        <v>463</v>
      </c>
      <c r="G113" s="155"/>
      <c r="H113" s="155"/>
      <c r="I113" s="155"/>
      <c r="J113" s="155"/>
      <c r="K113" s="158">
        <v>0.06</v>
      </c>
      <c r="L113" s="155"/>
      <c r="M113" s="155"/>
      <c r="N113" s="155"/>
      <c r="O113" s="155"/>
      <c r="P113" s="155"/>
      <c r="Q113" s="155"/>
      <c r="R113" s="155"/>
      <c r="S113" s="159"/>
      <c r="T113" s="160"/>
      <c r="U113" s="155"/>
      <c r="V113" s="155"/>
      <c r="W113" s="155"/>
      <c r="X113" s="155"/>
      <c r="Y113" s="155"/>
      <c r="Z113" s="155"/>
      <c r="AA113" s="161"/>
      <c r="AT113" s="162" t="s">
        <v>123</v>
      </c>
      <c r="AU113" s="162" t="s">
        <v>17</v>
      </c>
      <c r="AV113" s="163" t="s">
        <v>69</v>
      </c>
      <c r="AW113" s="163" t="s">
        <v>84</v>
      </c>
      <c r="AX113" s="163" t="s">
        <v>65</v>
      </c>
      <c r="AY113" s="162" t="s">
        <v>113</v>
      </c>
    </row>
    <row r="114" spans="2:51" s="8" customFormat="1" ht="15.75" customHeight="1">
      <c r="B114" s="154"/>
      <c r="C114" s="155"/>
      <c r="D114" s="155"/>
      <c r="E114" s="156"/>
      <c r="F114" s="157" t="s">
        <v>464</v>
      </c>
      <c r="G114" s="155"/>
      <c r="H114" s="155"/>
      <c r="I114" s="155"/>
      <c r="J114" s="155"/>
      <c r="K114" s="158">
        <v>0.195</v>
      </c>
      <c r="L114" s="155"/>
      <c r="M114" s="155"/>
      <c r="N114" s="155"/>
      <c r="O114" s="155"/>
      <c r="P114" s="155"/>
      <c r="Q114" s="155"/>
      <c r="R114" s="155"/>
      <c r="S114" s="159"/>
      <c r="T114" s="160"/>
      <c r="U114" s="155"/>
      <c r="V114" s="155"/>
      <c r="W114" s="155"/>
      <c r="X114" s="155"/>
      <c r="Y114" s="155"/>
      <c r="Z114" s="155"/>
      <c r="AA114" s="161"/>
      <c r="AT114" s="162" t="s">
        <v>123</v>
      </c>
      <c r="AU114" s="162" t="s">
        <v>17</v>
      </c>
      <c r="AV114" s="163" t="s">
        <v>69</v>
      </c>
      <c r="AW114" s="163" t="s">
        <v>84</v>
      </c>
      <c r="AX114" s="163" t="s">
        <v>65</v>
      </c>
      <c r="AY114" s="162" t="s">
        <v>113</v>
      </c>
    </row>
    <row r="115" spans="2:51" s="8" customFormat="1" ht="15.75" customHeight="1">
      <c r="B115" s="164"/>
      <c r="C115" s="165"/>
      <c r="D115" s="165"/>
      <c r="E115" s="166"/>
      <c r="F115" s="167" t="s">
        <v>124</v>
      </c>
      <c r="G115" s="165"/>
      <c r="H115" s="165"/>
      <c r="I115" s="165"/>
      <c r="J115" s="165"/>
      <c r="K115" s="168">
        <v>0.255</v>
      </c>
      <c r="L115" s="165"/>
      <c r="M115" s="165"/>
      <c r="N115" s="165"/>
      <c r="O115" s="165"/>
      <c r="P115" s="165"/>
      <c r="Q115" s="165"/>
      <c r="R115" s="165"/>
      <c r="S115" s="169"/>
      <c r="T115" s="170"/>
      <c r="U115" s="165"/>
      <c r="V115" s="165"/>
      <c r="W115" s="165"/>
      <c r="X115" s="165"/>
      <c r="Y115" s="165"/>
      <c r="Z115" s="165"/>
      <c r="AA115" s="171"/>
      <c r="AT115" s="172" t="s">
        <v>123</v>
      </c>
      <c r="AU115" s="172" t="s">
        <v>17</v>
      </c>
      <c r="AV115" s="173" t="s">
        <v>119</v>
      </c>
      <c r="AW115" s="173" t="s">
        <v>84</v>
      </c>
      <c r="AX115" s="173" t="s">
        <v>17</v>
      </c>
      <c r="AY115" s="172" t="s">
        <v>113</v>
      </c>
    </row>
    <row r="116" spans="2:65" s="8" customFormat="1" ht="27" customHeight="1">
      <c r="B116" s="26"/>
      <c r="C116" s="140" t="s">
        <v>65</v>
      </c>
      <c r="D116" s="140" t="s">
        <v>114</v>
      </c>
      <c r="E116" s="141" t="s">
        <v>465</v>
      </c>
      <c r="F116" s="142" t="s">
        <v>466</v>
      </c>
      <c r="G116" s="143"/>
      <c r="H116" s="143"/>
      <c r="I116" s="143"/>
      <c r="J116" s="144" t="s">
        <v>131</v>
      </c>
      <c r="K116" s="145">
        <v>1.36</v>
      </c>
      <c r="L116" s="146"/>
      <c r="M116" s="143"/>
      <c r="N116" s="147">
        <f>ROUND($L$116*$K$116,2)</f>
        <v>0</v>
      </c>
      <c r="O116" s="143"/>
      <c r="P116" s="143"/>
      <c r="Q116" s="143"/>
      <c r="R116" s="142" t="s">
        <v>118</v>
      </c>
      <c r="S116" s="52"/>
      <c r="T116" s="148"/>
      <c r="U116" s="149" t="s">
        <v>35</v>
      </c>
      <c r="V116" s="27"/>
      <c r="W116" s="27"/>
      <c r="X116" s="150">
        <v>0.01282</v>
      </c>
      <c r="Y116" s="150">
        <f>$X$116*$K$116</f>
        <v>0.0174352</v>
      </c>
      <c r="Z116" s="150">
        <v>0</v>
      </c>
      <c r="AA116" s="151">
        <f>$Z$116*$K$116</f>
        <v>0</v>
      </c>
      <c r="AR116" s="100" t="s">
        <v>119</v>
      </c>
      <c r="AT116" s="100" t="s">
        <v>114</v>
      </c>
      <c r="AU116" s="100" t="s">
        <v>17</v>
      </c>
      <c r="AY116" s="8" t="s">
        <v>113</v>
      </c>
      <c r="BE116" s="152">
        <f>IF($U$116="základní",$N$116,0)</f>
        <v>0</v>
      </c>
      <c r="BF116" s="152">
        <f>IF($U$116="snížená",$N$116,0)</f>
        <v>0</v>
      </c>
      <c r="BG116" s="152">
        <f>IF($U$116="zákl. přenesená",$N$116,0)</f>
        <v>0</v>
      </c>
      <c r="BH116" s="152">
        <f>IF($U$116="sníž. přenesená",$N$116,0)</f>
        <v>0</v>
      </c>
      <c r="BI116" s="152">
        <f>IF($U$116="nulová",$N$116,0)</f>
        <v>0</v>
      </c>
      <c r="BJ116" s="100" t="s">
        <v>17</v>
      </c>
      <c r="BK116" s="152">
        <f>ROUND($L$116*$K$116,2)</f>
        <v>0</v>
      </c>
      <c r="BL116" s="100" t="s">
        <v>119</v>
      </c>
      <c r="BM116" s="100" t="s">
        <v>155</v>
      </c>
    </row>
    <row r="117" spans="2:47" s="8" customFormat="1" ht="16.5" customHeight="1">
      <c r="B117" s="26"/>
      <c r="C117" s="27"/>
      <c r="D117" s="27"/>
      <c r="E117" s="27"/>
      <c r="F117" s="153" t="s">
        <v>467</v>
      </c>
      <c r="G117" s="27"/>
      <c r="H117" s="27"/>
      <c r="I117" s="27"/>
      <c r="J117" s="27"/>
      <c r="K117" s="27"/>
      <c r="L117" s="27"/>
      <c r="M117" s="27"/>
      <c r="N117" s="27"/>
      <c r="O117" s="27"/>
      <c r="P117" s="27"/>
      <c r="Q117" s="27"/>
      <c r="R117" s="27"/>
      <c r="S117" s="52"/>
      <c r="T117" s="63"/>
      <c r="U117" s="27"/>
      <c r="V117" s="27"/>
      <c r="W117" s="27"/>
      <c r="X117" s="27"/>
      <c r="Y117" s="27"/>
      <c r="Z117" s="27"/>
      <c r="AA117" s="64"/>
      <c r="AT117" s="8" t="s">
        <v>121</v>
      </c>
      <c r="AU117" s="8" t="s">
        <v>17</v>
      </c>
    </row>
    <row r="118" spans="2:51" s="8" customFormat="1" ht="15.75" customHeight="1">
      <c r="B118" s="154"/>
      <c r="C118" s="155"/>
      <c r="D118" s="155"/>
      <c r="E118" s="156"/>
      <c r="F118" s="157" t="s">
        <v>468</v>
      </c>
      <c r="G118" s="155"/>
      <c r="H118" s="155"/>
      <c r="I118" s="155"/>
      <c r="J118" s="155"/>
      <c r="K118" s="158">
        <v>0.32</v>
      </c>
      <c r="L118" s="155"/>
      <c r="M118" s="155"/>
      <c r="N118" s="155"/>
      <c r="O118" s="155"/>
      <c r="P118" s="155"/>
      <c r="Q118" s="155"/>
      <c r="R118" s="155"/>
      <c r="S118" s="159"/>
      <c r="T118" s="160"/>
      <c r="U118" s="155"/>
      <c r="V118" s="155"/>
      <c r="W118" s="155"/>
      <c r="X118" s="155"/>
      <c r="Y118" s="155"/>
      <c r="Z118" s="155"/>
      <c r="AA118" s="161"/>
      <c r="AT118" s="162" t="s">
        <v>123</v>
      </c>
      <c r="AU118" s="162" t="s">
        <v>17</v>
      </c>
      <c r="AV118" s="163" t="s">
        <v>69</v>
      </c>
      <c r="AW118" s="163" t="s">
        <v>84</v>
      </c>
      <c r="AX118" s="163" t="s">
        <v>65</v>
      </c>
      <c r="AY118" s="162" t="s">
        <v>113</v>
      </c>
    </row>
    <row r="119" spans="2:51" s="8" customFormat="1" ht="15.75" customHeight="1">
      <c r="B119" s="154"/>
      <c r="C119" s="155"/>
      <c r="D119" s="155"/>
      <c r="E119" s="156"/>
      <c r="F119" s="157" t="s">
        <v>469</v>
      </c>
      <c r="G119" s="155"/>
      <c r="H119" s="155"/>
      <c r="I119" s="155"/>
      <c r="J119" s="155"/>
      <c r="K119" s="158">
        <v>1.04</v>
      </c>
      <c r="L119" s="155"/>
      <c r="M119" s="155"/>
      <c r="N119" s="155"/>
      <c r="O119" s="155"/>
      <c r="P119" s="155"/>
      <c r="Q119" s="155"/>
      <c r="R119" s="155"/>
      <c r="S119" s="159"/>
      <c r="T119" s="160"/>
      <c r="U119" s="155"/>
      <c r="V119" s="155"/>
      <c r="W119" s="155"/>
      <c r="X119" s="155"/>
      <c r="Y119" s="155"/>
      <c r="Z119" s="155"/>
      <c r="AA119" s="161"/>
      <c r="AT119" s="162" t="s">
        <v>123</v>
      </c>
      <c r="AU119" s="162" t="s">
        <v>17</v>
      </c>
      <c r="AV119" s="163" t="s">
        <v>69</v>
      </c>
      <c r="AW119" s="163" t="s">
        <v>84</v>
      </c>
      <c r="AX119" s="163" t="s">
        <v>65</v>
      </c>
      <c r="AY119" s="162" t="s">
        <v>113</v>
      </c>
    </row>
    <row r="120" spans="2:51" s="8" customFormat="1" ht="15.75" customHeight="1">
      <c r="B120" s="164"/>
      <c r="C120" s="165"/>
      <c r="D120" s="165"/>
      <c r="E120" s="166"/>
      <c r="F120" s="167" t="s">
        <v>124</v>
      </c>
      <c r="G120" s="165"/>
      <c r="H120" s="165"/>
      <c r="I120" s="165"/>
      <c r="J120" s="165"/>
      <c r="K120" s="168">
        <v>1.36</v>
      </c>
      <c r="L120" s="165"/>
      <c r="M120" s="165"/>
      <c r="N120" s="165"/>
      <c r="O120" s="165"/>
      <c r="P120" s="165"/>
      <c r="Q120" s="165"/>
      <c r="R120" s="165"/>
      <c r="S120" s="169"/>
      <c r="T120" s="170"/>
      <c r="U120" s="165"/>
      <c r="V120" s="165"/>
      <c r="W120" s="165"/>
      <c r="X120" s="165"/>
      <c r="Y120" s="165"/>
      <c r="Z120" s="165"/>
      <c r="AA120" s="171"/>
      <c r="AT120" s="172" t="s">
        <v>123</v>
      </c>
      <c r="AU120" s="172" t="s">
        <v>17</v>
      </c>
      <c r="AV120" s="173" t="s">
        <v>119</v>
      </c>
      <c r="AW120" s="173" t="s">
        <v>84</v>
      </c>
      <c r="AX120" s="173" t="s">
        <v>17</v>
      </c>
      <c r="AY120" s="172" t="s">
        <v>113</v>
      </c>
    </row>
    <row r="121" spans="2:65" s="8" customFormat="1" ht="27" customHeight="1">
      <c r="B121" s="26"/>
      <c r="C121" s="140" t="s">
        <v>65</v>
      </c>
      <c r="D121" s="140" t="s">
        <v>114</v>
      </c>
      <c r="E121" s="141" t="s">
        <v>470</v>
      </c>
      <c r="F121" s="142" t="s">
        <v>471</v>
      </c>
      <c r="G121" s="143"/>
      <c r="H121" s="143"/>
      <c r="I121" s="143"/>
      <c r="J121" s="144" t="s">
        <v>131</v>
      </c>
      <c r="K121" s="145">
        <v>1.36</v>
      </c>
      <c r="L121" s="146"/>
      <c r="M121" s="143"/>
      <c r="N121" s="147">
        <f>ROUND($L$121*$K$121,2)</f>
        <v>0</v>
      </c>
      <c r="O121" s="143"/>
      <c r="P121" s="143"/>
      <c r="Q121" s="143"/>
      <c r="R121" s="142" t="s">
        <v>118</v>
      </c>
      <c r="S121" s="52"/>
      <c r="T121" s="148"/>
      <c r="U121" s="149" t="s">
        <v>35</v>
      </c>
      <c r="V121" s="27"/>
      <c r="W121" s="27"/>
      <c r="X121" s="150">
        <v>0</v>
      </c>
      <c r="Y121" s="150">
        <f>$X$121*$K$121</f>
        <v>0</v>
      </c>
      <c r="Z121" s="150">
        <v>0</v>
      </c>
      <c r="AA121" s="151">
        <f>$Z$121*$K$121</f>
        <v>0</v>
      </c>
      <c r="AR121" s="100" t="s">
        <v>119</v>
      </c>
      <c r="AT121" s="100" t="s">
        <v>114</v>
      </c>
      <c r="AU121" s="100" t="s">
        <v>17</v>
      </c>
      <c r="AY121" s="8" t="s">
        <v>113</v>
      </c>
      <c r="BE121" s="152">
        <f>IF($U$121="základní",$N$121,0)</f>
        <v>0</v>
      </c>
      <c r="BF121" s="152">
        <f>IF($U$121="snížená",$N$121,0)</f>
        <v>0</v>
      </c>
      <c r="BG121" s="152">
        <f>IF($U$121="zákl. přenesená",$N$121,0)</f>
        <v>0</v>
      </c>
      <c r="BH121" s="152">
        <f>IF($U$121="sníž. přenesená",$N$121,0)</f>
        <v>0</v>
      </c>
      <c r="BI121" s="152">
        <f>IF($U$121="nulová",$N$121,0)</f>
        <v>0</v>
      </c>
      <c r="BJ121" s="100" t="s">
        <v>17</v>
      </c>
      <c r="BK121" s="152">
        <f>ROUND($L$121*$K$121,2)</f>
        <v>0</v>
      </c>
      <c r="BL121" s="100" t="s">
        <v>119</v>
      </c>
      <c r="BM121" s="100" t="s">
        <v>158</v>
      </c>
    </row>
    <row r="122" spans="2:47" s="8" customFormat="1" ht="16.5" customHeight="1">
      <c r="B122" s="26"/>
      <c r="C122" s="27"/>
      <c r="D122" s="27"/>
      <c r="E122" s="27"/>
      <c r="F122" s="153" t="s">
        <v>472</v>
      </c>
      <c r="G122" s="27"/>
      <c r="H122" s="27"/>
      <c r="I122" s="27"/>
      <c r="J122" s="27"/>
      <c r="K122" s="27"/>
      <c r="L122" s="27"/>
      <c r="M122" s="27"/>
      <c r="N122" s="27"/>
      <c r="O122" s="27"/>
      <c r="P122" s="27"/>
      <c r="Q122" s="27"/>
      <c r="R122" s="27"/>
      <c r="S122" s="52"/>
      <c r="T122" s="63"/>
      <c r="U122" s="27"/>
      <c r="V122" s="27"/>
      <c r="W122" s="27"/>
      <c r="X122" s="27"/>
      <c r="Y122" s="27"/>
      <c r="Z122" s="27"/>
      <c r="AA122" s="64"/>
      <c r="AT122" s="8" t="s">
        <v>121</v>
      </c>
      <c r="AU122" s="8" t="s">
        <v>17</v>
      </c>
    </row>
    <row r="123" spans="2:63" s="129" customFormat="1" ht="37.5" customHeight="1">
      <c r="B123" s="130"/>
      <c r="C123" s="131"/>
      <c r="D123" s="132" t="s">
        <v>431</v>
      </c>
      <c r="E123" s="131"/>
      <c r="F123" s="131"/>
      <c r="G123" s="131"/>
      <c r="H123" s="131"/>
      <c r="I123" s="131"/>
      <c r="J123" s="131"/>
      <c r="K123" s="131"/>
      <c r="L123" s="131"/>
      <c r="M123" s="131"/>
      <c r="N123" s="133">
        <f>$BK$123</f>
        <v>0</v>
      </c>
      <c r="O123" s="131"/>
      <c r="P123" s="131"/>
      <c r="Q123" s="131"/>
      <c r="R123" s="131"/>
      <c r="S123" s="134"/>
      <c r="T123" s="135"/>
      <c r="U123" s="131"/>
      <c r="V123" s="131"/>
      <c r="W123" s="136">
        <f>SUM($W$124:$W$148)</f>
        <v>0</v>
      </c>
      <c r="X123" s="131"/>
      <c r="Y123" s="136">
        <f>SUM($Y$124:$Y$148)</f>
        <v>3.8229390100000007</v>
      </c>
      <c r="Z123" s="131"/>
      <c r="AA123" s="137">
        <f>SUM($AA$124:$AA$148)</f>
        <v>0</v>
      </c>
      <c r="AR123" s="138" t="s">
        <v>17</v>
      </c>
      <c r="AT123" s="138" t="s">
        <v>64</v>
      </c>
      <c r="AU123" s="138" t="s">
        <v>65</v>
      </c>
      <c r="AY123" s="138" t="s">
        <v>113</v>
      </c>
      <c r="BK123" s="139">
        <f>SUM($BK$124:$BK$148)</f>
        <v>0</v>
      </c>
    </row>
    <row r="124" spans="2:65" s="8" customFormat="1" ht="27" customHeight="1">
      <c r="B124" s="26"/>
      <c r="C124" s="140" t="s">
        <v>65</v>
      </c>
      <c r="D124" s="140" t="s">
        <v>114</v>
      </c>
      <c r="E124" s="141" t="s">
        <v>129</v>
      </c>
      <c r="F124" s="142" t="s">
        <v>130</v>
      </c>
      <c r="G124" s="143"/>
      <c r="H124" s="143"/>
      <c r="I124" s="143"/>
      <c r="J124" s="144" t="s">
        <v>131</v>
      </c>
      <c r="K124" s="145">
        <v>90.76</v>
      </c>
      <c r="L124" s="146"/>
      <c r="M124" s="143"/>
      <c r="N124" s="147">
        <f>ROUND($L$124*$K$124,2)</f>
        <v>0</v>
      </c>
      <c r="O124" s="143"/>
      <c r="P124" s="143"/>
      <c r="Q124" s="143"/>
      <c r="R124" s="142" t="s">
        <v>118</v>
      </c>
      <c r="S124" s="52"/>
      <c r="T124" s="148"/>
      <c r="U124" s="149" t="s">
        <v>35</v>
      </c>
      <c r="V124" s="27"/>
      <c r="W124" s="27"/>
      <c r="X124" s="150">
        <v>0.03358</v>
      </c>
      <c r="Y124" s="150">
        <f>$X$124*$K$124</f>
        <v>3.0477208</v>
      </c>
      <c r="Z124" s="150">
        <v>0</v>
      </c>
      <c r="AA124" s="151">
        <f>$Z$124*$K$124</f>
        <v>0</v>
      </c>
      <c r="AR124" s="100" t="s">
        <v>119</v>
      </c>
      <c r="AT124" s="100" t="s">
        <v>114</v>
      </c>
      <c r="AU124" s="100" t="s">
        <v>17</v>
      </c>
      <c r="AY124" s="8" t="s">
        <v>113</v>
      </c>
      <c r="BE124" s="152">
        <f>IF($U$124="základní",$N$124,0)</f>
        <v>0</v>
      </c>
      <c r="BF124" s="152">
        <f>IF($U$124="snížená",$N$124,0)</f>
        <v>0</v>
      </c>
      <c r="BG124" s="152">
        <f>IF($U$124="zákl. přenesená",$N$124,0)</f>
        <v>0</v>
      </c>
      <c r="BH124" s="152">
        <f>IF($U$124="sníž. přenesená",$N$124,0)</f>
        <v>0</v>
      </c>
      <c r="BI124" s="152">
        <f>IF($U$124="nulová",$N$124,0)</f>
        <v>0</v>
      </c>
      <c r="BJ124" s="100" t="s">
        <v>17</v>
      </c>
      <c r="BK124" s="152">
        <f>ROUND($L$124*$K$124,2)</f>
        <v>0</v>
      </c>
      <c r="BL124" s="100" t="s">
        <v>119</v>
      </c>
      <c r="BM124" s="100" t="s">
        <v>22</v>
      </c>
    </row>
    <row r="125" spans="2:47" s="8" customFormat="1" ht="16.5" customHeight="1">
      <c r="B125" s="26"/>
      <c r="C125" s="27"/>
      <c r="D125" s="27"/>
      <c r="E125" s="27"/>
      <c r="F125" s="153" t="s">
        <v>133</v>
      </c>
      <c r="G125" s="27"/>
      <c r="H125" s="27"/>
      <c r="I125" s="27"/>
      <c r="J125" s="27"/>
      <c r="K125" s="27"/>
      <c r="L125" s="27"/>
      <c r="M125" s="27"/>
      <c r="N125" s="27"/>
      <c r="O125" s="27"/>
      <c r="P125" s="27"/>
      <c r="Q125" s="27"/>
      <c r="R125" s="27"/>
      <c r="S125" s="52"/>
      <c r="T125" s="63"/>
      <c r="U125" s="27"/>
      <c r="V125" s="27"/>
      <c r="W125" s="27"/>
      <c r="X125" s="27"/>
      <c r="Y125" s="27"/>
      <c r="Z125" s="27"/>
      <c r="AA125" s="64"/>
      <c r="AT125" s="8" t="s">
        <v>121</v>
      </c>
      <c r="AU125" s="8" t="s">
        <v>17</v>
      </c>
    </row>
    <row r="126" spans="2:47" s="8" customFormat="1" ht="50.25" customHeight="1">
      <c r="B126" s="26"/>
      <c r="C126" s="27"/>
      <c r="D126" s="27"/>
      <c r="E126" s="27"/>
      <c r="F126" s="174" t="s">
        <v>134</v>
      </c>
      <c r="G126" s="27"/>
      <c r="H126" s="27"/>
      <c r="I126" s="27"/>
      <c r="J126" s="27"/>
      <c r="K126" s="27"/>
      <c r="L126" s="27"/>
      <c r="M126" s="27"/>
      <c r="N126" s="27"/>
      <c r="O126" s="27"/>
      <c r="P126" s="27"/>
      <c r="Q126" s="27"/>
      <c r="R126" s="27"/>
      <c r="S126" s="52"/>
      <c r="T126" s="63"/>
      <c r="U126" s="27"/>
      <c r="V126" s="27"/>
      <c r="W126" s="27"/>
      <c r="X126" s="27"/>
      <c r="Y126" s="27"/>
      <c r="Z126" s="27"/>
      <c r="AA126" s="64"/>
      <c r="AT126" s="8" t="s">
        <v>135</v>
      </c>
      <c r="AU126" s="8" t="s">
        <v>17</v>
      </c>
    </row>
    <row r="127" spans="2:51" s="8" customFormat="1" ht="15.75" customHeight="1">
      <c r="B127" s="154"/>
      <c r="C127" s="155"/>
      <c r="D127" s="155"/>
      <c r="E127" s="156"/>
      <c r="F127" s="157" t="s">
        <v>136</v>
      </c>
      <c r="G127" s="155"/>
      <c r="H127" s="155"/>
      <c r="I127" s="155"/>
      <c r="J127" s="155"/>
      <c r="K127" s="158">
        <v>90.76</v>
      </c>
      <c r="L127" s="155"/>
      <c r="M127" s="155"/>
      <c r="N127" s="155"/>
      <c r="O127" s="155"/>
      <c r="P127" s="155"/>
      <c r="Q127" s="155"/>
      <c r="R127" s="155"/>
      <c r="S127" s="159"/>
      <c r="T127" s="160"/>
      <c r="U127" s="155"/>
      <c r="V127" s="155"/>
      <c r="W127" s="155"/>
      <c r="X127" s="155"/>
      <c r="Y127" s="155"/>
      <c r="Z127" s="155"/>
      <c r="AA127" s="161"/>
      <c r="AT127" s="162" t="s">
        <v>123</v>
      </c>
      <c r="AU127" s="162" t="s">
        <v>17</v>
      </c>
      <c r="AV127" s="163" t="s">
        <v>69</v>
      </c>
      <c r="AW127" s="163" t="s">
        <v>84</v>
      </c>
      <c r="AX127" s="163" t="s">
        <v>65</v>
      </c>
      <c r="AY127" s="162" t="s">
        <v>113</v>
      </c>
    </row>
    <row r="128" spans="2:51" s="8" customFormat="1" ht="15.75" customHeight="1">
      <c r="B128" s="164"/>
      <c r="C128" s="165"/>
      <c r="D128" s="165"/>
      <c r="E128" s="166"/>
      <c r="F128" s="167" t="s">
        <v>124</v>
      </c>
      <c r="G128" s="165"/>
      <c r="H128" s="165"/>
      <c r="I128" s="165"/>
      <c r="J128" s="165"/>
      <c r="K128" s="168">
        <v>90.76</v>
      </c>
      <c r="L128" s="165"/>
      <c r="M128" s="165"/>
      <c r="N128" s="165"/>
      <c r="O128" s="165"/>
      <c r="P128" s="165"/>
      <c r="Q128" s="165"/>
      <c r="R128" s="165"/>
      <c r="S128" s="169"/>
      <c r="T128" s="170"/>
      <c r="U128" s="165"/>
      <c r="V128" s="165"/>
      <c r="W128" s="165"/>
      <c r="X128" s="165"/>
      <c r="Y128" s="165"/>
      <c r="Z128" s="165"/>
      <c r="AA128" s="171"/>
      <c r="AT128" s="172" t="s">
        <v>123</v>
      </c>
      <c r="AU128" s="172" t="s">
        <v>17</v>
      </c>
      <c r="AV128" s="173" t="s">
        <v>119</v>
      </c>
      <c r="AW128" s="173" t="s">
        <v>84</v>
      </c>
      <c r="AX128" s="173" t="s">
        <v>17</v>
      </c>
      <c r="AY128" s="172" t="s">
        <v>113</v>
      </c>
    </row>
    <row r="129" spans="2:65" s="8" customFormat="1" ht="27" customHeight="1">
      <c r="B129" s="26"/>
      <c r="C129" s="140" t="s">
        <v>65</v>
      </c>
      <c r="D129" s="140" t="s">
        <v>114</v>
      </c>
      <c r="E129" s="141" t="s">
        <v>137</v>
      </c>
      <c r="F129" s="142" t="s">
        <v>138</v>
      </c>
      <c r="G129" s="143"/>
      <c r="H129" s="143"/>
      <c r="I129" s="143"/>
      <c r="J129" s="144" t="s">
        <v>131</v>
      </c>
      <c r="K129" s="145">
        <v>15.225</v>
      </c>
      <c r="L129" s="146"/>
      <c r="M129" s="143"/>
      <c r="N129" s="147">
        <f>ROUND($L$129*$K$129,2)</f>
        <v>0</v>
      </c>
      <c r="O129" s="143"/>
      <c r="P129" s="143"/>
      <c r="Q129" s="143"/>
      <c r="R129" s="142" t="s">
        <v>139</v>
      </c>
      <c r="S129" s="52"/>
      <c r="T129" s="148"/>
      <c r="U129" s="149" t="s">
        <v>35</v>
      </c>
      <c r="V129" s="27"/>
      <c r="W129" s="27"/>
      <c r="X129" s="150">
        <v>0.012</v>
      </c>
      <c r="Y129" s="150">
        <f>$X$129*$K$129</f>
        <v>0.1827</v>
      </c>
      <c r="Z129" s="150">
        <v>0</v>
      </c>
      <c r="AA129" s="151">
        <f>$Z$129*$K$129</f>
        <v>0</v>
      </c>
      <c r="AR129" s="100" t="s">
        <v>119</v>
      </c>
      <c r="AT129" s="100" t="s">
        <v>114</v>
      </c>
      <c r="AU129" s="100" t="s">
        <v>17</v>
      </c>
      <c r="AY129" s="8" t="s">
        <v>113</v>
      </c>
      <c r="BE129" s="152">
        <f>IF($U$129="základní",$N$129,0)</f>
        <v>0</v>
      </c>
      <c r="BF129" s="152">
        <f>IF($U$129="snížená",$N$129,0)</f>
        <v>0</v>
      </c>
      <c r="BG129" s="152">
        <f>IF($U$129="zákl. přenesená",$N$129,0)</f>
        <v>0</v>
      </c>
      <c r="BH129" s="152">
        <f>IF($U$129="sníž. přenesená",$N$129,0)</f>
        <v>0</v>
      </c>
      <c r="BI129" s="152">
        <f>IF($U$129="nulová",$N$129,0)</f>
        <v>0</v>
      </c>
      <c r="BJ129" s="100" t="s">
        <v>17</v>
      </c>
      <c r="BK129" s="152">
        <f>ROUND($L$129*$K$129,2)</f>
        <v>0</v>
      </c>
      <c r="BL129" s="100" t="s">
        <v>119</v>
      </c>
      <c r="BM129" s="100" t="s">
        <v>165</v>
      </c>
    </row>
    <row r="130" spans="2:47" s="8" customFormat="1" ht="16.5" customHeight="1">
      <c r="B130" s="26"/>
      <c r="C130" s="27"/>
      <c r="D130" s="27"/>
      <c r="E130" s="27"/>
      <c r="F130" s="153" t="s">
        <v>138</v>
      </c>
      <c r="G130" s="27"/>
      <c r="H130" s="27"/>
      <c r="I130" s="27"/>
      <c r="J130" s="27"/>
      <c r="K130" s="27"/>
      <c r="L130" s="27"/>
      <c r="M130" s="27"/>
      <c r="N130" s="27"/>
      <c r="O130" s="27"/>
      <c r="P130" s="27"/>
      <c r="Q130" s="27"/>
      <c r="R130" s="27"/>
      <c r="S130" s="52"/>
      <c r="T130" s="63"/>
      <c r="U130" s="27"/>
      <c r="V130" s="27"/>
      <c r="W130" s="27"/>
      <c r="X130" s="27"/>
      <c r="Y130" s="27"/>
      <c r="Z130" s="27"/>
      <c r="AA130" s="64"/>
      <c r="AT130" s="8" t="s">
        <v>121</v>
      </c>
      <c r="AU130" s="8" t="s">
        <v>17</v>
      </c>
    </row>
    <row r="131" spans="2:51" s="8" customFormat="1" ht="15.75" customHeight="1">
      <c r="B131" s="154"/>
      <c r="C131" s="155"/>
      <c r="D131" s="155"/>
      <c r="E131" s="156"/>
      <c r="F131" s="157" t="s">
        <v>140</v>
      </c>
      <c r="G131" s="155"/>
      <c r="H131" s="155"/>
      <c r="I131" s="155"/>
      <c r="J131" s="155"/>
      <c r="K131" s="158">
        <v>7.32</v>
      </c>
      <c r="L131" s="155"/>
      <c r="M131" s="155"/>
      <c r="N131" s="155"/>
      <c r="O131" s="155"/>
      <c r="P131" s="155"/>
      <c r="Q131" s="155"/>
      <c r="R131" s="155"/>
      <c r="S131" s="159"/>
      <c r="T131" s="160"/>
      <c r="U131" s="155"/>
      <c r="V131" s="155"/>
      <c r="W131" s="155"/>
      <c r="X131" s="155"/>
      <c r="Y131" s="155"/>
      <c r="Z131" s="155"/>
      <c r="AA131" s="161"/>
      <c r="AT131" s="162" t="s">
        <v>123</v>
      </c>
      <c r="AU131" s="162" t="s">
        <v>17</v>
      </c>
      <c r="AV131" s="163" t="s">
        <v>69</v>
      </c>
      <c r="AW131" s="163" t="s">
        <v>84</v>
      </c>
      <c r="AX131" s="163" t="s">
        <v>65</v>
      </c>
      <c r="AY131" s="162" t="s">
        <v>113</v>
      </c>
    </row>
    <row r="132" spans="2:51" s="8" customFormat="1" ht="15.75" customHeight="1">
      <c r="B132" s="154"/>
      <c r="C132" s="155"/>
      <c r="D132" s="155"/>
      <c r="E132" s="156"/>
      <c r="F132" s="157" t="s">
        <v>141</v>
      </c>
      <c r="G132" s="155"/>
      <c r="H132" s="155"/>
      <c r="I132" s="155"/>
      <c r="J132" s="155"/>
      <c r="K132" s="158">
        <v>7.905</v>
      </c>
      <c r="L132" s="155"/>
      <c r="M132" s="155"/>
      <c r="N132" s="155"/>
      <c r="O132" s="155"/>
      <c r="P132" s="155"/>
      <c r="Q132" s="155"/>
      <c r="R132" s="155"/>
      <c r="S132" s="159"/>
      <c r="T132" s="160"/>
      <c r="U132" s="155"/>
      <c r="V132" s="155"/>
      <c r="W132" s="155"/>
      <c r="X132" s="155"/>
      <c r="Y132" s="155"/>
      <c r="Z132" s="155"/>
      <c r="AA132" s="161"/>
      <c r="AT132" s="162" t="s">
        <v>123</v>
      </c>
      <c r="AU132" s="162" t="s">
        <v>17</v>
      </c>
      <c r="AV132" s="163" t="s">
        <v>69</v>
      </c>
      <c r="AW132" s="163" t="s">
        <v>84</v>
      </c>
      <c r="AX132" s="163" t="s">
        <v>65</v>
      </c>
      <c r="AY132" s="162" t="s">
        <v>113</v>
      </c>
    </row>
    <row r="133" spans="2:51" s="8" customFormat="1" ht="15.75" customHeight="1">
      <c r="B133" s="164"/>
      <c r="C133" s="165"/>
      <c r="D133" s="165"/>
      <c r="E133" s="166"/>
      <c r="F133" s="167" t="s">
        <v>124</v>
      </c>
      <c r="G133" s="165"/>
      <c r="H133" s="165"/>
      <c r="I133" s="165"/>
      <c r="J133" s="165"/>
      <c r="K133" s="168">
        <v>15.225</v>
      </c>
      <c r="L133" s="165"/>
      <c r="M133" s="165"/>
      <c r="N133" s="165"/>
      <c r="O133" s="165"/>
      <c r="P133" s="165"/>
      <c r="Q133" s="165"/>
      <c r="R133" s="165"/>
      <c r="S133" s="169"/>
      <c r="T133" s="170"/>
      <c r="U133" s="165"/>
      <c r="V133" s="165"/>
      <c r="W133" s="165"/>
      <c r="X133" s="165"/>
      <c r="Y133" s="165"/>
      <c r="Z133" s="165"/>
      <c r="AA133" s="171"/>
      <c r="AT133" s="172" t="s">
        <v>123</v>
      </c>
      <c r="AU133" s="172" t="s">
        <v>17</v>
      </c>
      <c r="AV133" s="173" t="s">
        <v>119</v>
      </c>
      <c r="AW133" s="173" t="s">
        <v>84</v>
      </c>
      <c r="AX133" s="173" t="s">
        <v>17</v>
      </c>
      <c r="AY133" s="172" t="s">
        <v>113</v>
      </c>
    </row>
    <row r="134" spans="2:65" s="8" customFormat="1" ht="27" customHeight="1">
      <c r="B134" s="26"/>
      <c r="C134" s="140" t="s">
        <v>65</v>
      </c>
      <c r="D134" s="140" t="s">
        <v>114</v>
      </c>
      <c r="E134" s="141" t="s">
        <v>142</v>
      </c>
      <c r="F134" s="142" t="s">
        <v>143</v>
      </c>
      <c r="G134" s="143"/>
      <c r="H134" s="143"/>
      <c r="I134" s="143"/>
      <c r="J134" s="144" t="s">
        <v>131</v>
      </c>
      <c r="K134" s="145">
        <v>15.225</v>
      </c>
      <c r="L134" s="146"/>
      <c r="M134" s="143"/>
      <c r="N134" s="147">
        <f>ROUND($L$134*$K$134,2)</f>
        <v>0</v>
      </c>
      <c r="O134" s="143"/>
      <c r="P134" s="143"/>
      <c r="Q134" s="143"/>
      <c r="R134" s="142" t="s">
        <v>139</v>
      </c>
      <c r="S134" s="52"/>
      <c r="T134" s="148"/>
      <c r="U134" s="149" t="s">
        <v>35</v>
      </c>
      <c r="V134" s="27"/>
      <c r="W134" s="27"/>
      <c r="X134" s="150">
        <v>0.00469</v>
      </c>
      <c r="Y134" s="150">
        <f>$X$134*$K$134</f>
        <v>0.07140524999999999</v>
      </c>
      <c r="Z134" s="150">
        <v>0</v>
      </c>
      <c r="AA134" s="151">
        <f>$Z$134*$K$134</f>
        <v>0</v>
      </c>
      <c r="AR134" s="100" t="s">
        <v>119</v>
      </c>
      <c r="AT134" s="100" t="s">
        <v>114</v>
      </c>
      <c r="AU134" s="100" t="s">
        <v>17</v>
      </c>
      <c r="AY134" s="8" t="s">
        <v>113</v>
      </c>
      <c r="BE134" s="152">
        <f>IF($U$134="základní",$N$134,0)</f>
        <v>0</v>
      </c>
      <c r="BF134" s="152">
        <f>IF($U$134="snížená",$N$134,0)</f>
        <v>0</v>
      </c>
      <c r="BG134" s="152">
        <f>IF($U$134="zákl. přenesená",$N$134,0)</f>
        <v>0</v>
      </c>
      <c r="BH134" s="152">
        <f>IF($U$134="sníž. přenesená",$N$134,0)</f>
        <v>0</v>
      </c>
      <c r="BI134" s="152">
        <f>IF($U$134="nulová",$N$134,0)</f>
        <v>0</v>
      </c>
      <c r="BJ134" s="100" t="s">
        <v>17</v>
      </c>
      <c r="BK134" s="152">
        <f>ROUND($L$134*$K$134,2)</f>
        <v>0</v>
      </c>
      <c r="BL134" s="100" t="s">
        <v>119</v>
      </c>
      <c r="BM134" s="100" t="s">
        <v>171</v>
      </c>
    </row>
    <row r="135" spans="2:47" s="8" customFormat="1" ht="16.5" customHeight="1">
      <c r="B135" s="26"/>
      <c r="C135" s="27"/>
      <c r="D135" s="27"/>
      <c r="E135" s="27"/>
      <c r="F135" s="153" t="s">
        <v>143</v>
      </c>
      <c r="G135" s="27"/>
      <c r="H135" s="27"/>
      <c r="I135" s="27"/>
      <c r="J135" s="27"/>
      <c r="K135" s="27"/>
      <c r="L135" s="27"/>
      <c r="M135" s="27"/>
      <c r="N135" s="27"/>
      <c r="O135" s="27"/>
      <c r="P135" s="27"/>
      <c r="Q135" s="27"/>
      <c r="R135" s="27"/>
      <c r="S135" s="52"/>
      <c r="T135" s="63"/>
      <c r="U135" s="27"/>
      <c r="V135" s="27"/>
      <c r="W135" s="27"/>
      <c r="X135" s="27"/>
      <c r="Y135" s="27"/>
      <c r="Z135" s="27"/>
      <c r="AA135" s="64"/>
      <c r="AT135" s="8" t="s">
        <v>121</v>
      </c>
      <c r="AU135" s="8" t="s">
        <v>17</v>
      </c>
    </row>
    <row r="136" spans="2:65" s="8" customFormat="1" ht="27" customHeight="1">
      <c r="B136" s="26"/>
      <c r="C136" s="140" t="s">
        <v>65</v>
      </c>
      <c r="D136" s="140" t="s">
        <v>114</v>
      </c>
      <c r="E136" s="141" t="s">
        <v>145</v>
      </c>
      <c r="F136" s="142" t="s">
        <v>146</v>
      </c>
      <c r="G136" s="143"/>
      <c r="H136" s="143"/>
      <c r="I136" s="143"/>
      <c r="J136" s="144" t="s">
        <v>131</v>
      </c>
      <c r="K136" s="145">
        <v>60.605</v>
      </c>
      <c r="L136" s="146"/>
      <c r="M136" s="143"/>
      <c r="N136" s="147">
        <f>ROUND($L$136*$K$136,2)</f>
        <v>0</v>
      </c>
      <c r="O136" s="143"/>
      <c r="P136" s="143"/>
      <c r="Q136" s="143"/>
      <c r="R136" s="142" t="s">
        <v>139</v>
      </c>
      <c r="S136" s="52"/>
      <c r="T136" s="148"/>
      <c r="U136" s="149" t="s">
        <v>35</v>
      </c>
      <c r="V136" s="27"/>
      <c r="W136" s="27"/>
      <c r="X136" s="150">
        <v>0.0032</v>
      </c>
      <c r="Y136" s="150">
        <f>$X$136*$K$136</f>
        <v>0.193936</v>
      </c>
      <c r="Z136" s="150">
        <v>0</v>
      </c>
      <c r="AA136" s="151">
        <f>$Z$136*$K$136</f>
        <v>0</v>
      </c>
      <c r="AR136" s="100" t="s">
        <v>119</v>
      </c>
      <c r="AT136" s="100" t="s">
        <v>114</v>
      </c>
      <c r="AU136" s="100" t="s">
        <v>17</v>
      </c>
      <c r="AY136" s="8" t="s">
        <v>113</v>
      </c>
      <c r="BE136" s="152">
        <f>IF($U$136="základní",$N$136,0)</f>
        <v>0</v>
      </c>
      <c r="BF136" s="152">
        <f>IF($U$136="snížená",$N$136,0)</f>
        <v>0</v>
      </c>
      <c r="BG136" s="152">
        <f>IF($U$136="zákl. přenesená",$N$136,0)</f>
        <v>0</v>
      </c>
      <c r="BH136" s="152">
        <f>IF($U$136="sníž. přenesená",$N$136,0)</f>
        <v>0</v>
      </c>
      <c r="BI136" s="152">
        <f>IF($U$136="nulová",$N$136,0)</f>
        <v>0</v>
      </c>
      <c r="BJ136" s="100" t="s">
        <v>17</v>
      </c>
      <c r="BK136" s="152">
        <f>ROUND($L$136*$K$136,2)</f>
        <v>0</v>
      </c>
      <c r="BL136" s="100" t="s">
        <v>119</v>
      </c>
      <c r="BM136" s="100" t="s">
        <v>176</v>
      </c>
    </row>
    <row r="137" spans="2:47" s="8" customFormat="1" ht="16.5" customHeight="1">
      <c r="B137" s="26"/>
      <c r="C137" s="27"/>
      <c r="D137" s="27"/>
      <c r="E137" s="27"/>
      <c r="F137" s="153" t="s">
        <v>146</v>
      </c>
      <c r="G137" s="27"/>
      <c r="H137" s="27"/>
      <c r="I137" s="27"/>
      <c r="J137" s="27"/>
      <c r="K137" s="27"/>
      <c r="L137" s="27"/>
      <c r="M137" s="27"/>
      <c r="N137" s="27"/>
      <c r="O137" s="27"/>
      <c r="P137" s="27"/>
      <c r="Q137" s="27"/>
      <c r="R137" s="27"/>
      <c r="S137" s="52"/>
      <c r="T137" s="63"/>
      <c r="U137" s="27"/>
      <c r="V137" s="27"/>
      <c r="W137" s="27"/>
      <c r="X137" s="27"/>
      <c r="Y137" s="27"/>
      <c r="Z137" s="27"/>
      <c r="AA137" s="64"/>
      <c r="AT137" s="8" t="s">
        <v>121</v>
      </c>
      <c r="AU137" s="8" t="s">
        <v>17</v>
      </c>
    </row>
    <row r="138" spans="2:51" s="8" customFormat="1" ht="15.75" customHeight="1">
      <c r="B138" s="154"/>
      <c r="C138" s="155"/>
      <c r="D138" s="155"/>
      <c r="E138" s="156"/>
      <c r="F138" s="157" t="s">
        <v>148</v>
      </c>
      <c r="G138" s="155"/>
      <c r="H138" s="155"/>
      <c r="I138" s="155"/>
      <c r="J138" s="155"/>
      <c r="K138" s="158">
        <v>15.225</v>
      </c>
      <c r="L138" s="155"/>
      <c r="M138" s="155"/>
      <c r="N138" s="155"/>
      <c r="O138" s="155"/>
      <c r="P138" s="155"/>
      <c r="Q138" s="155"/>
      <c r="R138" s="155"/>
      <c r="S138" s="159"/>
      <c r="T138" s="160"/>
      <c r="U138" s="155"/>
      <c r="V138" s="155"/>
      <c r="W138" s="155"/>
      <c r="X138" s="155"/>
      <c r="Y138" s="155"/>
      <c r="Z138" s="155"/>
      <c r="AA138" s="161"/>
      <c r="AT138" s="162" t="s">
        <v>123</v>
      </c>
      <c r="AU138" s="162" t="s">
        <v>17</v>
      </c>
      <c r="AV138" s="163" t="s">
        <v>69</v>
      </c>
      <c r="AW138" s="163" t="s">
        <v>84</v>
      </c>
      <c r="AX138" s="163" t="s">
        <v>65</v>
      </c>
      <c r="AY138" s="162" t="s">
        <v>113</v>
      </c>
    </row>
    <row r="139" spans="2:51" s="8" customFormat="1" ht="15.75" customHeight="1">
      <c r="B139" s="154"/>
      <c r="C139" s="155"/>
      <c r="D139" s="155"/>
      <c r="E139" s="156"/>
      <c r="F139" s="157" t="s">
        <v>149</v>
      </c>
      <c r="G139" s="155"/>
      <c r="H139" s="155"/>
      <c r="I139" s="155"/>
      <c r="J139" s="155"/>
      <c r="K139" s="158">
        <v>45.38</v>
      </c>
      <c r="L139" s="155"/>
      <c r="M139" s="155"/>
      <c r="N139" s="155"/>
      <c r="O139" s="155"/>
      <c r="P139" s="155"/>
      <c r="Q139" s="155"/>
      <c r="R139" s="155"/>
      <c r="S139" s="159"/>
      <c r="T139" s="160"/>
      <c r="U139" s="155"/>
      <c r="V139" s="155"/>
      <c r="W139" s="155"/>
      <c r="X139" s="155"/>
      <c r="Y139" s="155"/>
      <c r="Z139" s="155"/>
      <c r="AA139" s="161"/>
      <c r="AT139" s="162" t="s">
        <v>123</v>
      </c>
      <c r="AU139" s="162" t="s">
        <v>17</v>
      </c>
      <c r="AV139" s="163" t="s">
        <v>69</v>
      </c>
      <c r="AW139" s="163" t="s">
        <v>84</v>
      </c>
      <c r="AX139" s="163" t="s">
        <v>65</v>
      </c>
      <c r="AY139" s="162" t="s">
        <v>113</v>
      </c>
    </row>
    <row r="140" spans="2:51" s="8" customFormat="1" ht="15.75" customHeight="1">
      <c r="B140" s="164"/>
      <c r="C140" s="165"/>
      <c r="D140" s="165"/>
      <c r="E140" s="166"/>
      <c r="F140" s="167" t="s">
        <v>124</v>
      </c>
      <c r="G140" s="165"/>
      <c r="H140" s="165"/>
      <c r="I140" s="165"/>
      <c r="J140" s="165"/>
      <c r="K140" s="168">
        <v>60.605</v>
      </c>
      <c r="L140" s="165"/>
      <c r="M140" s="165"/>
      <c r="N140" s="165"/>
      <c r="O140" s="165"/>
      <c r="P140" s="165"/>
      <c r="Q140" s="165"/>
      <c r="R140" s="165"/>
      <c r="S140" s="169"/>
      <c r="T140" s="170"/>
      <c r="U140" s="165"/>
      <c r="V140" s="165"/>
      <c r="W140" s="165"/>
      <c r="X140" s="165"/>
      <c r="Y140" s="165"/>
      <c r="Z140" s="165"/>
      <c r="AA140" s="171"/>
      <c r="AT140" s="172" t="s">
        <v>123</v>
      </c>
      <c r="AU140" s="172" t="s">
        <v>17</v>
      </c>
      <c r="AV140" s="173" t="s">
        <v>119</v>
      </c>
      <c r="AW140" s="173" t="s">
        <v>84</v>
      </c>
      <c r="AX140" s="173" t="s">
        <v>17</v>
      </c>
      <c r="AY140" s="172" t="s">
        <v>113</v>
      </c>
    </row>
    <row r="141" spans="2:65" s="8" customFormat="1" ht="27" customHeight="1">
      <c r="B141" s="26"/>
      <c r="C141" s="140" t="s">
        <v>65</v>
      </c>
      <c r="D141" s="140" t="s">
        <v>114</v>
      </c>
      <c r="E141" s="141" t="s">
        <v>150</v>
      </c>
      <c r="F141" s="142" t="s">
        <v>151</v>
      </c>
      <c r="G141" s="143"/>
      <c r="H141" s="143"/>
      <c r="I141" s="143"/>
      <c r="J141" s="144" t="s">
        <v>131</v>
      </c>
      <c r="K141" s="145">
        <v>60.605</v>
      </c>
      <c r="L141" s="146"/>
      <c r="M141" s="143"/>
      <c r="N141" s="147">
        <f>ROUND($L$141*$K$141,2)</f>
        <v>0</v>
      </c>
      <c r="O141" s="143"/>
      <c r="P141" s="143"/>
      <c r="Q141" s="143"/>
      <c r="R141" s="142" t="s">
        <v>139</v>
      </c>
      <c r="S141" s="52"/>
      <c r="T141" s="148"/>
      <c r="U141" s="149" t="s">
        <v>35</v>
      </c>
      <c r="V141" s="27"/>
      <c r="W141" s="27"/>
      <c r="X141" s="150">
        <v>0.00025</v>
      </c>
      <c r="Y141" s="150">
        <f>$X$141*$K$141</f>
        <v>0.01515125</v>
      </c>
      <c r="Z141" s="150">
        <v>0</v>
      </c>
      <c r="AA141" s="151">
        <f>$Z$141*$K$141</f>
        <v>0</v>
      </c>
      <c r="AR141" s="100" t="s">
        <v>119</v>
      </c>
      <c r="AT141" s="100" t="s">
        <v>114</v>
      </c>
      <c r="AU141" s="100" t="s">
        <v>17</v>
      </c>
      <c r="AY141" s="8" t="s">
        <v>113</v>
      </c>
      <c r="BE141" s="152">
        <f>IF($U$141="základní",$N$141,0)</f>
        <v>0</v>
      </c>
      <c r="BF141" s="152">
        <f>IF($U$141="snížená",$N$141,0)</f>
        <v>0</v>
      </c>
      <c r="BG141" s="152">
        <f>IF($U$141="zákl. přenesená",$N$141,0)</f>
        <v>0</v>
      </c>
      <c r="BH141" s="152">
        <f>IF($U$141="sníž. přenesená",$N$141,0)</f>
        <v>0</v>
      </c>
      <c r="BI141" s="152">
        <f>IF($U$141="nulová",$N$141,0)</f>
        <v>0</v>
      </c>
      <c r="BJ141" s="100" t="s">
        <v>17</v>
      </c>
      <c r="BK141" s="152">
        <f>ROUND($L$141*$K$141,2)</f>
        <v>0</v>
      </c>
      <c r="BL141" s="100" t="s">
        <v>119</v>
      </c>
      <c r="BM141" s="100" t="s">
        <v>183</v>
      </c>
    </row>
    <row r="142" spans="2:47" s="8" customFormat="1" ht="16.5" customHeight="1">
      <c r="B142" s="26"/>
      <c r="C142" s="27"/>
      <c r="D142" s="27"/>
      <c r="E142" s="27"/>
      <c r="F142" s="153" t="s">
        <v>151</v>
      </c>
      <c r="G142" s="27"/>
      <c r="H142" s="27"/>
      <c r="I142" s="27"/>
      <c r="J142" s="27"/>
      <c r="K142" s="27"/>
      <c r="L142" s="27"/>
      <c r="M142" s="27"/>
      <c r="N142" s="27"/>
      <c r="O142" s="27"/>
      <c r="P142" s="27"/>
      <c r="Q142" s="27"/>
      <c r="R142" s="27"/>
      <c r="S142" s="52"/>
      <c r="T142" s="63"/>
      <c r="U142" s="27"/>
      <c r="V142" s="27"/>
      <c r="W142" s="27"/>
      <c r="X142" s="27"/>
      <c r="Y142" s="27"/>
      <c r="Z142" s="27"/>
      <c r="AA142" s="64"/>
      <c r="AT142" s="8" t="s">
        <v>121</v>
      </c>
      <c r="AU142" s="8" t="s">
        <v>17</v>
      </c>
    </row>
    <row r="143" spans="2:65" s="8" customFormat="1" ht="27" customHeight="1">
      <c r="B143" s="26"/>
      <c r="C143" s="140" t="s">
        <v>65</v>
      </c>
      <c r="D143" s="140" t="s">
        <v>114</v>
      </c>
      <c r="E143" s="141" t="s">
        <v>153</v>
      </c>
      <c r="F143" s="142" t="s">
        <v>154</v>
      </c>
      <c r="G143" s="143"/>
      <c r="H143" s="143"/>
      <c r="I143" s="143"/>
      <c r="J143" s="144" t="s">
        <v>131</v>
      </c>
      <c r="K143" s="145">
        <v>15.225</v>
      </c>
      <c r="L143" s="146"/>
      <c r="M143" s="143"/>
      <c r="N143" s="147">
        <f>ROUND($L$143*$K$143,2)</f>
        <v>0</v>
      </c>
      <c r="O143" s="143"/>
      <c r="P143" s="143"/>
      <c r="Q143" s="143"/>
      <c r="R143" s="142" t="s">
        <v>139</v>
      </c>
      <c r="S143" s="52"/>
      <c r="T143" s="148"/>
      <c r="U143" s="149" t="s">
        <v>35</v>
      </c>
      <c r="V143" s="27"/>
      <c r="W143" s="27"/>
      <c r="X143" s="150">
        <v>0.00469</v>
      </c>
      <c r="Y143" s="150">
        <f>$X$143*$K$143</f>
        <v>0.07140524999999999</v>
      </c>
      <c r="Z143" s="150">
        <v>0</v>
      </c>
      <c r="AA143" s="151">
        <f>$Z$143*$K$143</f>
        <v>0</v>
      </c>
      <c r="AR143" s="100" t="s">
        <v>119</v>
      </c>
      <c r="AT143" s="100" t="s">
        <v>114</v>
      </c>
      <c r="AU143" s="100" t="s">
        <v>17</v>
      </c>
      <c r="AY143" s="8" t="s">
        <v>113</v>
      </c>
      <c r="BE143" s="152">
        <f>IF($U$143="základní",$N$143,0)</f>
        <v>0</v>
      </c>
      <c r="BF143" s="152">
        <f>IF($U$143="snížená",$N$143,0)</f>
        <v>0</v>
      </c>
      <c r="BG143" s="152">
        <f>IF($U$143="zákl. přenesená",$N$143,0)</f>
        <v>0</v>
      </c>
      <c r="BH143" s="152">
        <f>IF($U$143="sníž. přenesená",$N$143,0)</f>
        <v>0</v>
      </c>
      <c r="BI143" s="152">
        <f>IF($U$143="nulová",$N$143,0)</f>
        <v>0</v>
      </c>
      <c r="BJ143" s="100" t="s">
        <v>17</v>
      </c>
      <c r="BK143" s="152">
        <f>ROUND($L$143*$K$143,2)</f>
        <v>0</v>
      </c>
      <c r="BL143" s="100" t="s">
        <v>119</v>
      </c>
      <c r="BM143" s="100" t="s">
        <v>8</v>
      </c>
    </row>
    <row r="144" spans="2:47" s="8" customFormat="1" ht="16.5" customHeight="1">
      <c r="B144" s="26"/>
      <c r="C144" s="27"/>
      <c r="D144" s="27"/>
      <c r="E144" s="27"/>
      <c r="F144" s="153" t="s">
        <v>154</v>
      </c>
      <c r="G144" s="27"/>
      <c r="H144" s="27"/>
      <c r="I144" s="27"/>
      <c r="J144" s="27"/>
      <c r="K144" s="27"/>
      <c r="L144" s="27"/>
      <c r="M144" s="27"/>
      <c r="N144" s="27"/>
      <c r="O144" s="27"/>
      <c r="P144" s="27"/>
      <c r="Q144" s="27"/>
      <c r="R144" s="27"/>
      <c r="S144" s="52"/>
      <c r="T144" s="63"/>
      <c r="U144" s="27"/>
      <c r="V144" s="27"/>
      <c r="W144" s="27"/>
      <c r="X144" s="27"/>
      <c r="Y144" s="27"/>
      <c r="Z144" s="27"/>
      <c r="AA144" s="64"/>
      <c r="AT144" s="8" t="s">
        <v>121</v>
      </c>
      <c r="AU144" s="8" t="s">
        <v>17</v>
      </c>
    </row>
    <row r="145" spans="2:65" s="8" customFormat="1" ht="27" customHeight="1">
      <c r="B145" s="26"/>
      <c r="C145" s="140" t="s">
        <v>65</v>
      </c>
      <c r="D145" s="140" t="s">
        <v>114</v>
      </c>
      <c r="E145" s="141" t="s">
        <v>156</v>
      </c>
      <c r="F145" s="142" t="s">
        <v>157</v>
      </c>
      <c r="G145" s="143"/>
      <c r="H145" s="143"/>
      <c r="I145" s="143"/>
      <c r="J145" s="144" t="s">
        <v>131</v>
      </c>
      <c r="K145" s="145">
        <v>26.126</v>
      </c>
      <c r="L145" s="146"/>
      <c r="M145" s="143"/>
      <c r="N145" s="147">
        <f>ROUND($L$145*$K$145,2)</f>
        <v>0</v>
      </c>
      <c r="O145" s="143"/>
      <c r="P145" s="143"/>
      <c r="Q145" s="143"/>
      <c r="R145" s="142" t="s">
        <v>139</v>
      </c>
      <c r="S145" s="52"/>
      <c r="T145" s="148"/>
      <c r="U145" s="149" t="s">
        <v>35</v>
      </c>
      <c r="V145" s="27"/>
      <c r="W145" s="27"/>
      <c r="X145" s="150">
        <v>0.00921</v>
      </c>
      <c r="Y145" s="150">
        <f>$X$145*$K$145</f>
        <v>0.24062046</v>
      </c>
      <c r="Z145" s="150">
        <v>0</v>
      </c>
      <c r="AA145" s="151">
        <f>$Z$145*$K$145</f>
        <v>0</v>
      </c>
      <c r="AR145" s="100" t="s">
        <v>119</v>
      </c>
      <c r="AT145" s="100" t="s">
        <v>114</v>
      </c>
      <c r="AU145" s="100" t="s">
        <v>17</v>
      </c>
      <c r="AY145" s="8" t="s">
        <v>113</v>
      </c>
      <c r="BE145" s="152">
        <f>IF($U$145="základní",$N$145,0)</f>
        <v>0</v>
      </c>
      <c r="BF145" s="152">
        <f>IF($U$145="snížená",$N$145,0)</f>
        <v>0</v>
      </c>
      <c r="BG145" s="152">
        <f>IF($U$145="zákl. přenesená",$N$145,0)</f>
        <v>0</v>
      </c>
      <c r="BH145" s="152">
        <f>IF($U$145="sníž. přenesená",$N$145,0)</f>
        <v>0</v>
      </c>
      <c r="BI145" s="152">
        <f>IF($U$145="nulová",$N$145,0)</f>
        <v>0</v>
      </c>
      <c r="BJ145" s="100" t="s">
        <v>17</v>
      </c>
      <c r="BK145" s="152">
        <f>ROUND($L$145*$K$145,2)</f>
        <v>0</v>
      </c>
      <c r="BL145" s="100" t="s">
        <v>119</v>
      </c>
      <c r="BM145" s="100" t="s">
        <v>193</v>
      </c>
    </row>
    <row r="146" spans="2:47" s="8" customFormat="1" ht="16.5" customHeight="1">
      <c r="B146" s="26"/>
      <c r="C146" s="27"/>
      <c r="D146" s="27"/>
      <c r="E146" s="27"/>
      <c r="F146" s="153" t="s">
        <v>157</v>
      </c>
      <c r="G146" s="27"/>
      <c r="H146" s="27"/>
      <c r="I146" s="27"/>
      <c r="J146" s="27"/>
      <c r="K146" s="27"/>
      <c r="L146" s="27"/>
      <c r="M146" s="27"/>
      <c r="N146" s="27"/>
      <c r="O146" s="27"/>
      <c r="P146" s="27"/>
      <c r="Q146" s="27"/>
      <c r="R146" s="27"/>
      <c r="S146" s="52"/>
      <c r="T146" s="63"/>
      <c r="U146" s="27"/>
      <c r="V146" s="27"/>
      <c r="W146" s="27"/>
      <c r="X146" s="27"/>
      <c r="Y146" s="27"/>
      <c r="Z146" s="27"/>
      <c r="AA146" s="64"/>
      <c r="AT146" s="8" t="s">
        <v>121</v>
      </c>
      <c r="AU146" s="8" t="s">
        <v>17</v>
      </c>
    </row>
    <row r="147" spans="2:51" s="8" customFormat="1" ht="15.75" customHeight="1">
      <c r="B147" s="154"/>
      <c r="C147" s="155"/>
      <c r="D147" s="155"/>
      <c r="E147" s="156"/>
      <c r="F147" s="157" t="s">
        <v>159</v>
      </c>
      <c r="G147" s="155"/>
      <c r="H147" s="155"/>
      <c r="I147" s="155"/>
      <c r="J147" s="155"/>
      <c r="K147" s="158">
        <v>26.126</v>
      </c>
      <c r="L147" s="155"/>
      <c r="M147" s="155"/>
      <c r="N147" s="155"/>
      <c r="O147" s="155"/>
      <c r="P147" s="155"/>
      <c r="Q147" s="155"/>
      <c r="R147" s="155"/>
      <c r="S147" s="159"/>
      <c r="T147" s="160"/>
      <c r="U147" s="155"/>
      <c r="V147" s="155"/>
      <c r="W147" s="155"/>
      <c r="X147" s="155"/>
      <c r="Y147" s="155"/>
      <c r="Z147" s="155"/>
      <c r="AA147" s="161"/>
      <c r="AT147" s="162" t="s">
        <v>123</v>
      </c>
      <c r="AU147" s="162" t="s">
        <v>17</v>
      </c>
      <c r="AV147" s="163" t="s">
        <v>69</v>
      </c>
      <c r="AW147" s="163" t="s">
        <v>84</v>
      </c>
      <c r="AX147" s="163" t="s">
        <v>65</v>
      </c>
      <c r="AY147" s="162" t="s">
        <v>113</v>
      </c>
    </row>
    <row r="148" spans="2:51" s="8" customFormat="1" ht="15.75" customHeight="1">
      <c r="B148" s="164"/>
      <c r="C148" s="165"/>
      <c r="D148" s="165"/>
      <c r="E148" s="166"/>
      <c r="F148" s="167" t="s">
        <v>124</v>
      </c>
      <c r="G148" s="165"/>
      <c r="H148" s="165"/>
      <c r="I148" s="165"/>
      <c r="J148" s="165"/>
      <c r="K148" s="168">
        <v>26.126</v>
      </c>
      <c r="L148" s="165"/>
      <c r="M148" s="165"/>
      <c r="N148" s="165"/>
      <c r="O148" s="165"/>
      <c r="P148" s="165"/>
      <c r="Q148" s="165"/>
      <c r="R148" s="165"/>
      <c r="S148" s="169"/>
      <c r="T148" s="170"/>
      <c r="U148" s="165"/>
      <c r="V148" s="165"/>
      <c r="W148" s="165"/>
      <c r="X148" s="165"/>
      <c r="Y148" s="165"/>
      <c r="Z148" s="165"/>
      <c r="AA148" s="171"/>
      <c r="AT148" s="172" t="s">
        <v>123</v>
      </c>
      <c r="AU148" s="172" t="s">
        <v>17</v>
      </c>
      <c r="AV148" s="173" t="s">
        <v>119</v>
      </c>
      <c r="AW148" s="173" t="s">
        <v>84</v>
      </c>
      <c r="AX148" s="173" t="s">
        <v>17</v>
      </c>
      <c r="AY148" s="172" t="s">
        <v>113</v>
      </c>
    </row>
    <row r="149" spans="2:63" s="129" customFormat="1" ht="37.5" customHeight="1">
      <c r="B149" s="130"/>
      <c r="C149" s="131"/>
      <c r="D149" s="132" t="s">
        <v>432</v>
      </c>
      <c r="E149" s="131"/>
      <c r="F149" s="131"/>
      <c r="G149" s="131"/>
      <c r="H149" s="131"/>
      <c r="I149" s="131"/>
      <c r="J149" s="131"/>
      <c r="K149" s="131"/>
      <c r="L149" s="131"/>
      <c r="M149" s="131"/>
      <c r="N149" s="133">
        <f>$BK$149</f>
        <v>0</v>
      </c>
      <c r="O149" s="131"/>
      <c r="P149" s="131"/>
      <c r="Q149" s="131"/>
      <c r="R149" s="131"/>
      <c r="S149" s="134"/>
      <c r="T149" s="135"/>
      <c r="U149" s="131"/>
      <c r="V149" s="131"/>
      <c r="W149" s="136">
        <f>SUM($W$150:$W$156)</f>
        <v>0</v>
      </c>
      <c r="X149" s="131"/>
      <c r="Y149" s="136">
        <f>SUM($Y$150:$Y$156)</f>
        <v>0.0048000000000000004</v>
      </c>
      <c r="Z149" s="131"/>
      <c r="AA149" s="137">
        <f>SUM($AA$150:$AA$156)</f>
        <v>0</v>
      </c>
      <c r="AR149" s="138" t="s">
        <v>17</v>
      </c>
      <c r="AT149" s="138" t="s">
        <v>64</v>
      </c>
      <c r="AU149" s="138" t="s">
        <v>65</v>
      </c>
      <c r="AY149" s="138" t="s">
        <v>113</v>
      </c>
      <c r="BK149" s="139">
        <f>SUM($BK$150:$BK$156)</f>
        <v>0</v>
      </c>
    </row>
    <row r="150" spans="2:65" s="8" customFormat="1" ht="27" customHeight="1">
      <c r="B150" s="26"/>
      <c r="C150" s="140" t="s">
        <v>65</v>
      </c>
      <c r="D150" s="140" t="s">
        <v>114</v>
      </c>
      <c r="E150" s="141" t="s">
        <v>160</v>
      </c>
      <c r="F150" s="142" t="s">
        <v>161</v>
      </c>
      <c r="G150" s="143"/>
      <c r="H150" s="143"/>
      <c r="I150" s="143"/>
      <c r="J150" s="144" t="s">
        <v>131</v>
      </c>
      <c r="K150" s="145">
        <v>120</v>
      </c>
      <c r="L150" s="146"/>
      <c r="M150" s="143"/>
      <c r="N150" s="147">
        <f>ROUND($L$150*$K$150,2)</f>
        <v>0</v>
      </c>
      <c r="O150" s="143"/>
      <c r="P150" s="143"/>
      <c r="Q150" s="143"/>
      <c r="R150" s="142" t="s">
        <v>139</v>
      </c>
      <c r="S150" s="52"/>
      <c r="T150" s="148"/>
      <c r="U150" s="149" t="s">
        <v>35</v>
      </c>
      <c r="V150" s="27"/>
      <c r="W150" s="27"/>
      <c r="X150" s="150">
        <v>0</v>
      </c>
      <c r="Y150" s="150">
        <f>$X$150*$K$150</f>
        <v>0</v>
      </c>
      <c r="Z150" s="150">
        <v>0</v>
      </c>
      <c r="AA150" s="151">
        <f>$Z$150*$K$150</f>
        <v>0</v>
      </c>
      <c r="AR150" s="100" t="s">
        <v>119</v>
      </c>
      <c r="AT150" s="100" t="s">
        <v>114</v>
      </c>
      <c r="AU150" s="100" t="s">
        <v>17</v>
      </c>
      <c r="AY150" s="8" t="s">
        <v>113</v>
      </c>
      <c r="BE150" s="152">
        <f>IF($U$150="základní",$N$150,0)</f>
        <v>0</v>
      </c>
      <c r="BF150" s="152">
        <f>IF($U$150="snížená",$N$150,0)</f>
        <v>0</v>
      </c>
      <c r="BG150" s="152">
        <f>IF($U$150="zákl. přenesená",$N$150,0)</f>
        <v>0</v>
      </c>
      <c r="BH150" s="152">
        <f>IF($U$150="sníž. přenesená",$N$150,0)</f>
        <v>0</v>
      </c>
      <c r="BI150" s="152">
        <f>IF($U$150="nulová",$N$150,0)</f>
        <v>0</v>
      </c>
      <c r="BJ150" s="100" t="s">
        <v>17</v>
      </c>
      <c r="BK150" s="152">
        <f>ROUND($L$150*$K$150,2)</f>
        <v>0</v>
      </c>
      <c r="BL150" s="100" t="s">
        <v>119</v>
      </c>
      <c r="BM150" s="100" t="s">
        <v>198</v>
      </c>
    </row>
    <row r="151" spans="2:47" s="8" customFormat="1" ht="16.5" customHeight="1">
      <c r="B151" s="26"/>
      <c r="C151" s="27"/>
      <c r="D151" s="27"/>
      <c r="E151" s="27"/>
      <c r="F151" s="153" t="s">
        <v>161</v>
      </c>
      <c r="G151" s="27"/>
      <c r="H151" s="27"/>
      <c r="I151" s="27"/>
      <c r="J151" s="27"/>
      <c r="K151" s="27"/>
      <c r="L151" s="27"/>
      <c r="M151" s="27"/>
      <c r="N151" s="27"/>
      <c r="O151" s="27"/>
      <c r="P151" s="27"/>
      <c r="Q151" s="27"/>
      <c r="R151" s="27"/>
      <c r="S151" s="52"/>
      <c r="T151" s="63"/>
      <c r="U151" s="27"/>
      <c r="V151" s="27"/>
      <c r="W151" s="27"/>
      <c r="X151" s="27"/>
      <c r="Y151" s="27"/>
      <c r="Z151" s="27"/>
      <c r="AA151" s="64"/>
      <c r="AT151" s="8" t="s">
        <v>121</v>
      </c>
      <c r="AU151" s="8" t="s">
        <v>17</v>
      </c>
    </row>
    <row r="152" spans="2:51" s="8" customFormat="1" ht="15.75" customHeight="1">
      <c r="B152" s="154"/>
      <c r="C152" s="155"/>
      <c r="D152" s="155"/>
      <c r="E152" s="156"/>
      <c r="F152" s="157" t="s">
        <v>162</v>
      </c>
      <c r="G152" s="155"/>
      <c r="H152" s="155"/>
      <c r="I152" s="155"/>
      <c r="J152" s="155"/>
      <c r="K152" s="158">
        <v>120</v>
      </c>
      <c r="L152" s="155"/>
      <c r="M152" s="155"/>
      <c r="N152" s="155"/>
      <c r="O152" s="155"/>
      <c r="P152" s="155"/>
      <c r="Q152" s="155"/>
      <c r="R152" s="155"/>
      <c r="S152" s="159"/>
      <c r="T152" s="160"/>
      <c r="U152" s="155"/>
      <c r="V152" s="155"/>
      <c r="W152" s="155"/>
      <c r="X152" s="155"/>
      <c r="Y152" s="155"/>
      <c r="Z152" s="155"/>
      <c r="AA152" s="161"/>
      <c r="AT152" s="162" t="s">
        <v>123</v>
      </c>
      <c r="AU152" s="162" t="s">
        <v>17</v>
      </c>
      <c r="AV152" s="163" t="s">
        <v>69</v>
      </c>
      <c r="AW152" s="163" t="s">
        <v>84</v>
      </c>
      <c r="AX152" s="163" t="s">
        <v>65</v>
      </c>
      <c r="AY152" s="162" t="s">
        <v>113</v>
      </c>
    </row>
    <row r="153" spans="2:51" s="8" customFormat="1" ht="15.75" customHeight="1">
      <c r="B153" s="164"/>
      <c r="C153" s="165"/>
      <c r="D153" s="165"/>
      <c r="E153" s="166"/>
      <c r="F153" s="167" t="s">
        <v>124</v>
      </c>
      <c r="G153" s="165"/>
      <c r="H153" s="165"/>
      <c r="I153" s="165"/>
      <c r="J153" s="165"/>
      <c r="K153" s="168">
        <v>120</v>
      </c>
      <c r="L153" s="165"/>
      <c r="M153" s="165"/>
      <c r="N153" s="165"/>
      <c r="O153" s="165"/>
      <c r="P153" s="165"/>
      <c r="Q153" s="165"/>
      <c r="R153" s="165"/>
      <c r="S153" s="169"/>
      <c r="T153" s="170"/>
      <c r="U153" s="165"/>
      <c r="V153" s="165"/>
      <c r="W153" s="165"/>
      <c r="X153" s="165"/>
      <c r="Y153" s="165"/>
      <c r="Z153" s="165"/>
      <c r="AA153" s="171"/>
      <c r="AT153" s="172" t="s">
        <v>123</v>
      </c>
      <c r="AU153" s="172" t="s">
        <v>17</v>
      </c>
      <c r="AV153" s="173" t="s">
        <v>119</v>
      </c>
      <c r="AW153" s="173" t="s">
        <v>84</v>
      </c>
      <c r="AX153" s="173" t="s">
        <v>17</v>
      </c>
      <c r="AY153" s="172" t="s">
        <v>113</v>
      </c>
    </row>
    <row r="154" spans="2:65" s="8" customFormat="1" ht="27" customHeight="1">
      <c r="B154" s="26"/>
      <c r="C154" s="140" t="s">
        <v>65</v>
      </c>
      <c r="D154" s="140" t="s">
        <v>114</v>
      </c>
      <c r="E154" s="141" t="s">
        <v>163</v>
      </c>
      <c r="F154" s="142" t="s">
        <v>164</v>
      </c>
      <c r="G154" s="143"/>
      <c r="H154" s="143"/>
      <c r="I154" s="143"/>
      <c r="J154" s="144" t="s">
        <v>131</v>
      </c>
      <c r="K154" s="145">
        <v>120</v>
      </c>
      <c r="L154" s="146"/>
      <c r="M154" s="143"/>
      <c r="N154" s="147">
        <f>ROUND($L$154*$K$154,2)</f>
        <v>0</v>
      </c>
      <c r="O154" s="143"/>
      <c r="P154" s="143"/>
      <c r="Q154" s="143"/>
      <c r="R154" s="142" t="s">
        <v>118</v>
      </c>
      <c r="S154" s="52"/>
      <c r="T154" s="148"/>
      <c r="U154" s="149" t="s">
        <v>35</v>
      </c>
      <c r="V154" s="27"/>
      <c r="W154" s="27"/>
      <c r="X154" s="150">
        <v>4E-05</v>
      </c>
      <c r="Y154" s="150">
        <f>$X$154*$K$154</f>
        <v>0.0048000000000000004</v>
      </c>
      <c r="Z154" s="150">
        <v>0</v>
      </c>
      <c r="AA154" s="151">
        <f>$Z$154*$K$154</f>
        <v>0</v>
      </c>
      <c r="AR154" s="100" t="s">
        <v>119</v>
      </c>
      <c r="AT154" s="100" t="s">
        <v>114</v>
      </c>
      <c r="AU154" s="100" t="s">
        <v>17</v>
      </c>
      <c r="AY154" s="8" t="s">
        <v>113</v>
      </c>
      <c r="BE154" s="152">
        <f>IF($U$154="základní",$N$154,0)</f>
        <v>0</v>
      </c>
      <c r="BF154" s="152">
        <f>IF($U$154="snížená",$N$154,0)</f>
        <v>0</v>
      </c>
      <c r="BG154" s="152">
        <f>IF($U$154="zákl. přenesená",$N$154,0)</f>
        <v>0</v>
      </c>
      <c r="BH154" s="152">
        <f>IF($U$154="sníž. přenesená",$N$154,0)</f>
        <v>0</v>
      </c>
      <c r="BI154" s="152">
        <f>IF($U$154="nulová",$N$154,0)</f>
        <v>0</v>
      </c>
      <c r="BJ154" s="100" t="s">
        <v>17</v>
      </c>
      <c r="BK154" s="152">
        <f>ROUND($L$154*$K$154,2)</f>
        <v>0</v>
      </c>
      <c r="BL154" s="100" t="s">
        <v>119</v>
      </c>
      <c r="BM154" s="100" t="s">
        <v>203</v>
      </c>
    </row>
    <row r="155" spans="2:47" s="8" customFormat="1" ht="38.25" customHeight="1">
      <c r="B155" s="26"/>
      <c r="C155" s="27"/>
      <c r="D155" s="27"/>
      <c r="E155" s="27"/>
      <c r="F155" s="153" t="s">
        <v>166</v>
      </c>
      <c r="G155" s="27"/>
      <c r="H155" s="27"/>
      <c r="I155" s="27"/>
      <c r="J155" s="27"/>
      <c r="K155" s="27"/>
      <c r="L155" s="27"/>
      <c r="M155" s="27"/>
      <c r="N155" s="27"/>
      <c r="O155" s="27"/>
      <c r="P155" s="27"/>
      <c r="Q155" s="27"/>
      <c r="R155" s="27"/>
      <c r="S155" s="52"/>
      <c r="T155" s="63"/>
      <c r="U155" s="27"/>
      <c r="V155" s="27"/>
      <c r="W155" s="27"/>
      <c r="X155" s="27"/>
      <c r="Y155" s="27"/>
      <c r="Z155" s="27"/>
      <c r="AA155" s="64"/>
      <c r="AT155" s="8" t="s">
        <v>121</v>
      </c>
      <c r="AU155" s="8" t="s">
        <v>17</v>
      </c>
    </row>
    <row r="156" spans="2:47" s="8" customFormat="1" ht="97.5" customHeight="1">
      <c r="B156" s="26"/>
      <c r="C156" s="27"/>
      <c r="D156" s="27"/>
      <c r="E156" s="27"/>
      <c r="F156" s="174" t="s">
        <v>167</v>
      </c>
      <c r="G156" s="27"/>
      <c r="H156" s="27"/>
      <c r="I156" s="27"/>
      <c r="J156" s="27"/>
      <c r="K156" s="27"/>
      <c r="L156" s="27"/>
      <c r="M156" s="27"/>
      <c r="N156" s="27"/>
      <c r="O156" s="27"/>
      <c r="P156" s="27"/>
      <c r="Q156" s="27"/>
      <c r="R156" s="27"/>
      <c r="S156" s="52"/>
      <c r="T156" s="63"/>
      <c r="U156" s="27"/>
      <c r="V156" s="27"/>
      <c r="W156" s="27"/>
      <c r="X156" s="27"/>
      <c r="Y156" s="27"/>
      <c r="Z156" s="27"/>
      <c r="AA156" s="64"/>
      <c r="AT156" s="8" t="s">
        <v>135</v>
      </c>
      <c r="AU156" s="8" t="s">
        <v>17</v>
      </c>
    </row>
    <row r="157" spans="2:63" s="129" customFormat="1" ht="37.5" customHeight="1">
      <c r="B157" s="130"/>
      <c r="C157" s="131"/>
      <c r="D157" s="132" t="s">
        <v>433</v>
      </c>
      <c r="E157" s="131"/>
      <c r="F157" s="131"/>
      <c r="G157" s="131"/>
      <c r="H157" s="131"/>
      <c r="I157" s="131"/>
      <c r="J157" s="131"/>
      <c r="K157" s="131"/>
      <c r="L157" s="131"/>
      <c r="M157" s="131"/>
      <c r="N157" s="133">
        <f>$BK$157</f>
        <v>0</v>
      </c>
      <c r="O157" s="131"/>
      <c r="P157" s="131"/>
      <c r="Q157" s="131"/>
      <c r="R157" s="131"/>
      <c r="S157" s="134"/>
      <c r="T157" s="135"/>
      <c r="U157" s="131"/>
      <c r="V157" s="131"/>
      <c r="W157" s="136">
        <f>SUM($W$158:$W$160)</f>
        <v>0</v>
      </c>
      <c r="X157" s="131"/>
      <c r="Y157" s="136">
        <f>SUM($Y$158:$Y$160)</f>
        <v>0</v>
      </c>
      <c r="Z157" s="131"/>
      <c r="AA157" s="137">
        <f>SUM($AA$158:$AA$160)</f>
        <v>0</v>
      </c>
      <c r="AR157" s="138" t="s">
        <v>17</v>
      </c>
      <c r="AT157" s="138" t="s">
        <v>64</v>
      </c>
      <c r="AU157" s="138" t="s">
        <v>65</v>
      </c>
      <c r="AY157" s="138" t="s">
        <v>113</v>
      </c>
      <c r="BK157" s="139">
        <f>SUM($BK$158:$BK$160)</f>
        <v>0</v>
      </c>
    </row>
    <row r="158" spans="2:65" s="8" customFormat="1" ht="15.75" customHeight="1">
      <c r="B158" s="26"/>
      <c r="C158" s="140" t="s">
        <v>65</v>
      </c>
      <c r="D158" s="140" t="s">
        <v>114</v>
      </c>
      <c r="E158" s="141" t="s">
        <v>168</v>
      </c>
      <c r="F158" s="142" t="s">
        <v>169</v>
      </c>
      <c r="G158" s="143"/>
      <c r="H158" s="143"/>
      <c r="I158" s="143"/>
      <c r="J158" s="144" t="s">
        <v>170</v>
      </c>
      <c r="K158" s="145">
        <v>6.372</v>
      </c>
      <c r="L158" s="146"/>
      <c r="M158" s="143"/>
      <c r="N158" s="147">
        <f>ROUND($L$158*$K$158,2)</f>
        <v>0</v>
      </c>
      <c r="O158" s="143"/>
      <c r="P158" s="143"/>
      <c r="Q158" s="143"/>
      <c r="R158" s="142" t="s">
        <v>118</v>
      </c>
      <c r="S158" s="52"/>
      <c r="T158" s="148"/>
      <c r="U158" s="149" t="s">
        <v>35</v>
      </c>
      <c r="V158" s="27"/>
      <c r="W158" s="27"/>
      <c r="X158" s="150">
        <v>0</v>
      </c>
      <c r="Y158" s="150">
        <f>$X$158*$K$158</f>
        <v>0</v>
      </c>
      <c r="Z158" s="150">
        <v>0</v>
      </c>
      <c r="AA158" s="151">
        <f>$Z$158*$K$158</f>
        <v>0</v>
      </c>
      <c r="AR158" s="100" t="s">
        <v>119</v>
      </c>
      <c r="AT158" s="100" t="s">
        <v>114</v>
      </c>
      <c r="AU158" s="100" t="s">
        <v>17</v>
      </c>
      <c r="AY158" s="8" t="s">
        <v>113</v>
      </c>
      <c r="BE158" s="152">
        <f>IF($U$158="základní",$N$158,0)</f>
        <v>0</v>
      </c>
      <c r="BF158" s="152">
        <f>IF($U$158="snížená",$N$158,0)</f>
        <v>0</v>
      </c>
      <c r="BG158" s="152">
        <f>IF($U$158="zákl. přenesená",$N$158,0)</f>
        <v>0</v>
      </c>
      <c r="BH158" s="152">
        <f>IF($U$158="sníž. přenesená",$N$158,0)</f>
        <v>0</v>
      </c>
      <c r="BI158" s="152">
        <f>IF($U$158="nulová",$N$158,0)</f>
        <v>0</v>
      </c>
      <c r="BJ158" s="100" t="s">
        <v>17</v>
      </c>
      <c r="BK158" s="152">
        <f>ROUND($L$158*$K$158,2)</f>
        <v>0</v>
      </c>
      <c r="BL158" s="100" t="s">
        <v>119</v>
      </c>
      <c r="BM158" s="100" t="s">
        <v>208</v>
      </c>
    </row>
    <row r="159" spans="2:47" s="8" customFormat="1" ht="27" customHeight="1">
      <c r="B159" s="26"/>
      <c r="C159" s="27"/>
      <c r="D159" s="27"/>
      <c r="E159" s="27"/>
      <c r="F159" s="153" t="s">
        <v>172</v>
      </c>
      <c r="G159" s="27"/>
      <c r="H159" s="27"/>
      <c r="I159" s="27"/>
      <c r="J159" s="27"/>
      <c r="K159" s="27"/>
      <c r="L159" s="27"/>
      <c r="M159" s="27"/>
      <c r="N159" s="27"/>
      <c r="O159" s="27"/>
      <c r="P159" s="27"/>
      <c r="Q159" s="27"/>
      <c r="R159" s="27"/>
      <c r="S159" s="52"/>
      <c r="T159" s="63"/>
      <c r="U159" s="27"/>
      <c r="V159" s="27"/>
      <c r="W159" s="27"/>
      <c r="X159" s="27"/>
      <c r="Y159" s="27"/>
      <c r="Z159" s="27"/>
      <c r="AA159" s="64"/>
      <c r="AT159" s="8" t="s">
        <v>121</v>
      </c>
      <c r="AU159" s="8" t="s">
        <v>17</v>
      </c>
    </row>
    <row r="160" spans="2:47" s="8" customFormat="1" ht="97.5" customHeight="1">
      <c r="B160" s="26"/>
      <c r="C160" s="27"/>
      <c r="D160" s="27"/>
      <c r="E160" s="27"/>
      <c r="F160" s="174" t="s">
        <v>173</v>
      </c>
      <c r="G160" s="27"/>
      <c r="H160" s="27"/>
      <c r="I160" s="27"/>
      <c r="J160" s="27"/>
      <c r="K160" s="27"/>
      <c r="L160" s="27"/>
      <c r="M160" s="27"/>
      <c r="N160" s="27"/>
      <c r="O160" s="27"/>
      <c r="P160" s="27"/>
      <c r="Q160" s="27"/>
      <c r="R160" s="27"/>
      <c r="S160" s="52"/>
      <c r="T160" s="63"/>
      <c r="U160" s="27"/>
      <c r="V160" s="27"/>
      <c r="W160" s="27"/>
      <c r="X160" s="27"/>
      <c r="Y160" s="27"/>
      <c r="Z160" s="27"/>
      <c r="AA160" s="64"/>
      <c r="AT160" s="8" t="s">
        <v>135</v>
      </c>
      <c r="AU160" s="8" t="s">
        <v>17</v>
      </c>
    </row>
    <row r="161" spans="2:63" s="129" customFormat="1" ht="37.5" customHeight="1">
      <c r="B161" s="130"/>
      <c r="C161" s="131"/>
      <c r="D161" s="132" t="s">
        <v>434</v>
      </c>
      <c r="E161" s="131"/>
      <c r="F161" s="131"/>
      <c r="G161" s="131"/>
      <c r="H161" s="131"/>
      <c r="I161" s="131"/>
      <c r="J161" s="131"/>
      <c r="K161" s="131"/>
      <c r="L161" s="131"/>
      <c r="M161" s="131"/>
      <c r="N161" s="133">
        <f>$BK$161</f>
        <v>0</v>
      </c>
      <c r="O161" s="131"/>
      <c r="P161" s="131"/>
      <c r="Q161" s="131"/>
      <c r="R161" s="131"/>
      <c r="S161" s="134"/>
      <c r="T161" s="135"/>
      <c r="U161" s="131"/>
      <c r="V161" s="131"/>
      <c r="W161" s="136">
        <f>SUM($W$162:$W$169)</f>
        <v>0</v>
      </c>
      <c r="X161" s="131"/>
      <c r="Y161" s="136">
        <f>SUM($Y$162:$Y$169)</f>
        <v>0.1947</v>
      </c>
      <c r="Z161" s="131"/>
      <c r="AA161" s="137">
        <f>SUM($AA$162:$AA$169)</f>
        <v>0</v>
      </c>
      <c r="AR161" s="138" t="s">
        <v>17</v>
      </c>
      <c r="AT161" s="138" t="s">
        <v>64</v>
      </c>
      <c r="AU161" s="138" t="s">
        <v>65</v>
      </c>
      <c r="AY161" s="138" t="s">
        <v>113</v>
      </c>
      <c r="BK161" s="139">
        <f>SUM($BK$162:$BK$169)</f>
        <v>0</v>
      </c>
    </row>
    <row r="162" spans="2:65" s="8" customFormat="1" ht="39" customHeight="1">
      <c r="B162" s="26"/>
      <c r="C162" s="140" t="s">
        <v>65</v>
      </c>
      <c r="D162" s="140" t="s">
        <v>114</v>
      </c>
      <c r="E162" s="141" t="s">
        <v>174</v>
      </c>
      <c r="F162" s="142" t="s">
        <v>175</v>
      </c>
      <c r="G162" s="143"/>
      <c r="H162" s="143"/>
      <c r="I162" s="143"/>
      <c r="J162" s="144" t="s">
        <v>131</v>
      </c>
      <c r="K162" s="145">
        <v>3.54</v>
      </c>
      <c r="L162" s="146"/>
      <c r="M162" s="143"/>
      <c r="N162" s="147">
        <f>ROUND($L$162*$K$162,2)</f>
        <v>0</v>
      </c>
      <c r="O162" s="143"/>
      <c r="P162" s="143"/>
      <c r="Q162" s="143"/>
      <c r="R162" s="142" t="s">
        <v>118</v>
      </c>
      <c r="S162" s="52"/>
      <c r="T162" s="148"/>
      <c r="U162" s="149" t="s">
        <v>35</v>
      </c>
      <c r="V162" s="27"/>
      <c r="W162" s="27"/>
      <c r="X162" s="150">
        <v>0.055</v>
      </c>
      <c r="Y162" s="150">
        <f>$X$162*$K$162</f>
        <v>0.1947</v>
      </c>
      <c r="Z162" s="150">
        <v>0</v>
      </c>
      <c r="AA162" s="151">
        <f>$Z$162*$K$162</f>
        <v>0</v>
      </c>
      <c r="AR162" s="100" t="s">
        <v>119</v>
      </c>
      <c r="AT162" s="100" t="s">
        <v>114</v>
      </c>
      <c r="AU162" s="100" t="s">
        <v>17</v>
      </c>
      <c r="AY162" s="8" t="s">
        <v>113</v>
      </c>
      <c r="BE162" s="152">
        <f>IF($U$162="základní",$N$162,0)</f>
        <v>0</v>
      </c>
      <c r="BF162" s="152">
        <f>IF($U$162="snížená",$N$162,0)</f>
        <v>0</v>
      </c>
      <c r="BG162" s="152">
        <f>IF($U$162="zákl. přenesená",$N$162,0)</f>
        <v>0</v>
      </c>
      <c r="BH162" s="152">
        <f>IF($U$162="sníž. přenesená",$N$162,0)</f>
        <v>0</v>
      </c>
      <c r="BI162" s="152">
        <f>IF($U$162="nulová",$N$162,0)</f>
        <v>0</v>
      </c>
      <c r="BJ162" s="100" t="s">
        <v>17</v>
      </c>
      <c r="BK162" s="152">
        <f>ROUND($L$162*$K$162,2)</f>
        <v>0</v>
      </c>
      <c r="BL162" s="100" t="s">
        <v>119</v>
      </c>
      <c r="BM162" s="100" t="s">
        <v>214</v>
      </c>
    </row>
    <row r="163" spans="2:47" s="8" customFormat="1" ht="27" customHeight="1">
      <c r="B163" s="26"/>
      <c r="C163" s="27"/>
      <c r="D163" s="27"/>
      <c r="E163" s="27"/>
      <c r="F163" s="153" t="s">
        <v>177</v>
      </c>
      <c r="G163" s="27"/>
      <c r="H163" s="27"/>
      <c r="I163" s="27"/>
      <c r="J163" s="27"/>
      <c r="K163" s="27"/>
      <c r="L163" s="27"/>
      <c r="M163" s="27"/>
      <c r="N163" s="27"/>
      <c r="O163" s="27"/>
      <c r="P163" s="27"/>
      <c r="Q163" s="27"/>
      <c r="R163" s="27"/>
      <c r="S163" s="52"/>
      <c r="T163" s="63"/>
      <c r="U163" s="27"/>
      <c r="V163" s="27"/>
      <c r="W163" s="27"/>
      <c r="X163" s="27"/>
      <c r="Y163" s="27"/>
      <c r="Z163" s="27"/>
      <c r="AA163" s="64"/>
      <c r="AT163" s="8" t="s">
        <v>121</v>
      </c>
      <c r="AU163" s="8" t="s">
        <v>17</v>
      </c>
    </row>
    <row r="164" spans="2:47" s="8" customFormat="1" ht="144.75" customHeight="1">
      <c r="B164" s="26"/>
      <c r="C164" s="27"/>
      <c r="D164" s="27"/>
      <c r="E164" s="27"/>
      <c r="F164" s="174" t="s">
        <v>178</v>
      </c>
      <c r="G164" s="27"/>
      <c r="H164" s="27"/>
      <c r="I164" s="27"/>
      <c r="J164" s="27"/>
      <c r="K164" s="27"/>
      <c r="L164" s="27"/>
      <c r="M164" s="27"/>
      <c r="N164" s="27"/>
      <c r="O164" s="27"/>
      <c r="P164" s="27"/>
      <c r="Q164" s="27"/>
      <c r="R164" s="27"/>
      <c r="S164" s="52"/>
      <c r="T164" s="63"/>
      <c r="U164" s="27"/>
      <c r="V164" s="27"/>
      <c r="W164" s="27"/>
      <c r="X164" s="27"/>
      <c r="Y164" s="27"/>
      <c r="Z164" s="27"/>
      <c r="AA164" s="64"/>
      <c r="AT164" s="8" t="s">
        <v>135</v>
      </c>
      <c r="AU164" s="8" t="s">
        <v>17</v>
      </c>
    </row>
    <row r="165" spans="2:51" s="8" customFormat="1" ht="15.75" customHeight="1">
      <c r="B165" s="154"/>
      <c r="C165" s="155"/>
      <c r="D165" s="155"/>
      <c r="E165" s="156"/>
      <c r="F165" s="157" t="s">
        <v>179</v>
      </c>
      <c r="G165" s="155"/>
      <c r="H165" s="155"/>
      <c r="I165" s="155"/>
      <c r="J165" s="155"/>
      <c r="K165" s="158">
        <v>3.54</v>
      </c>
      <c r="L165" s="155"/>
      <c r="M165" s="155"/>
      <c r="N165" s="155"/>
      <c r="O165" s="155"/>
      <c r="P165" s="155"/>
      <c r="Q165" s="155"/>
      <c r="R165" s="155"/>
      <c r="S165" s="159"/>
      <c r="T165" s="160"/>
      <c r="U165" s="155"/>
      <c r="V165" s="155"/>
      <c r="W165" s="155"/>
      <c r="X165" s="155"/>
      <c r="Y165" s="155"/>
      <c r="Z165" s="155"/>
      <c r="AA165" s="161"/>
      <c r="AT165" s="162" t="s">
        <v>123</v>
      </c>
      <c r="AU165" s="162" t="s">
        <v>17</v>
      </c>
      <c r="AV165" s="163" t="s">
        <v>69</v>
      </c>
      <c r="AW165" s="163" t="s">
        <v>84</v>
      </c>
      <c r="AX165" s="163" t="s">
        <v>65</v>
      </c>
      <c r="AY165" s="162" t="s">
        <v>113</v>
      </c>
    </row>
    <row r="166" spans="2:51" s="8" customFormat="1" ht="15.75" customHeight="1">
      <c r="B166" s="164"/>
      <c r="C166" s="165"/>
      <c r="D166" s="165"/>
      <c r="E166" s="166"/>
      <c r="F166" s="167" t="s">
        <v>124</v>
      </c>
      <c r="G166" s="165"/>
      <c r="H166" s="165"/>
      <c r="I166" s="165"/>
      <c r="J166" s="165"/>
      <c r="K166" s="168">
        <v>3.54</v>
      </c>
      <c r="L166" s="165"/>
      <c r="M166" s="165"/>
      <c r="N166" s="165"/>
      <c r="O166" s="165"/>
      <c r="P166" s="165"/>
      <c r="Q166" s="165"/>
      <c r="R166" s="165"/>
      <c r="S166" s="169"/>
      <c r="T166" s="170"/>
      <c r="U166" s="165"/>
      <c r="V166" s="165"/>
      <c r="W166" s="165"/>
      <c r="X166" s="165"/>
      <c r="Y166" s="165"/>
      <c r="Z166" s="165"/>
      <c r="AA166" s="171"/>
      <c r="AT166" s="172" t="s">
        <v>123</v>
      </c>
      <c r="AU166" s="172" t="s">
        <v>17</v>
      </c>
      <c r="AV166" s="173" t="s">
        <v>119</v>
      </c>
      <c r="AW166" s="173" t="s">
        <v>84</v>
      </c>
      <c r="AX166" s="173" t="s">
        <v>17</v>
      </c>
      <c r="AY166" s="172" t="s">
        <v>113</v>
      </c>
    </row>
    <row r="167" spans="2:65" s="8" customFormat="1" ht="27" customHeight="1">
      <c r="B167" s="26"/>
      <c r="C167" s="140" t="s">
        <v>65</v>
      </c>
      <c r="D167" s="140" t="s">
        <v>114</v>
      </c>
      <c r="E167" s="141" t="s">
        <v>180</v>
      </c>
      <c r="F167" s="142" t="s">
        <v>181</v>
      </c>
      <c r="G167" s="143"/>
      <c r="H167" s="143"/>
      <c r="I167" s="143"/>
      <c r="J167" s="144" t="s">
        <v>182</v>
      </c>
      <c r="K167" s="175"/>
      <c r="L167" s="146"/>
      <c r="M167" s="143"/>
      <c r="N167" s="147">
        <f>ROUND($L$167*$K$167,2)</f>
        <v>0</v>
      </c>
      <c r="O167" s="143"/>
      <c r="P167" s="143"/>
      <c r="Q167" s="143"/>
      <c r="R167" s="142" t="s">
        <v>118</v>
      </c>
      <c r="S167" s="52"/>
      <c r="T167" s="148"/>
      <c r="U167" s="149" t="s">
        <v>35</v>
      </c>
      <c r="V167" s="27"/>
      <c r="W167" s="27"/>
      <c r="X167" s="150">
        <v>0</v>
      </c>
      <c r="Y167" s="150">
        <f>$X$167*$K$167</f>
        <v>0</v>
      </c>
      <c r="Z167" s="150">
        <v>0</v>
      </c>
      <c r="AA167" s="151">
        <f>$Z$167*$K$167</f>
        <v>0</v>
      </c>
      <c r="AR167" s="100" t="s">
        <v>119</v>
      </c>
      <c r="AT167" s="100" t="s">
        <v>114</v>
      </c>
      <c r="AU167" s="100" t="s">
        <v>17</v>
      </c>
      <c r="AY167" s="8" t="s">
        <v>113</v>
      </c>
      <c r="BE167" s="152">
        <f>IF($U$167="základní",$N$167,0)</f>
        <v>0</v>
      </c>
      <c r="BF167" s="152">
        <f>IF($U$167="snížená",$N$167,0)</f>
        <v>0</v>
      </c>
      <c r="BG167" s="152">
        <f>IF($U$167="zákl. přenesená",$N$167,0)</f>
        <v>0</v>
      </c>
      <c r="BH167" s="152">
        <f>IF($U$167="sníž. přenesená",$N$167,0)</f>
        <v>0</v>
      </c>
      <c r="BI167" s="152">
        <f>IF($U$167="nulová",$N$167,0)</f>
        <v>0</v>
      </c>
      <c r="BJ167" s="100" t="s">
        <v>17</v>
      </c>
      <c r="BK167" s="152">
        <f>ROUND($L$167*$K$167,2)</f>
        <v>0</v>
      </c>
      <c r="BL167" s="100" t="s">
        <v>119</v>
      </c>
      <c r="BM167" s="100" t="s">
        <v>7</v>
      </c>
    </row>
    <row r="168" spans="2:47" s="8" customFormat="1" ht="16.5" customHeight="1">
      <c r="B168" s="26"/>
      <c r="C168" s="27"/>
      <c r="D168" s="27"/>
      <c r="E168" s="27"/>
      <c r="F168" s="153" t="s">
        <v>184</v>
      </c>
      <c r="G168" s="27"/>
      <c r="H168" s="27"/>
      <c r="I168" s="27"/>
      <c r="J168" s="27"/>
      <c r="K168" s="27"/>
      <c r="L168" s="27"/>
      <c r="M168" s="27"/>
      <c r="N168" s="27"/>
      <c r="O168" s="27"/>
      <c r="P168" s="27"/>
      <c r="Q168" s="27"/>
      <c r="R168" s="27"/>
      <c r="S168" s="52"/>
      <c r="T168" s="63"/>
      <c r="U168" s="27"/>
      <c r="V168" s="27"/>
      <c r="W168" s="27"/>
      <c r="X168" s="27"/>
      <c r="Y168" s="27"/>
      <c r="Z168" s="27"/>
      <c r="AA168" s="64"/>
      <c r="AT168" s="8" t="s">
        <v>121</v>
      </c>
      <c r="AU168" s="8" t="s">
        <v>17</v>
      </c>
    </row>
    <row r="169" spans="2:47" s="8" customFormat="1" ht="132.75" customHeight="1">
      <c r="B169" s="26"/>
      <c r="C169" s="27"/>
      <c r="D169" s="27"/>
      <c r="E169" s="27"/>
      <c r="F169" s="174" t="s">
        <v>185</v>
      </c>
      <c r="G169" s="27"/>
      <c r="H169" s="27"/>
      <c r="I169" s="27"/>
      <c r="J169" s="27"/>
      <c r="K169" s="27"/>
      <c r="L169" s="27"/>
      <c r="M169" s="27"/>
      <c r="N169" s="27"/>
      <c r="O169" s="27"/>
      <c r="P169" s="27"/>
      <c r="Q169" s="27"/>
      <c r="R169" s="27"/>
      <c r="S169" s="52"/>
      <c r="T169" s="63"/>
      <c r="U169" s="27"/>
      <c r="V169" s="27"/>
      <c r="W169" s="27"/>
      <c r="X169" s="27"/>
      <c r="Y169" s="27"/>
      <c r="Z169" s="27"/>
      <c r="AA169" s="64"/>
      <c r="AT169" s="8" t="s">
        <v>135</v>
      </c>
      <c r="AU169" s="8" t="s">
        <v>17</v>
      </c>
    </row>
    <row r="170" spans="2:63" s="129" customFormat="1" ht="37.5" customHeight="1">
      <c r="B170" s="130"/>
      <c r="C170" s="131"/>
      <c r="D170" s="132" t="s">
        <v>435</v>
      </c>
      <c r="E170" s="131"/>
      <c r="F170" s="131"/>
      <c r="G170" s="131"/>
      <c r="H170" s="131"/>
      <c r="I170" s="131"/>
      <c r="J170" s="131"/>
      <c r="K170" s="131"/>
      <c r="L170" s="131"/>
      <c r="M170" s="131"/>
      <c r="N170" s="133">
        <f>$BK$170</f>
        <v>0</v>
      </c>
      <c r="O170" s="131"/>
      <c r="P170" s="131"/>
      <c r="Q170" s="131"/>
      <c r="R170" s="131"/>
      <c r="S170" s="134"/>
      <c r="T170" s="135"/>
      <c r="U170" s="131"/>
      <c r="V170" s="131"/>
      <c r="W170" s="136">
        <f>SUM($W$171:$W$185)</f>
        <v>0</v>
      </c>
      <c r="X170" s="131"/>
      <c r="Y170" s="136">
        <f>SUM($Y$171:$Y$185)</f>
        <v>0.157945</v>
      </c>
      <c r="Z170" s="131"/>
      <c r="AA170" s="137">
        <f>SUM($AA$171:$AA$185)</f>
        <v>0</v>
      </c>
      <c r="AR170" s="138" t="s">
        <v>17</v>
      </c>
      <c r="AT170" s="138" t="s">
        <v>64</v>
      </c>
      <c r="AU170" s="138" t="s">
        <v>65</v>
      </c>
      <c r="AY170" s="138" t="s">
        <v>113</v>
      </c>
      <c r="BK170" s="139">
        <f>SUM($BK$171:$BK$185)</f>
        <v>0</v>
      </c>
    </row>
    <row r="171" spans="2:65" s="8" customFormat="1" ht="27" customHeight="1">
      <c r="B171" s="26"/>
      <c r="C171" s="140" t="s">
        <v>65</v>
      </c>
      <c r="D171" s="140" t="s">
        <v>114</v>
      </c>
      <c r="E171" s="141" t="s">
        <v>186</v>
      </c>
      <c r="F171" s="142" t="s">
        <v>187</v>
      </c>
      <c r="G171" s="143"/>
      <c r="H171" s="143"/>
      <c r="I171" s="143"/>
      <c r="J171" s="144" t="s">
        <v>188</v>
      </c>
      <c r="K171" s="145">
        <v>1.8</v>
      </c>
      <c r="L171" s="146"/>
      <c r="M171" s="143"/>
      <c r="N171" s="147">
        <f>ROUND($L$171*$K$171,2)</f>
        <v>0</v>
      </c>
      <c r="O171" s="143"/>
      <c r="P171" s="143"/>
      <c r="Q171" s="143"/>
      <c r="R171" s="142" t="s">
        <v>118</v>
      </c>
      <c r="S171" s="52"/>
      <c r="T171" s="148"/>
      <c r="U171" s="149" t="s">
        <v>35</v>
      </c>
      <c r="V171" s="27"/>
      <c r="W171" s="27"/>
      <c r="X171" s="150">
        <v>0.0006</v>
      </c>
      <c r="Y171" s="150">
        <f>$X$171*$K$171</f>
        <v>0.00108</v>
      </c>
      <c r="Z171" s="150">
        <v>0</v>
      </c>
      <c r="AA171" s="151">
        <f>$Z$171*$K$171</f>
        <v>0</v>
      </c>
      <c r="AR171" s="100" t="s">
        <v>119</v>
      </c>
      <c r="AT171" s="100" t="s">
        <v>114</v>
      </c>
      <c r="AU171" s="100" t="s">
        <v>17</v>
      </c>
      <c r="AY171" s="8" t="s">
        <v>113</v>
      </c>
      <c r="BE171" s="152">
        <f>IF($U$171="základní",$N$171,0)</f>
        <v>0</v>
      </c>
      <c r="BF171" s="152">
        <f>IF($U$171="snížená",$N$171,0)</f>
        <v>0</v>
      </c>
      <c r="BG171" s="152">
        <f>IF($U$171="zákl. přenesená",$N$171,0)</f>
        <v>0</v>
      </c>
      <c r="BH171" s="152">
        <f>IF($U$171="sníž. přenesená",$N$171,0)</f>
        <v>0</v>
      </c>
      <c r="BI171" s="152">
        <f>IF($U$171="nulová",$N$171,0)</f>
        <v>0</v>
      </c>
      <c r="BJ171" s="100" t="s">
        <v>17</v>
      </c>
      <c r="BK171" s="152">
        <f>ROUND($L$171*$K$171,2)</f>
        <v>0</v>
      </c>
      <c r="BL171" s="100" t="s">
        <v>119</v>
      </c>
      <c r="BM171" s="100" t="s">
        <v>224</v>
      </c>
    </row>
    <row r="172" spans="2:47" s="8" customFormat="1" ht="16.5" customHeight="1">
      <c r="B172" s="26"/>
      <c r="C172" s="27"/>
      <c r="D172" s="27"/>
      <c r="E172" s="27"/>
      <c r="F172" s="153" t="s">
        <v>189</v>
      </c>
      <c r="G172" s="27"/>
      <c r="H172" s="27"/>
      <c r="I172" s="27"/>
      <c r="J172" s="27"/>
      <c r="K172" s="27"/>
      <c r="L172" s="27"/>
      <c r="M172" s="27"/>
      <c r="N172" s="27"/>
      <c r="O172" s="27"/>
      <c r="P172" s="27"/>
      <c r="Q172" s="27"/>
      <c r="R172" s="27"/>
      <c r="S172" s="52"/>
      <c r="T172" s="63"/>
      <c r="U172" s="27"/>
      <c r="V172" s="27"/>
      <c r="W172" s="27"/>
      <c r="X172" s="27"/>
      <c r="Y172" s="27"/>
      <c r="Z172" s="27"/>
      <c r="AA172" s="64"/>
      <c r="AT172" s="8" t="s">
        <v>121</v>
      </c>
      <c r="AU172" s="8" t="s">
        <v>17</v>
      </c>
    </row>
    <row r="173" spans="2:51" s="8" customFormat="1" ht="15.75" customHeight="1">
      <c r="B173" s="154"/>
      <c r="C173" s="155"/>
      <c r="D173" s="155"/>
      <c r="E173" s="156"/>
      <c r="F173" s="157" t="s">
        <v>190</v>
      </c>
      <c r="G173" s="155"/>
      <c r="H173" s="155"/>
      <c r="I173" s="155"/>
      <c r="J173" s="155"/>
      <c r="K173" s="158">
        <v>1.8</v>
      </c>
      <c r="L173" s="155"/>
      <c r="M173" s="155"/>
      <c r="N173" s="155"/>
      <c r="O173" s="155"/>
      <c r="P173" s="155"/>
      <c r="Q173" s="155"/>
      <c r="R173" s="155"/>
      <c r="S173" s="159"/>
      <c r="T173" s="160"/>
      <c r="U173" s="155"/>
      <c r="V173" s="155"/>
      <c r="W173" s="155"/>
      <c r="X173" s="155"/>
      <c r="Y173" s="155"/>
      <c r="Z173" s="155"/>
      <c r="AA173" s="161"/>
      <c r="AT173" s="162" t="s">
        <v>123</v>
      </c>
      <c r="AU173" s="162" t="s">
        <v>17</v>
      </c>
      <c r="AV173" s="163" t="s">
        <v>69</v>
      </c>
      <c r="AW173" s="163" t="s">
        <v>84</v>
      </c>
      <c r="AX173" s="163" t="s">
        <v>65</v>
      </c>
      <c r="AY173" s="162" t="s">
        <v>113</v>
      </c>
    </row>
    <row r="174" spans="2:51" s="8" customFormat="1" ht="15.75" customHeight="1">
      <c r="B174" s="164"/>
      <c r="C174" s="165"/>
      <c r="D174" s="165"/>
      <c r="E174" s="166"/>
      <c r="F174" s="167" t="s">
        <v>124</v>
      </c>
      <c r="G174" s="165"/>
      <c r="H174" s="165"/>
      <c r="I174" s="165"/>
      <c r="J174" s="165"/>
      <c r="K174" s="168">
        <v>1.8</v>
      </c>
      <c r="L174" s="165"/>
      <c r="M174" s="165"/>
      <c r="N174" s="165"/>
      <c r="O174" s="165"/>
      <c r="P174" s="165"/>
      <c r="Q174" s="165"/>
      <c r="R174" s="165"/>
      <c r="S174" s="169"/>
      <c r="T174" s="170"/>
      <c r="U174" s="165"/>
      <c r="V174" s="165"/>
      <c r="W174" s="165"/>
      <c r="X174" s="165"/>
      <c r="Y174" s="165"/>
      <c r="Z174" s="165"/>
      <c r="AA174" s="171"/>
      <c r="AT174" s="172" t="s">
        <v>123</v>
      </c>
      <c r="AU174" s="172" t="s">
        <v>17</v>
      </c>
      <c r="AV174" s="173" t="s">
        <v>119</v>
      </c>
      <c r="AW174" s="173" t="s">
        <v>84</v>
      </c>
      <c r="AX174" s="173" t="s">
        <v>17</v>
      </c>
      <c r="AY174" s="172" t="s">
        <v>113</v>
      </c>
    </row>
    <row r="175" spans="2:65" s="8" customFormat="1" ht="27" customHeight="1">
      <c r="B175" s="26"/>
      <c r="C175" s="140" t="s">
        <v>65</v>
      </c>
      <c r="D175" s="140" t="s">
        <v>114</v>
      </c>
      <c r="E175" s="141" t="s">
        <v>191</v>
      </c>
      <c r="F175" s="142" t="s">
        <v>192</v>
      </c>
      <c r="G175" s="143"/>
      <c r="H175" s="143"/>
      <c r="I175" s="143"/>
      <c r="J175" s="144" t="s">
        <v>188</v>
      </c>
      <c r="K175" s="145">
        <v>129</v>
      </c>
      <c r="L175" s="146"/>
      <c r="M175" s="143"/>
      <c r="N175" s="147">
        <f>ROUND($L$175*$K$175,2)</f>
        <v>0</v>
      </c>
      <c r="O175" s="143"/>
      <c r="P175" s="143"/>
      <c r="Q175" s="143"/>
      <c r="R175" s="142" t="s">
        <v>118</v>
      </c>
      <c r="S175" s="52"/>
      <c r="T175" s="148"/>
      <c r="U175" s="149" t="s">
        <v>35</v>
      </c>
      <c r="V175" s="27"/>
      <c r="W175" s="27"/>
      <c r="X175" s="150">
        <v>0.00116</v>
      </c>
      <c r="Y175" s="150">
        <f>$X$175*$K$175</f>
        <v>0.14964</v>
      </c>
      <c r="Z175" s="150">
        <v>0</v>
      </c>
      <c r="AA175" s="151">
        <f>$Z$175*$K$175</f>
        <v>0</v>
      </c>
      <c r="AR175" s="100" t="s">
        <v>119</v>
      </c>
      <c r="AT175" s="100" t="s">
        <v>114</v>
      </c>
      <c r="AU175" s="100" t="s">
        <v>17</v>
      </c>
      <c r="AY175" s="8" t="s">
        <v>113</v>
      </c>
      <c r="BE175" s="152">
        <f>IF($U$175="základní",$N$175,0)</f>
        <v>0</v>
      </c>
      <c r="BF175" s="152">
        <f>IF($U$175="snížená",$N$175,0)</f>
        <v>0</v>
      </c>
      <c r="BG175" s="152">
        <f>IF($U$175="zákl. přenesená",$N$175,0)</f>
        <v>0</v>
      </c>
      <c r="BH175" s="152">
        <f>IF($U$175="sníž. přenesená",$N$175,0)</f>
        <v>0</v>
      </c>
      <c r="BI175" s="152">
        <f>IF($U$175="nulová",$N$175,0)</f>
        <v>0</v>
      </c>
      <c r="BJ175" s="100" t="s">
        <v>17</v>
      </c>
      <c r="BK175" s="152">
        <f>ROUND($L$175*$K$175,2)</f>
        <v>0</v>
      </c>
      <c r="BL175" s="100" t="s">
        <v>119</v>
      </c>
      <c r="BM175" s="100" t="s">
        <v>231</v>
      </c>
    </row>
    <row r="176" spans="2:47" s="8" customFormat="1" ht="16.5" customHeight="1">
      <c r="B176" s="26"/>
      <c r="C176" s="27"/>
      <c r="D176" s="27"/>
      <c r="E176" s="27"/>
      <c r="F176" s="153" t="s">
        <v>194</v>
      </c>
      <c r="G176" s="27"/>
      <c r="H176" s="27"/>
      <c r="I176" s="27"/>
      <c r="J176" s="27"/>
      <c r="K176" s="27"/>
      <c r="L176" s="27"/>
      <c r="M176" s="27"/>
      <c r="N176" s="27"/>
      <c r="O176" s="27"/>
      <c r="P176" s="27"/>
      <c r="Q176" s="27"/>
      <c r="R176" s="27"/>
      <c r="S176" s="52"/>
      <c r="T176" s="63"/>
      <c r="U176" s="27"/>
      <c r="V176" s="27"/>
      <c r="W176" s="27"/>
      <c r="X176" s="27"/>
      <c r="Y176" s="27"/>
      <c r="Z176" s="27"/>
      <c r="AA176" s="64"/>
      <c r="AT176" s="8" t="s">
        <v>121</v>
      </c>
      <c r="AU176" s="8" t="s">
        <v>17</v>
      </c>
    </row>
    <row r="177" spans="2:51" s="8" customFormat="1" ht="15.75" customHeight="1">
      <c r="B177" s="154"/>
      <c r="C177" s="155"/>
      <c r="D177" s="155"/>
      <c r="E177" s="156"/>
      <c r="F177" s="157" t="s">
        <v>473</v>
      </c>
      <c r="G177" s="155"/>
      <c r="H177" s="155"/>
      <c r="I177" s="155"/>
      <c r="J177" s="155"/>
      <c r="K177" s="158">
        <v>129</v>
      </c>
      <c r="L177" s="155"/>
      <c r="M177" s="155"/>
      <c r="N177" s="155"/>
      <c r="O177" s="155"/>
      <c r="P177" s="155"/>
      <c r="Q177" s="155"/>
      <c r="R177" s="155"/>
      <c r="S177" s="159"/>
      <c r="T177" s="160"/>
      <c r="U177" s="155"/>
      <c r="V177" s="155"/>
      <c r="W177" s="155"/>
      <c r="X177" s="155"/>
      <c r="Y177" s="155"/>
      <c r="Z177" s="155"/>
      <c r="AA177" s="161"/>
      <c r="AT177" s="162" t="s">
        <v>123</v>
      </c>
      <c r="AU177" s="162" t="s">
        <v>17</v>
      </c>
      <c r="AV177" s="163" t="s">
        <v>69</v>
      </c>
      <c r="AW177" s="163" t="s">
        <v>84</v>
      </c>
      <c r="AX177" s="163" t="s">
        <v>65</v>
      </c>
      <c r="AY177" s="162" t="s">
        <v>113</v>
      </c>
    </row>
    <row r="178" spans="2:51" s="8" customFormat="1" ht="15.75" customHeight="1">
      <c r="B178" s="164"/>
      <c r="C178" s="165"/>
      <c r="D178" s="165"/>
      <c r="E178" s="166"/>
      <c r="F178" s="167" t="s">
        <v>124</v>
      </c>
      <c r="G178" s="165"/>
      <c r="H178" s="165"/>
      <c r="I178" s="165"/>
      <c r="J178" s="165"/>
      <c r="K178" s="168">
        <v>129</v>
      </c>
      <c r="L178" s="165"/>
      <c r="M178" s="165"/>
      <c r="N178" s="165"/>
      <c r="O178" s="165"/>
      <c r="P178" s="165"/>
      <c r="Q178" s="165"/>
      <c r="R178" s="165"/>
      <c r="S178" s="169"/>
      <c r="T178" s="170"/>
      <c r="U178" s="165"/>
      <c r="V178" s="165"/>
      <c r="W178" s="165"/>
      <c r="X178" s="165"/>
      <c r="Y178" s="165"/>
      <c r="Z178" s="165"/>
      <c r="AA178" s="171"/>
      <c r="AT178" s="172" t="s">
        <v>123</v>
      </c>
      <c r="AU178" s="172" t="s">
        <v>17</v>
      </c>
      <c r="AV178" s="173" t="s">
        <v>119</v>
      </c>
      <c r="AW178" s="173" t="s">
        <v>84</v>
      </c>
      <c r="AX178" s="173" t="s">
        <v>17</v>
      </c>
      <c r="AY178" s="172" t="s">
        <v>113</v>
      </c>
    </row>
    <row r="179" spans="2:65" s="8" customFormat="1" ht="15.75" customHeight="1">
      <c r="B179" s="26"/>
      <c r="C179" s="140" t="s">
        <v>65</v>
      </c>
      <c r="D179" s="140" t="s">
        <v>114</v>
      </c>
      <c r="E179" s="141" t="s">
        <v>196</v>
      </c>
      <c r="F179" s="142" t="s">
        <v>197</v>
      </c>
      <c r="G179" s="143"/>
      <c r="H179" s="143"/>
      <c r="I179" s="143"/>
      <c r="J179" s="144" t="s">
        <v>188</v>
      </c>
      <c r="K179" s="145">
        <v>8.5</v>
      </c>
      <c r="L179" s="146"/>
      <c r="M179" s="143"/>
      <c r="N179" s="147">
        <f>ROUND($L$179*$K$179,2)</f>
        <v>0</v>
      </c>
      <c r="O179" s="143"/>
      <c r="P179" s="143"/>
      <c r="Q179" s="143"/>
      <c r="R179" s="142" t="s">
        <v>118</v>
      </c>
      <c r="S179" s="52"/>
      <c r="T179" s="148"/>
      <c r="U179" s="149" t="s">
        <v>35</v>
      </c>
      <c r="V179" s="27"/>
      <c r="W179" s="27"/>
      <c r="X179" s="150">
        <v>0.00085</v>
      </c>
      <c r="Y179" s="150">
        <f>$X$179*$K$179</f>
        <v>0.007225</v>
      </c>
      <c r="Z179" s="150">
        <v>0</v>
      </c>
      <c r="AA179" s="151">
        <f>$Z$179*$K$179</f>
        <v>0</v>
      </c>
      <c r="AR179" s="100" t="s">
        <v>119</v>
      </c>
      <c r="AT179" s="100" t="s">
        <v>114</v>
      </c>
      <c r="AU179" s="100" t="s">
        <v>17</v>
      </c>
      <c r="AY179" s="8" t="s">
        <v>113</v>
      </c>
      <c r="BE179" s="152">
        <f>IF($U$179="základní",$N$179,0)</f>
        <v>0</v>
      </c>
      <c r="BF179" s="152">
        <f>IF($U$179="snížená",$N$179,0)</f>
        <v>0</v>
      </c>
      <c r="BG179" s="152">
        <f>IF($U$179="zákl. přenesená",$N$179,0)</f>
        <v>0</v>
      </c>
      <c r="BH179" s="152">
        <f>IF($U$179="sníž. přenesená",$N$179,0)</f>
        <v>0</v>
      </c>
      <c r="BI179" s="152">
        <f>IF($U$179="nulová",$N$179,0)</f>
        <v>0</v>
      </c>
      <c r="BJ179" s="100" t="s">
        <v>17</v>
      </c>
      <c r="BK179" s="152">
        <f>ROUND($L$179*$K$179,2)</f>
        <v>0</v>
      </c>
      <c r="BL179" s="100" t="s">
        <v>119</v>
      </c>
      <c r="BM179" s="100" t="s">
        <v>237</v>
      </c>
    </row>
    <row r="180" spans="2:47" s="8" customFormat="1" ht="16.5" customHeight="1">
      <c r="B180" s="26"/>
      <c r="C180" s="27"/>
      <c r="D180" s="27"/>
      <c r="E180" s="27"/>
      <c r="F180" s="153" t="s">
        <v>199</v>
      </c>
      <c r="G180" s="27"/>
      <c r="H180" s="27"/>
      <c r="I180" s="27"/>
      <c r="J180" s="27"/>
      <c r="K180" s="27"/>
      <c r="L180" s="27"/>
      <c r="M180" s="27"/>
      <c r="N180" s="27"/>
      <c r="O180" s="27"/>
      <c r="P180" s="27"/>
      <c r="Q180" s="27"/>
      <c r="R180" s="27"/>
      <c r="S180" s="52"/>
      <c r="T180" s="63"/>
      <c r="U180" s="27"/>
      <c r="V180" s="27"/>
      <c r="W180" s="27"/>
      <c r="X180" s="27"/>
      <c r="Y180" s="27"/>
      <c r="Z180" s="27"/>
      <c r="AA180" s="64"/>
      <c r="AT180" s="8" t="s">
        <v>121</v>
      </c>
      <c r="AU180" s="8" t="s">
        <v>17</v>
      </c>
    </row>
    <row r="181" spans="2:51" s="8" customFormat="1" ht="15.75" customHeight="1">
      <c r="B181" s="154"/>
      <c r="C181" s="155"/>
      <c r="D181" s="155"/>
      <c r="E181" s="156"/>
      <c r="F181" s="157" t="s">
        <v>474</v>
      </c>
      <c r="G181" s="155"/>
      <c r="H181" s="155"/>
      <c r="I181" s="155"/>
      <c r="J181" s="155"/>
      <c r="K181" s="158">
        <v>8.5</v>
      </c>
      <c r="L181" s="155"/>
      <c r="M181" s="155"/>
      <c r="N181" s="155"/>
      <c r="O181" s="155"/>
      <c r="P181" s="155"/>
      <c r="Q181" s="155"/>
      <c r="R181" s="155"/>
      <c r="S181" s="159"/>
      <c r="T181" s="160"/>
      <c r="U181" s="155"/>
      <c r="V181" s="155"/>
      <c r="W181" s="155"/>
      <c r="X181" s="155"/>
      <c r="Y181" s="155"/>
      <c r="Z181" s="155"/>
      <c r="AA181" s="161"/>
      <c r="AT181" s="162" t="s">
        <v>123</v>
      </c>
      <c r="AU181" s="162" t="s">
        <v>17</v>
      </c>
      <c r="AV181" s="163" t="s">
        <v>69</v>
      </c>
      <c r="AW181" s="163" t="s">
        <v>84</v>
      </c>
      <c r="AX181" s="163" t="s">
        <v>65</v>
      </c>
      <c r="AY181" s="162" t="s">
        <v>113</v>
      </c>
    </row>
    <row r="182" spans="2:51" s="8" customFormat="1" ht="15.75" customHeight="1">
      <c r="B182" s="164"/>
      <c r="C182" s="165"/>
      <c r="D182" s="165"/>
      <c r="E182" s="166"/>
      <c r="F182" s="167" t="s">
        <v>124</v>
      </c>
      <c r="G182" s="165"/>
      <c r="H182" s="165"/>
      <c r="I182" s="165"/>
      <c r="J182" s="165"/>
      <c r="K182" s="168">
        <v>8.5</v>
      </c>
      <c r="L182" s="165"/>
      <c r="M182" s="165"/>
      <c r="N182" s="165"/>
      <c r="O182" s="165"/>
      <c r="P182" s="165"/>
      <c r="Q182" s="165"/>
      <c r="R182" s="165"/>
      <c r="S182" s="169"/>
      <c r="T182" s="170"/>
      <c r="U182" s="165"/>
      <c r="V182" s="165"/>
      <c r="W182" s="165"/>
      <c r="X182" s="165"/>
      <c r="Y182" s="165"/>
      <c r="Z182" s="165"/>
      <c r="AA182" s="171"/>
      <c r="AT182" s="172" t="s">
        <v>123</v>
      </c>
      <c r="AU182" s="172" t="s">
        <v>17</v>
      </c>
      <c r="AV182" s="173" t="s">
        <v>119</v>
      </c>
      <c r="AW182" s="173" t="s">
        <v>84</v>
      </c>
      <c r="AX182" s="173" t="s">
        <v>17</v>
      </c>
      <c r="AY182" s="172" t="s">
        <v>113</v>
      </c>
    </row>
    <row r="183" spans="2:65" s="8" customFormat="1" ht="27" customHeight="1">
      <c r="B183" s="26"/>
      <c r="C183" s="140" t="s">
        <v>65</v>
      </c>
      <c r="D183" s="140" t="s">
        <v>114</v>
      </c>
      <c r="E183" s="141" t="s">
        <v>206</v>
      </c>
      <c r="F183" s="142" t="s">
        <v>207</v>
      </c>
      <c r="G183" s="143"/>
      <c r="H183" s="143"/>
      <c r="I183" s="143"/>
      <c r="J183" s="144" t="s">
        <v>182</v>
      </c>
      <c r="K183" s="175"/>
      <c r="L183" s="146"/>
      <c r="M183" s="143"/>
      <c r="N183" s="147">
        <f>ROUND($L$183*$K$183,2)</f>
        <v>0</v>
      </c>
      <c r="O183" s="143"/>
      <c r="P183" s="143"/>
      <c r="Q183" s="143"/>
      <c r="R183" s="142" t="s">
        <v>118</v>
      </c>
      <c r="S183" s="52"/>
      <c r="T183" s="148"/>
      <c r="U183" s="149" t="s">
        <v>35</v>
      </c>
      <c r="V183" s="27"/>
      <c r="W183" s="27"/>
      <c r="X183" s="150">
        <v>0</v>
      </c>
      <c r="Y183" s="150">
        <f>$X$183*$K$183</f>
        <v>0</v>
      </c>
      <c r="Z183" s="150">
        <v>0</v>
      </c>
      <c r="AA183" s="151">
        <f>$Z$183*$K$183</f>
        <v>0</v>
      </c>
      <c r="AR183" s="100" t="s">
        <v>119</v>
      </c>
      <c r="AT183" s="100" t="s">
        <v>114</v>
      </c>
      <c r="AU183" s="100" t="s">
        <v>17</v>
      </c>
      <c r="AY183" s="8" t="s">
        <v>113</v>
      </c>
      <c r="BE183" s="152">
        <f>IF($U$183="základní",$N$183,0)</f>
        <v>0</v>
      </c>
      <c r="BF183" s="152">
        <f>IF($U$183="snížená",$N$183,0)</f>
        <v>0</v>
      </c>
      <c r="BG183" s="152">
        <f>IF($U$183="zákl. přenesená",$N$183,0)</f>
        <v>0</v>
      </c>
      <c r="BH183" s="152">
        <f>IF($U$183="sníž. přenesená",$N$183,0)</f>
        <v>0</v>
      </c>
      <c r="BI183" s="152">
        <f>IF($U$183="nulová",$N$183,0)</f>
        <v>0</v>
      </c>
      <c r="BJ183" s="100" t="s">
        <v>17</v>
      </c>
      <c r="BK183" s="152">
        <f>ROUND($L$183*$K$183,2)</f>
        <v>0</v>
      </c>
      <c r="BL183" s="100" t="s">
        <v>119</v>
      </c>
      <c r="BM183" s="100" t="s">
        <v>240</v>
      </c>
    </row>
    <row r="184" spans="2:47" s="8" customFormat="1" ht="16.5" customHeight="1">
      <c r="B184" s="26"/>
      <c r="C184" s="27"/>
      <c r="D184" s="27"/>
      <c r="E184" s="27"/>
      <c r="F184" s="153" t="s">
        <v>209</v>
      </c>
      <c r="G184" s="27"/>
      <c r="H184" s="27"/>
      <c r="I184" s="27"/>
      <c r="J184" s="27"/>
      <c r="K184" s="27"/>
      <c r="L184" s="27"/>
      <c r="M184" s="27"/>
      <c r="N184" s="27"/>
      <c r="O184" s="27"/>
      <c r="P184" s="27"/>
      <c r="Q184" s="27"/>
      <c r="R184" s="27"/>
      <c r="S184" s="52"/>
      <c r="T184" s="63"/>
      <c r="U184" s="27"/>
      <c r="V184" s="27"/>
      <c r="W184" s="27"/>
      <c r="X184" s="27"/>
      <c r="Y184" s="27"/>
      <c r="Z184" s="27"/>
      <c r="AA184" s="64"/>
      <c r="AT184" s="8" t="s">
        <v>121</v>
      </c>
      <c r="AU184" s="8" t="s">
        <v>17</v>
      </c>
    </row>
    <row r="185" spans="2:47" s="8" customFormat="1" ht="121.5" customHeight="1">
      <c r="B185" s="26"/>
      <c r="C185" s="27"/>
      <c r="D185" s="27"/>
      <c r="E185" s="27"/>
      <c r="F185" s="174" t="s">
        <v>210</v>
      </c>
      <c r="G185" s="27"/>
      <c r="H185" s="27"/>
      <c r="I185" s="27"/>
      <c r="J185" s="27"/>
      <c r="K185" s="27"/>
      <c r="L185" s="27"/>
      <c r="M185" s="27"/>
      <c r="N185" s="27"/>
      <c r="O185" s="27"/>
      <c r="P185" s="27"/>
      <c r="Q185" s="27"/>
      <c r="R185" s="27"/>
      <c r="S185" s="52"/>
      <c r="T185" s="63"/>
      <c r="U185" s="27"/>
      <c r="V185" s="27"/>
      <c r="W185" s="27"/>
      <c r="X185" s="27"/>
      <c r="Y185" s="27"/>
      <c r="Z185" s="27"/>
      <c r="AA185" s="64"/>
      <c r="AT185" s="8" t="s">
        <v>135</v>
      </c>
      <c r="AU185" s="8" t="s">
        <v>17</v>
      </c>
    </row>
    <row r="186" spans="2:63" s="129" customFormat="1" ht="37.5" customHeight="1">
      <c r="B186" s="130"/>
      <c r="C186" s="131"/>
      <c r="D186" s="132" t="s">
        <v>436</v>
      </c>
      <c r="E186" s="131"/>
      <c r="F186" s="131"/>
      <c r="G186" s="131"/>
      <c r="H186" s="131"/>
      <c r="I186" s="131"/>
      <c r="J186" s="131"/>
      <c r="K186" s="131"/>
      <c r="L186" s="131"/>
      <c r="M186" s="131"/>
      <c r="N186" s="133">
        <f>$BK$186</f>
        <v>0</v>
      </c>
      <c r="O186" s="131"/>
      <c r="P186" s="131"/>
      <c r="Q186" s="131"/>
      <c r="R186" s="131"/>
      <c r="S186" s="134"/>
      <c r="T186" s="135"/>
      <c r="U186" s="131"/>
      <c r="V186" s="131"/>
      <c r="W186" s="136">
        <f>SUM($W$187:$W$247)</f>
        <v>0</v>
      </c>
      <c r="X186" s="131"/>
      <c r="Y186" s="136">
        <f>SUM($Y$187:$Y$247)</f>
        <v>0</v>
      </c>
      <c r="Z186" s="131"/>
      <c r="AA186" s="137">
        <f>SUM($AA$187:$AA$247)</f>
        <v>0</v>
      </c>
      <c r="AR186" s="138" t="s">
        <v>17</v>
      </c>
      <c r="AT186" s="138" t="s">
        <v>64</v>
      </c>
      <c r="AU186" s="138" t="s">
        <v>65</v>
      </c>
      <c r="AY186" s="138" t="s">
        <v>113</v>
      </c>
      <c r="BK186" s="139">
        <f>SUM($BK$187:$BK$247)</f>
        <v>0</v>
      </c>
    </row>
    <row r="187" spans="2:65" s="8" customFormat="1" ht="27" customHeight="1">
      <c r="B187" s="26"/>
      <c r="C187" s="140" t="s">
        <v>65</v>
      </c>
      <c r="D187" s="140" t="s">
        <v>114</v>
      </c>
      <c r="E187" s="141" t="s">
        <v>211</v>
      </c>
      <c r="F187" s="142" t="s">
        <v>212</v>
      </c>
      <c r="G187" s="143"/>
      <c r="H187" s="143"/>
      <c r="I187" s="143"/>
      <c r="J187" s="144" t="s">
        <v>213</v>
      </c>
      <c r="K187" s="145">
        <v>1</v>
      </c>
      <c r="L187" s="146"/>
      <c r="M187" s="143"/>
      <c r="N187" s="147">
        <f>ROUND($L$187*$K$187,2)</f>
        <v>0</v>
      </c>
      <c r="O187" s="143"/>
      <c r="P187" s="143"/>
      <c r="Q187" s="143"/>
      <c r="R187" s="142" t="s">
        <v>139</v>
      </c>
      <c r="S187" s="52"/>
      <c r="T187" s="148"/>
      <c r="U187" s="149" t="s">
        <v>35</v>
      </c>
      <c r="V187" s="27"/>
      <c r="W187" s="27"/>
      <c r="X187" s="150">
        <v>0</v>
      </c>
      <c r="Y187" s="150">
        <f>$X$187*$K$187</f>
        <v>0</v>
      </c>
      <c r="Z187" s="150">
        <v>0</v>
      </c>
      <c r="AA187" s="151">
        <f>$Z$187*$K$187</f>
        <v>0</v>
      </c>
      <c r="AR187" s="100" t="s">
        <v>119</v>
      </c>
      <c r="AT187" s="100" t="s">
        <v>114</v>
      </c>
      <c r="AU187" s="100" t="s">
        <v>17</v>
      </c>
      <c r="AY187" s="8" t="s">
        <v>113</v>
      </c>
      <c r="BE187" s="152">
        <f>IF($U$187="základní",$N$187,0)</f>
        <v>0</v>
      </c>
      <c r="BF187" s="152">
        <f>IF($U$187="snížená",$N$187,0)</f>
        <v>0</v>
      </c>
      <c r="BG187" s="152">
        <f>IF($U$187="zákl. přenesená",$N$187,0)</f>
        <v>0</v>
      </c>
      <c r="BH187" s="152">
        <f>IF($U$187="sníž. přenesená",$N$187,0)</f>
        <v>0</v>
      </c>
      <c r="BI187" s="152">
        <f>IF($U$187="nulová",$N$187,0)</f>
        <v>0</v>
      </c>
      <c r="BJ187" s="100" t="s">
        <v>17</v>
      </c>
      <c r="BK187" s="152">
        <f>ROUND($L$187*$K$187,2)</f>
        <v>0</v>
      </c>
      <c r="BL187" s="100" t="s">
        <v>119</v>
      </c>
      <c r="BM187" s="100" t="s">
        <v>242</v>
      </c>
    </row>
    <row r="188" spans="2:47" s="8" customFormat="1" ht="16.5" customHeight="1">
      <c r="B188" s="26"/>
      <c r="C188" s="27"/>
      <c r="D188" s="27"/>
      <c r="E188" s="27"/>
      <c r="F188" s="153" t="s">
        <v>212</v>
      </c>
      <c r="G188" s="27"/>
      <c r="H188" s="27"/>
      <c r="I188" s="27"/>
      <c r="J188" s="27"/>
      <c r="K188" s="27"/>
      <c r="L188" s="27"/>
      <c r="M188" s="27"/>
      <c r="N188" s="27"/>
      <c r="O188" s="27"/>
      <c r="P188" s="27"/>
      <c r="Q188" s="27"/>
      <c r="R188" s="27"/>
      <c r="S188" s="52"/>
      <c r="T188" s="63"/>
      <c r="U188" s="27"/>
      <c r="V188" s="27"/>
      <c r="W188" s="27"/>
      <c r="X188" s="27"/>
      <c r="Y188" s="27"/>
      <c r="Z188" s="27"/>
      <c r="AA188" s="64"/>
      <c r="AT188" s="8" t="s">
        <v>121</v>
      </c>
      <c r="AU188" s="8" t="s">
        <v>17</v>
      </c>
    </row>
    <row r="189" spans="2:65" s="8" customFormat="1" ht="15.75" customHeight="1">
      <c r="B189" s="26"/>
      <c r="C189" s="140" t="s">
        <v>65</v>
      </c>
      <c r="D189" s="140" t="s">
        <v>114</v>
      </c>
      <c r="E189" s="141" t="s">
        <v>215</v>
      </c>
      <c r="F189" s="142" t="s">
        <v>216</v>
      </c>
      <c r="G189" s="143"/>
      <c r="H189" s="143"/>
      <c r="I189" s="143"/>
      <c r="J189" s="144" t="s">
        <v>131</v>
      </c>
      <c r="K189" s="145">
        <v>155.94</v>
      </c>
      <c r="L189" s="146"/>
      <c r="M189" s="143"/>
      <c r="N189" s="147">
        <f>ROUND($L$189*$K$189,2)</f>
        <v>0</v>
      </c>
      <c r="O189" s="143"/>
      <c r="P189" s="143"/>
      <c r="Q189" s="143"/>
      <c r="R189" s="142" t="s">
        <v>139</v>
      </c>
      <c r="S189" s="52"/>
      <c r="T189" s="148"/>
      <c r="U189" s="149" t="s">
        <v>35</v>
      </c>
      <c r="V189" s="27"/>
      <c r="W189" s="27"/>
      <c r="X189" s="150">
        <v>0</v>
      </c>
      <c r="Y189" s="150">
        <f>$X$189*$K$189</f>
        <v>0</v>
      </c>
      <c r="Z189" s="150">
        <v>0</v>
      </c>
      <c r="AA189" s="151">
        <f>$Z$189*$K$189</f>
        <v>0</v>
      </c>
      <c r="AR189" s="100" t="s">
        <v>119</v>
      </c>
      <c r="AT189" s="100" t="s">
        <v>114</v>
      </c>
      <c r="AU189" s="100" t="s">
        <v>17</v>
      </c>
      <c r="AY189" s="8" t="s">
        <v>113</v>
      </c>
      <c r="BE189" s="152">
        <f>IF($U$189="základní",$N$189,0)</f>
        <v>0</v>
      </c>
      <c r="BF189" s="152">
        <f>IF($U$189="snížená",$N$189,0)</f>
        <v>0</v>
      </c>
      <c r="BG189" s="152">
        <f>IF($U$189="zákl. přenesená",$N$189,0)</f>
        <v>0</v>
      </c>
      <c r="BH189" s="152">
        <f>IF($U$189="sníž. přenesená",$N$189,0)</f>
        <v>0</v>
      </c>
      <c r="BI189" s="152">
        <f>IF($U$189="nulová",$N$189,0)</f>
        <v>0</v>
      </c>
      <c r="BJ189" s="100" t="s">
        <v>17</v>
      </c>
      <c r="BK189" s="152">
        <f>ROUND($L$189*$K$189,2)</f>
        <v>0</v>
      </c>
      <c r="BL189" s="100" t="s">
        <v>119</v>
      </c>
      <c r="BM189" s="100" t="s">
        <v>245</v>
      </c>
    </row>
    <row r="190" spans="2:47" s="8" customFormat="1" ht="16.5" customHeight="1">
      <c r="B190" s="26"/>
      <c r="C190" s="27"/>
      <c r="D190" s="27"/>
      <c r="E190" s="27"/>
      <c r="F190" s="153" t="s">
        <v>216</v>
      </c>
      <c r="G190" s="27"/>
      <c r="H190" s="27"/>
      <c r="I190" s="27"/>
      <c r="J190" s="27"/>
      <c r="K190" s="27"/>
      <c r="L190" s="27"/>
      <c r="M190" s="27"/>
      <c r="N190" s="27"/>
      <c r="O190" s="27"/>
      <c r="P190" s="27"/>
      <c r="Q190" s="27"/>
      <c r="R190" s="27"/>
      <c r="S190" s="52"/>
      <c r="T190" s="63"/>
      <c r="U190" s="27"/>
      <c r="V190" s="27"/>
      <c r="W190" s="27"/>
      <c r="X190" s="27"/>
      <c r="Y190" s="27"/>
      <c r="Z190" s="27"/>
      <c r="AA190" s="64"/>
      <c r="AT190" s="8" t="s">
        <v>121</v>
      </c>
      <c r="AU190" s="8" t="s">
        <v>17</v>
      </c>
    </row>
    <row r="191" spans="2:51" s="8" customFormat="1" ht="15.75" customHeight="1">
      <c r="B191" s="154"/>
      <c r="C191" s="155"/>
      <c r="D191" s="155"/>
      <c r="E191" s="156"/>
      <c r="F191" s="157" t="s">
        <v>217</v>
      </c>
      <c r="G191" s="155"/>
      <c r="H191" s="155"/>
      <c r="I191" s="155"/>
      <c r="J191" s="155"/>
      <c r="K191" s="158">
        <v>23.1</v>
      </c>
      <c r="L191" s="155"/>
      <c r="M191" s="155"/>
      <c r="N191" s="155"/>
      <c r="O191" s="155"/>
      <c r="P191" s="155"/>
      <c r="Q191" s="155"/>
      <c r="R191" s="155"/>
      <c r="S191" s="159"/>
      <c r="T191" s="160"/>
      <c r="U191" s="155"/>
      <c r="V191" s="155"/>
      <c r="W191" s="155"/>
      <c r="X191" s="155"/>
      <c r="Y191" s="155"/>
      <c r="Z191" s="155"/>
      <c r="AA191" s="161"/>
      <c r="AT191" s="162" t="s">
        <v>123</v>
      </c>
      <c r="AU191" s="162" t="s">
        <v>17</v>
      </c>
      <c r="AV191" s="163" t="s">
        <v>69</v>
      </c>
      <c r="AW191" s="163" t="s">
        <v>84</v>
      </c>
      <c r="AX191" s="163" t="s">
        <v>65</v>
      </c>
      <c r="AY191" s="162" t="s">
        <v>113</v>
      </c>
    </row>
    <row r="192" spans="2:51" s="8" customFormat="1" ht="15.75" customHeight="1">
      <c r="B192" s="154"/>
      <c r="C192" s="155"/>
      <c r="D192" s="155"/>
      <c r="E192" s="156"/>
      <c r="F192" s="157" t="s">
        <v>218</v>
      </c>
      <c r="G192" s="155"/>
      <c r="H192" s="155"/>
      <c r="I192" s="155"/>
      <c r="J192" s="155"/>
      <c r="K192" s="158">
        <v>7.56</v>
      </c>
      <c r="L192" s="155"/>
      <c r="M192" s="155"/>
      <c r="N192" s="155"/>
      <c r="O192" s="155"/>
      <c r="P192" s="155"/>
      <c r="Q192" s="155"/>
      <c r="R192" s="155"/>
      <c r="S192" s="159"/>
      <c r="T192" s="160"/>
      <c r="U192" s="155"/>
      <c r="V192" s="155"/>
      <c r="W192" s="155"/>
      <c r="X192" s="155"/>
      <c r="Y192" s="155"/>
      <c r="Z192" s="155"/>
      <c r="AA192" s="161"/>
      <c r="AT192" s="162" t="s">
        <v>123</v>
      </c>
      <c r="AU192" s="162" t="s">
        <v>17</v>
      </c>
      <c r="AV192" s="163" t="s">
        <v>69</v>
      </c>
      <c r="AW192" s="163" t="s">
        <v>84</v>
      </c>
      <c r="AX192" s="163" t="s">
        <v>65</v>
      </c>
      <c r="AY192" s="162" t="s">
        <v>113</v>
      </c>
    </row>
    <row r="193" spans="2:51" s="8" customFormat="1" ht="15.75" customHeight="1">
      <c r="B193" s="154"/>
      <c r="C193" s="155"/>
      <c r="D193" s="155"/>
      <c r="E193" s="156"/>
      <c r="F193" s="157" t="s">
        <v>219</v>
      </c>
      <c r="G193" s="155"/>
      <c r="H193" s="155"/>
      <c r="I193" s="155"/>
      <c r="J193" s="155"/>
      <c r="K193" s="158">
        <v>120.96</v>
      </c>
      <c r="L193" s="155"/>
      <c r="M193" s="155"/>
      <c r="N193" s="155"/>
      <c r="O193" s="155"/>
      <c r="P193" s="155"/>
      <c r="Q193" s="155"/>
      <c r="R193" s="155"/>
      <c r="S193" s="159"/>
      <c r="T193" s="160"/>
      <c r="U193" s="155"/>
      <c r="V193" s="155"/>
      <c r="W193" s="155"/>
      <c r="X193" s="155"/>
      <c r="Y193" s="155"/>
      <c r="Z193" s="155"/>
      <c r="AA193" s="161"/>
      <c r="AT193" s="162" t="s">
        <v>123</v>
      </c>
      <c r="AU193" s="162" t="s">
        <v>17</v>
      </c>
      <c r="AV193" s="163" t="s">
        <v>69</v>
      </c>
      <c r="AW193" s="163" t="s">
        <v>84</v>
      </c>
      <c r="AX193" s="163" t="s">
        <v>65</v>
      </c>
      <c r="AY193" s="162" t="s">
        <v>113</v>
      </c>
    </row>
    <row r="194" spans="2:51" s="8" customFormat="1" ht="15.75" customHeight="1">
      <c r="B194" s="154"/>
      <c r="C194" s="155"/>
      <c r="D194" s="155"/>
      <c r="E194" s="156"/>
      <c r="F194" s="157" t="s">
        <v>220</v>
      </c>
      <c r="G194" s="155"/>
      <c r="H194" s="155"/>
      <c r="I194" s="155"/>
      <c r="J194" s="155"/>
      <c r="K194" s="158">
        <v>4.32</v>
      </c>
      <c r="L194" s="155"/>
      <c r="M194" s="155"/>
      <c r="N194" s="155"/>
      <c r="O194" s="155"/>
      <c r="P194" s="155"/>
      <c r="Q194" s="155"/>
      <c r="R194" s="155"/>
      <c r="S194" s="159"/>
      <c r="T194" s="160"/>
      <c r="U194" s="155"/>
      <c r="V194" s="155"/>
      <c r="W194" s="155"/>
      <c r="X194" s="155"/>
      <c r="Y194" s="155"/>
      <c r="Z194" s="155"/>
      <c r="AA194" s="161"/>
      <c r="AT194" s="162" t="s">
        <v>123</v>
      </c>
      <c r="AU194" s="162" t="s">
        <v>17</v>
      </c>
      <c r="AV194" s="163" t="s">
        <v>69</v>
      </c>
      <c r="AW194" s="163" t="s">
        <v>84</v>
      </c>
      <c r="AX194" s="163" t="s">
        <v>65</v>
      </c>
      <c r="AY194" s="162" t="s">
        <v>113</v>
      </c>
    </row>
    <row r="195" spans="2:51" s="8" customFormat="1" ht="15.75" customHeight="1">
      <c r="B195" s="164"/>
      <c r="C195" s="165"/>
      <c r="D195" s="165"/>
      <c r="E195" s="166"/>
      <c r="F195" s="167" t="s">
        <v>124</v>
      </c>
      <c r="G195" s="165"/>
      <c r="H195" s="165"/>
      <c r="I195" s="165"/>
      <c r="J195" s="165"/>
      <c r="K195" s="168">
        <v>155.94</v>
      </c>
      <c r="L195" s="165"/>
      <c r="M195" s="165"/>
      <c r="N195" s="165"/>
      <c r="O195" s="165"/>
      <c r="P195" s="165"/>
      <c r="Q195" s="165"/>
      <c r="R195" s="165"/>
      <c r="S195" s="169"/>
      <c r="T195" s="170"/>
      <c r="U195" s="165"/>
      <c r="V195" s="165"/>
      <c r="W195" s="165"/>
      <c r="X195" s="165"/>
      <c r="Y195" s="165"/>
      <c r="Z195" s="165"/>
      <c r="AA195" s="171"/>
      <c r="AT195" s="172" t="s">
        <v>123</v>
      </c>
      <c r="AU195" s="172" t="s">
        <v>17</v>
      </c>
      <c r="AV195" s="173" t="s">
        <v>119</v>
      </c>
      <c r="AW195" s="173" t="s">
        <v>84</v>
      </c>
      <c r="AX195" s="173" t="s">
        <v>17</v>
      </c>
      <c r="AY195" s="172" t="s">
        <v>113</v>
      </c>
    </row>
    <row r="196" spans="2:65" s="8" customFormat="1" ht="27" customHeight="1">
      <c r="B196" s="26"/>
      <c r="C196" s="140" t="s">
        <v>65</v>
      </c>
      <c r="D196" s="140" t="s">
        <v>114</v>
      </c>
      <c r="E196" s="141" t="s">
        <v>222</v>
      </c>
      <c r="F196" s="142" t="s">
        <v>223</v>
      </c>
      <c r="G196" s="143"/>
      <c r="H196" s="143"/>
      <c r="I196" s="143"/>
      <c r="J196" s="144" t="s">
        <v>188</v>
      </c>
      <c r="K196" s="145">
        <v>17.7</v>
      </c>
      <c r="L196" s="146"/>
      <c r="M196" s="143"/>
      <c r="N196" s="147">
        <f>ROUND($L$196*$K$196,2)</f>
        <v>0</v>
      </c>
      <c r="O196" s="143"/>
      <c r="P196" s="143"/>
      <c r="Q196" s="143"/>
      <c r="R196" s="142" t="s">
        <v>139</v>
      </c>
      <c r="S196" s="52"/>
      <c r="T196" s="148"/>
      <c r="U196" s="149" t="s">
        <v>35</v>
      </c>
      <c r="V196" s="27"/>
      <c r="W196" s="27"/>
      <c r="X196" s="150">
        <v>0</v>
      </c>
      <c r="Y196" s="150">
        <f>$X$196*$K$196</f>
        <v>0</v>
      </c>
      <c r="Z196" s="150">
        <v>0</v>
      </c>
      <c r="AA196" s="151">
        <f>$Z$196*$K$196</f>
        <v>0</v>
      </c>
      <c r="AR196" s="100" t="s">
        <v>119</v>
      </c>
      <c r="AT196" s="100" t="s">
        <v>114</v>
      </c>
      <c r="AU196" s="100" t="s">
        <v>17</v>
      </c>
      <c r="AY196" s="8" t="s">
        <v>113</v>
      </c>
      <c r="BE196" s="152">
        <f>IF($U$196="základní",$N$196,0)</f>
        <v>0</v>
      </c>
      <c r="BF196" s="152">
        <f>IF($U$196="snížená",$N$196,0)</f>
        <v>0</v>
      </c>
      <c r="BG196" s="152">
        <f>IF($U$196="zákl. přenesená",$N$196,0)</f>
        <v>0</v>
      </c>
      <c r="BH196" s="152">
        <f>IF($U$196="sníž. přenesená",$N$196,0)</f>
        <v>0</v>
      </c>
      <c r="BI196" s="152">
        <f>IF($U$196="nulová",$N$196,0)</f>
        <v>0</v>
      </c>
      <c r="BJ196" s="100" t="s">
        <v>17</v>
      </c>
      <c r="BK196" s="152">
        <f>ROUND($L$196*$K$196,2)</f>
        <v>0</v>
      </c>
      <c r="BL196" s="100" t="s">
        <v>119</v>
      </c>
      <c r="BM196" s="100" t="s">
        <v>248</v>
      </c>
    </row>
    <row r="197" spans="2:47" s="8" customFormat="1" ht="16.5" customHeight="1">
      <c r="B197" s="26"/>
      <c r="C197" s="27"/>
      <c r="D197" s="27"/>
      <c r="E197" s="27"/>
      <c r="F197" s="153" t="s">
        <v>223</v>
      </c>
      <c r="G197" s="27"/>
      <c r="H197" s="27"/>
      <c r="I197" s="27"/>
      <c r="J197" s="27"/>
      <c r="K197" s="27"/>
      <c r="L197" s="27"/>
      <c r="M197" s="27"/>
      <c r="N197" s="27"/>
      <c r="O197" s="27"/>
      <c r="P197" s="27"/>
      <c r="Q197" s="27"/>
      <c r="R197" s="27"/>
      <c r="S197" s="52"/>
      <c r="T197" s="63"/>
      <c r="U197" s="27"/>
      <c r="V197" s="27"/>
      <c r="W197" s="27"/>
      <c r="X197" s="27"/>
      <c r="Y197" s="27"/>
      <c r="Z197" s="27"/>
      <c r="AA197" s="64"/>
      <c r="AT197" s="8" t="s">
        <v>121</v>
      </c>
      <c r="AU197" s="8" t="s">
        <v>17</v>
      </c>
    </row>
    <row r="198" spans="2:51" s="8" customFormat="1" ht="15.75" customHeight="1">
      <c r="B198" s="154"/>
      <c r="C198" s="155"/>
      <c r="D198" s="155"/>
      <c r="E198" s="156"/>
      <c r="F198" s="157" t="s">
        <v>225</v>
      </c>
      <c r="G198" s="155"/>
      <c r="H198" s="155"/>
      <c r="I198" s="155"/>
      <c r="J198" s="155"/>
      <c r="K198" s="158">
        <v>8.4</v>
      </c>
      <c r="L198" s="155"/>
      <c r="M198" s="155"/>
      <c r="N198" s="155"/>
      <c r="O198" s="155"/>
      <c r="P198" s="155"/>
      <c r="Q198" s="155"/>
      <c r="R198" s="155"/>
      <c r="S198" s="159"/>
      <c r="T198" s="160"/>
      <c r="U198" s="155"/>
      <c r="V198" s="155"/>
      <c r="W198" s="155"/>
      <c r="X198" s="155"/>
      <c r="Y198" s="155"/>
      <c r="Z198" s="155"/>
      <c r="AA198" s="161"/>
      <c r="AT198" s="162" t="s">
        <v>123</v>
      </c>
      <c r="AU198" s="162" t="s">
        <v>17</v>
      </c>
      <c r="AV198" s="163" t="s">
        <v>69</v>
      </c>
      <c r="AW198" s="163" t="s">
        <v>84</v>
      </c>
      <c r="AX198" s="163" t="s">
        <v>65</v>
      </c>
      <c r="AY198" s="162" t="s">
        <v>113</v>
      </c>
    </row>
    <row r="199" spans="2:51" s="8" customFormat="1" ht="15.75" customHeight="1">
      <c r="B199" s="154"/>
      <c r="C199" s="155"/>
      <c r="D199" s="155"/>
      <c r="E199" s="156"/>
      <c r="F199" s="157" t="s">
        <v>226</v>
      </c>
      <c r="G199" s="155"/>
      <c r="H199" s="155"/>
      <c r="I199" s="155"/>
      <c r="J199" s="155"/>
      <c r="K199" s="158">
        <v>2.18</v>
      </c>
      <c r="L199" s="155"/>
      <c r="M199" s="155"/>
      <c r="N199" s="155"/>
      <c r="O199" s="155"/>
      <c r="P199" s="155"/>
      <c r="Q199" s="155"/>
      <c r="R199" s="155"/>
      <c r="S199" s="159"/>
      <c r="T199" s="160"/>
      <c r="U199" s="155"/>
      <c r="V199" s="155"/>
      <c r="W199" s="155"/>
      <c r="X199" s="155"/>
      <c r="Y199" s="155"/>
      <c r="Z199" s="155"/>
      <c r="AA199" s="161"/>
      <c r="AT199" s="162" t="s">
        <v>123</v>
      </c>
      <c r="AU199" s="162" t="s">
        <v>17</v>
      </c>
      <c r="AV199" s="163" t="s">
        <v>69</v>
      </c>
      <c r="AW199" s="163" t="s">
        <v>84</v>
      </c>
      <c r="AX199" s="163" t="s">
        <v>65</v>
      </c>
      <c r="AY199" s="162" t="s">
        <v>113</v>
      </c>
    </row>
    <row r="200" spans="2:51" s="8" customFormat="1" ht="15.75" customHeight="1">
      <c r="B200" s="154"/>
      <c r="C200" s="155"/>
      <c r="D200" s="155"/>
      <c r="E200" s="156"/>
      <c r="F200" s="157" t="s">
        <v>227</v>
      </c>
      <c r="G200" s="155"/>
      <c r="H200" s="155"/>
      <c r="I200" s="155"/>
      <c r="J200" s="155"/>
      <c r="K200" s="158">
        <v>4.44</v>
      </c>
      <c r="L200" s="155"/>
      <c r="M200" s="155"/>
      <c r="N200" s="155"/>
      <c r="O200" s="155"/>
      <c r="P200" s="155"/>
      <c r="Q200" s="155"/>
      <c r="R200" s="155"/>
      <c r="S200" s="159"/>
      <c r="T200" s="160"/>
      <c r="U200" s="155"/>
      <c r="V200" s="155"/>
      <c r="W200" s="155"/>
      <c r="X200" s="155"/>
      <c r="Y200" s="155"/>
      <c r="Z200" s="155"/>
      <c r="AA200" s="161"/>
      <c r="AT200" s="162" t="s">
        <v>123</v>
      </c>
      <c r="AU200" s="162" t="s">
        <v>17</v>
      </c>
      <c r="AV200" s="163" t="s">
        <v>69</v>
      </c>
      <c r="AW200" s="163" t="s">
        <v>84</v>
      </c>
      <c r="AX200" s="163" t="s">
        <v>65</v>
      </c>
      <c r="AY200" s="162" t="s">
        <v>113</v>
      </c>
    </row>
    <row r="201" spans="2:51" s="8" customFormat="1" ht="15.75" customHeight="1">
      <c r="B201" s="154"/>
      <c r="C201" s="155"/>
      <c r="D201" s="155"/>
      <c r="E201" s="156"/>
      <c r="F201" s="157" t="s">
        <v>228</v>
      </c>
      <c r="G201" s="155"/>
      <c r="H201" s="155"/>
      <c r="I201" s="155"/>
      <c r="J201" s="155"/>
      <c r="K201" s="158">
        <v>2.68</v>
      </c>
      <c r="L201" s="155"/>
      <c r="M201" s="155"/>
      <c r="N201" s="155"/>
      <c r="O201" s="155"/>
      <c r="P201" s="155"/>
      <c r="Q201" s="155"/>
      <c r="R201" s="155"/>
      <c r="S201" s="159"/>
      <c r="T201" s="160"/>
      <c r="U201" s="155"/>
      <c r="V201" s="155"/>
      <c r="W201" s="155"/>
      <c r="X201" s="155"/>
      <c r="Y201" s="155"/>
      <c r="Z201" s="155"/>
      <c r="AA201" s="161"/>
      <c r="AT201" s="162" t="s">
        <v>123</v>
      </c>
      <c r="AU201" s="162" t="s">
        <v>17</v>
      </c>
      <c r="AV201" s="163" t="s">
        <v>69</v>
      </c>
      <c r="AW201" s="163" t="s">
        <v>84</v>
      </c>
      <c r="AX201" s="163" t="s">
        <v>65</v>
      </c>
      <c r="AY201" s="162" t="s">
        <v>113</v>
      </c>
    </row>
    <row r="202" spans="2:51" s="8" customFormat="1" ht="15.75" customHeight="1">
      <c r="B202" s="164"/>
      <c r="C202" s="165"/>
      <c r="D202" s="165"/>
      <c r="E202" s="166"/>
      <c r="F202" s="167" t="s">
        <v>124</v>
      </c>
      <c r="G202" s="165"/>
      <c r="H202" s="165"/>
      <c r="I202" s="165"/>
      <c r="J202" s="165"/>
      <c r="K202" s="168">
        <v>17.7</v>
      </c>
      <c r="L202" s="165"/>
      <c r="M202" s="165"/>
      <c r="N202" s="165"/>
      <c r="O202" s="165"/>
      <c r="P202" s="165"/>
      <c r="Q202" s="165"/>
      <c r="R202" s="165"/>
      <c r="S202" s="169"/>
      <c r="T202" s="170"/>
      <c r="U202" s="165"/>
      <c r="V202" s="165"/>
      <c r="W202" s="165"/>
      <c r="X202" s="165"/>
      <c r="Y202" s="165"/>
      <c r="Z202" s="165"/>
      <c r="AA202" s="171"/>
      <c r="AT202" s="172" t="s">
        <v>123</v>
      </c>
      <c r="AU202" s="172" t="s">
        <v>17</v>
      </c>
      <c r="AV202" s="173" t="s">
        <v>119</v>
      </c>
      <c r="AW202" s="173" t="s">
        <v>84</v>
      </c>
      <c r="AX202" s="173" t="s">
        <v>17</v>
      </c>
      <c r="AY202" s="172" t="s">
        <v>113</v>
      </c>
    </row>
    <row r="203" spans="2:65" s="8" customFormat="1" ht="27" customHeight="1">
      <c r="B203" s="26"/>
      <c r="C203" s="140" t="s">
        <v>65</v>
      </c>
      <c r="D203" s="140" t="s">
        <v>114</v>
      </c>
      <c r="E203" s="141" t="s">
        <v>229</v>
      </c>
      <c r="F203" s="142" t="s">
        <v>230</v>
      </c>
      <c r="G203" s="143"/>
      <c r="H203" s="143"/>
      <c r="I203" s="143"/>
      <c r="J203" s="144" t="s">
        <v>182</v>
      </c>
      <c r="K203" s="175"/>
      <c r="L203" s="146"/>
      <c r="M203" s="143"/>
      <c r="N203" s="147">
        <f>ROUND($L$203*$K$203,2)</f>
        <v>0</v>
      </c>
      <c r="O203" s="143"/>
      <c r="P203" s="143"/>
      <c r="Q203" s="143"/>
      <c r="R203" s="142" t="s">
        <v>118</v>
      </c>
      <c r="S203" s="52"/>
      <c r="T203" s="148"/>
      <c r="U203" s="149" t="s">
        <v>35</v>
      </c>
      <c r="V203" s="27"/>
      <c r="W203" s="27"/>
      <c r="X203" s="150">
        <v>0</v>
      </c>
      <c r="Y203" s="150">
        <f>$X$203*$K$203</f>
        <v>0</v>
      </c>
      <c r="Z203" s="150">
        <v>0</v>
      </c>
      <c r="AA203" s="151">
        <f>$Z$203*$K$203</f>
        <v>0</v>
      </c>
      <c r="AR203" s="100" t="s">
        <v>119</v>
      </c>
      <c r="AT203" s="100" t="s">
        <v>114</v>
      </c>
      <c r="AU203" s="100" t="s">
        <v>17</v>
      </c>
      <c r="AY203" s="8" t="s">
        <v>113</v>
      </c>
      <c r="BE203" s="152">
        <f>IF($U$203="základní",$N$203,0)</f>
        <v>0</v>
      </c>
      <c r="BF203" s="152">
        <f>IF($U$203="snížená",$N$203,0)</f>
        <v>0</v>
      </c>
      <c r="BG203" s="152">
        <f>IF($U$203="zákl. přenesená",$N$203,0)</f>
        <v>0</v>
      </c>
      <c r="BH203" s="152">
        <f>IF($U$203="sníž. přenesená",$N$203,0)</f>
        <v>0</v>
      </c>
      <c r="BI203" s="152">
        <f>IF($U$203="nulová",$N$203,0)</f>
        <v>0</v>
      </c>
      <c r="BJ203" s="100" t="s">
        <v>17</v>
      </c>
      <c r="BK203" s="152">
        <f>ROUND($L$203*$K$203,2)</f>
        <v>0</v>
      </c>
      <c r="BL203" s="100" t="s">
        <v>119</v>
      </c>
      <c r="BM203" s="100" t="s">
        <v>251</v>
      </c>
    </row>
    <row r="204" spans="2:47" s="8" customFormat="1" ht="16.5" customHeight="1">
      <c r="B204" s="26"/>
      <c r="C204" s="27"/>
      <c r="D204" s="27"/>
      <c r="E204" s="27"/>
      <c r="F204" s="153" t="s">
        <v>232</v>
      </c>
      <c r="G204" s="27"/>
      <c r="H204" s="27"/>
      <c r="I204" s="27"/>
      <c r="J204" s="27"/>
      <c r="K204" s="27"/>
      <c r="L204" s="27"/>
      <c r="M204" s="27"/>
      <c r="N204" s="27"/>
      <c r="O204" s="27"/>
      <c r="P204" s="27"/>
      <c r="Q204" s="27"/>
      <c r="R204" s="27"/>
      <c r="S204" s="52"/>
      <c r="T204" s="63"/>
      <c r="U204" s="27"/>
      <c r="V204" s="27"/>
      <c r="W204" s="27"/>
      <c r="X204" s="27"/>
      <c r="Y204" s="27"/>
      <c r="Z204" s="27"/>
      <c r="AA204" s="64"/>
      <c r="AT204" s="8" t="s">
        <v>121</v>
      </c>
      <c r="AU204" s="8" t="s">
        <v>17</v>
      </c>
    </row>
    <row r="205" spans="2:47" s="8" customFormat="1" ht="121.5" customHeight="1">
      <c r="B205" s="26"/>
      <c r="C205" s="27"/>
      <c r="D205" s="27"/>
      <c r="E205" s="27"/>
      <c r="F205" s="174" t="s">
        <v>233</v>
      </c>
      <c r="G205" s="27"/>
      <c r="H205" s="27"/>
      <c r="I205" s="27"/>
      <c r="J205" s="27"/>
      <c r="K205" s="27"/>
      <c r="L205" s="27"/>
      <c r="M205" s="27"/>
      <c r="N205" s="27"/>
      <c r="O205" s="27"/>
      <c r="P205" s="27"/>
      <c r="Q205" s="27"/>
      <c r="R205" s="27"/>
      <c r="S205" s="52"/>
      <c r="T205" s="63"/>
      <c r="U205" s="27"/>
      <c r="V205" s="27"/>
      <c r="W205" s="27"/>
      <c r="X205" s="27"/>
      <c r="Y205" s="27"/>
      <c r="Z205" s="27"/>
      <c r="AA205" s="64"/>
      <c r="AT205" s="8" t="s">
        <v>135</v>
      </c>
      <c r="AU205" s="8" t="s">
        <v>17</v>
      </c>
    </row>
    <row r="206" spans="2:65" s="8" customFormat="1" ht="27" customHeight="1">
      <c r="B206" s="26"/>
      <c r="C206" s="140" t="s">
        <v>65</v>
      </c>
      <c r="D206" s="140" t="s">
        <v>114</v>
      </c>
      <c r="E206" s="141" t="s">
        <v>234</v>
      </c>
      <c r="F206" s="142" t="s">
        <v>235</v>
      </c>
      <c r="G206" s="143"/>
      <c r="H206" s="143"/>
      <c r="I206" s="143"/>
      <c r="J206" s="144" t="s">
        <v>236</v>
      </c>
      <c r="K206" s="145">
        <v>1</v>
      </c>
      <c r="L206" s="146"/>
      <c r="M206" s="143"/>
      <c r="N206" s="147">
        <f>ROUND($L$206*$K$206,2)</f>
        <v>0</v>
      </c>
      <c r="O206" s="143"/>
      <c r="P206" s="143"/>
      <c r="Q206" s="143"/>
      <c r="R206" s="142" t="s">
        <v>139</v>
      </c>
      <c r="S206" s="52"/>
      <c r="T206" s="148"/>
      <c r="U206" s="149" t="s">
        <v>35</v>
      </c>
      <c r="V206" s="27"/>
      <c r="W206" s="27"/>
      <c r="X206" s="150">
        <v>0</v>
      </c>
      <c r="Y206" s="150">
        <f>$X$206*$K$206</f>
        <v>0</v>
      </c>
      <c r="Z206" s="150">
        <v>0</v>
      </c>
      <c r="AA206" s="151">
        <f>$Z$206*$K$206</f>
        <v>0</v>
      </c>
      <c r="AR206" s="100" t="s">
        <v>119</v>
      </c>
      <c r="AT206" s="100" t="s">
        <v>114</v>
      </c>
      <c r="AU206" s="100" t="s">
        <v>17</v>
      </c>
      <c r="AY206" s="8" t="s">
        <v>113</v>
      </c>
      <c r="BE206" s="152">
        <f>IF($U$206="základní",$N$206,0)</f>
        <v>0</v>
      </c>
      <c r="BF206" s="152">
        <f>IF($U$206="snížená",$N$206,0)</f>
        <v>0</v>
      </c>
      <c r="BG206" s="152">
        <f>IF($U$206="zákl. přenesená",$N$206,0)</f>
        <v>0</v>
      </c>
      <c r="BH206" s="152">
        <f>IF($U$206="sníž. přenesená",$N$206,0)</f>
        <v>0</v>
      </c>
      <c r="BI206" s="152">
        <f>IF($U$206="nulová",$N$206,0)</f>
        <v>0</v>
      </c>
      <c r="BJ206" s="100" t="s">
        <v>17</v>
      </c>
      <c r="BK206" s="152">
        <f>ROUND($L$206*$K$206,2)</f>
        <v>0</v>
      </c>
      <c r="BL206" s="100" t="s">
        <v>119</v>
      </c>
      <c r="BM206" s="100" t="s">
        <v>254</v>
      </c>
    </row>
    <row r="207" spans="2:47" s="8" customFormat="1" ht="16.5" customHeight="1">
      <c r="B207" s="26"/>
      <c r="C207" s="27"/>
      <c r="D207" s="27"/>
      <c r="E207" s="27"/>
      <c r="F207" s="153" t="s">
        <v>235</v>
      </c>
      <c r="G207" s="27"/>
      <c r="H207" s="27"/>
      <c r="I207" s="27"/>
      <c r="J207" s="27"/>
      <c r="K207" s="27"/>
      <c r="L207" s="27"/>
      <c r="M207" s="27"/>
      <c r="N207" s="27"/>
      <c r="O207" s="27"/>
      <c r="P207" s="27"/>
      <c r="Q207" s="27"/>
      <c r="R207" s="27"/>
      <c r="S207" s="52"/>
      <c r="T207" s="63"/>
      <c r="U207" s="27"/>
      <c r="V207" s="27"/>
      <c r="W207" s="27"/>
      <c r="X207" s="27"/>
      <c r="Y207" s="27"/>
      <c r="Z207" s="27"/>
      <c r="AA207" s="64"/>
      <c r="AT207" s="8" t="s">
        <v>121</v>
      </c>
      <c r="AU207" s="8" t="s">
        <v>17</v>
      </c>
    </row>
    <row r="208" spans="2:65" s="8" customFormat="1" ht="27" customHeight="1">
      <c r="B208" s="26"/>
      <c r="C208" s="140" t="s">
        <v>65</v>
      </c>
      <c r="D208" s="140" t="s">
        <v>114</v>
      </c>
      <c r="E208" s="141" t="s">
        <v>238</v>
      </c>
      <c r="F208" s="142" t="s">
        <v>239</v>
      </c>
      <c r="G208" s="143"/>
      <c r="H208" s="143"/>
      <c r="I208" s="143"/>
      <c r="J208" s="144" t="s">
        <v>236</v>
      </c>
      <c r="K208" s="145">
        <v>2</v>
      </c>
      <c r="L208" s="146"/>
      <c r="M208" s="143"/>
      <c r="N208" s="147">
        <f>ROUND($L$208*$K$208,2)</f>
        <v>0</v>
      </c>
      <c r="O208" s="143"/>
      <c r="P208" s="143"/>
      <c r="Q208" s="143"/>
      <c r="R208" s="142" t="s">
        <v>139</v>
      </c>
      <c r="S208" s="52"/>
      <c r="T208" s="148"/>
      <c r="U208" s="149" t="s">
        <v>35</v>
      </c>
      <c r="V208" s="27"/>
      <c r="W208" s="27"/>
      <c r="X208" s="150">
        <v>0</v>
      </c>
      <c r="Y208" s="150">
        <f>$X$208*$K$208</f>
        <v>0</v>
      </c>
      <c r="Z208" s="150">
        <v>0</v>
      </c>
      <c r="AA208" s="151">
        <f>$Z$208*$K$208</f>
        <v>0</v>
      </c>
      <c r="AR208" s="100" t="s">
        <v>119</v>
      </c>
      <c r="AT208" s="100" t="s">
        <v>114</v>
      </c>
      <c r="AU208" s="100" t="s">
        <v>17</v>
      </c>
      <c r="AY208" s="8" t="s">
        <v>113</v>
      </c>
      <c r="BE208" s="152">
        <f>IF($U$208="základní",$N$208,0)</f>
        <v>0</v>
      </c>
      <c r="BF208" s="152">
        <f>IF($U$208="snížená",$N$208,0)</f>
        <v>0</v>
      </c>
      <c r="BG208" s="152">
        <f>IF($U$208="zákl. přenesená",$N$208,0)</f>
        <v>0</v>
      </c>
      <c r="BH208" s="152">
        <f>IF($U$208="sníž. přenesená",$N$208,0)</f>
        <v>0</v>
      </c>
      <c r="BI208" s="152">
        <f>IF($U$208="nulová",$N$208,0)</f>
        <v>0</v>
      </c>
      <c r="BJ208" s="100" t="s">
        <v>17</v>
      </c>
      <c r="BK208" s="152">
        <f>ROUND($L$208*$K$208,2)</f>
        <v>0</v>
      </c>
      <c r="BL208" s="100" t="s">
        <v>119</v>
      </c>
      <c r="BM208" s="100" t="s">
        <v>256</v>
      </c>
    </row>
    <row r="209" spans="2:47" s="8" customFormat="1" ht="16.5" customHeight="1">
      <c r="B209" s="26"/>
      <c r="C209" s="27"/>
      <c r="D209" s="27"/>
      <c r="E209" s="27"/>
      <c r="F209" s="153" t="s">
        <v>239</v>
      </c>
      <c r="G209" s="27"/>
      <c r="H209" s="27"/>
      <c r="I209" s="27"/>
      <c r="J209" s="27"/>
      <c r="K209" s="27"/>
      <c r="L209" s="27"/>
      <c r="M209" s="27"/>
      <c r="N209" s="27"/>
      <c r="O209" s="27"/>
      <c r="P209" s="27"/>
      <c r="Q209" s="27"/>
      <c r="R209" s="27"/>
      <c r="S209" s="52"/>
      <c r="T209" s="63"/>
      <c r="U209" s="27"/>
      <c r="V209" s="27"/>
      <c r="W209" s="27"/>
      <c r="X209" s="27"/>
      <c r="Y209" s="27"/>
      <c r="Z209" s="27"/>
      <c r="AA209" s="64"/>
      <c r="AT209" s="8" t="s">
        <v>121</v>
      </c>
      <c r="AU209" s="8" t="s">
        <v>17</v>
      </c>
    </row>
    <row r="210" spans="2:65" s="8" customFormat="1" ht="27" customHeight="1">
      <c r="B210" s="26"/>
      <c r="C210" s="140" t="s">
        <v>65</v>
      </c>
      <c r="D210" s="140" t="s">
        <v>114</v>
      </c>
      <c r="E210" s="141" t="s">
        <v>241</v>
      </c>
      <c r="F210" s="142" t="s">
        <v>239</v>
      </c>
      <c r="G210" s="143"/>
      <c r="H210" s="143"/>
      <c r="I210" s="143"/>
      <c r="J210" s="144" t="s">
        <v>236</v>
      </c>
      <c r="K210" s="145">
        <v>4</v>
      </c>
      <c r="L210" s="146"/>
      <c r="M210" s="143"/>
      <c r="N210" s="147">
        <f>ROUND($L$210*$K$210,2)</f>
        <v>0</v>
      </c>
      <c r="O210" s="143"/>
      <c r="P210" s="143"/>
      <c r="Q210" s="143"/>
      <c r="R210" s="142" t="s">
        <v>139</v>
      </c>
      <c r="S210" s="52"/>
      <c r="T210" s="148"/>
      <c r="U210" s="149" t="s">
        <v>35</v>
      </c>
      <c r="V210" s="27"/>
      <c r="W210" s="27"/>
      <c r="X210" s="150">
        <v>0</v>
      </c>
      <c r="Y210" s="150">
        <f>$X$210*$K$210</f>
        <v>0</v>
      </c>
      <c r="Z210" s="150">
        <v>0</v>
      </c>
      <c r="AA210" s="151">
        <f>$Z$210*$K$210</f>
        <v>0</v>
      </c>
      <c r="AR210" s="100" t="s">
        <v>119</v>
      </c>
      <c r="AT210" s="100" t="s">
        <v>114</v>
      </c>
      <c r="AU210" s="100" t="s">
        <v>17</v>
      </c>
      <c r="AY210" s="8" t="s">
        <v>113</v>
      </c>
      <c r="BE210" s="152">
        <f>IF($U$210="základní",$N$210,0)</f>
        <v>0</v>
      </c>
      <c r="BF210" s="152">
        <f>IF($U$210="snížená",$N$210,0)</f>
        <v>0</v>
      </c>
      <c r="BG210" s="152">
        <f>IF($U$210="zákl. přenesená",$N$210,0)</f>
        <v>0</v>
      </c>
      <c r="BH210" s="152">
        <f>IF($U$210="sníž. přenesená",$N$210,0)</f>
        <v>0</v>
      </c>
      <c r="BI210" s="152">
        <f>IF($U$210="nulová",$N$210,0)</f>
        <v>0</v>
      </c>
      <c r="BJ210" s="100" t="s">
        <v>17</v>
      </c>
      <c r="BK210" s="152">
        <f>ROUND($L$210*$K$210,2)</f>
        <v>0</v>
      </c>
      <c r="BL210" s="100" t="s">
        <v>119</v>
      </c>
      <c r="BM210" s="100" t="s">
        <v>259</v>
      </c>
    </row>
    <row r="211" spans="2:47" s="8" customFormat="1" ht="16.5" customHeight="1">
      <c r="B211" s="26"/>
      <c r="C211" s="27"/>
      <c r="D211" s="27"/>
      <c r="E211" s="27"/>
      <c r="F211" s="153" t="s">
        <v>239</v>
      </c>
      <c r="G211" s="27"/>
      <c r="H211" s="27"/>
      <c r="I211" s="27"/>
      <c r="J211" s="27"/>
      <c r="K211" s="27"/>
      <c r="L211" s="27"/>
      <c r="M211" s="27"/>
      <c r="N211" s="27"/>
      <c r="O211" s="27"/>
      <c r="P211" s="27"/>
      <c r="Q211" s="27"/>
      <c r="R211" s="27"/>
      <c r="S211" s="52"/>
      <c r="T211" s="63"/>
      <c r="U211" s="27"/>
      <c r="V211" s="27"/>
      <c r="W211" s="27"/>
      <c r="X211" s="27"/>
      <c r="Y211" s="27"/>
      <c r="Z211" s="27"/>
      <c r="AA211" s="64"/>
      <c r="AT211" s="8" t="s">
        <v>121</v>
      </c>
      <c r="AU211" s="8" t="s">
        <v>17</v>
      </c>
    </row>
    <row r="212" spans="2:65" s="8" customFormat="1" ht="27" customHeight="1">
      <c r="B212" s="26"/>
      <c r="C212" s="140" t="s">
        <v>65</v>
      </c>
      <c r="D212" s="140" t="s">
        <v>114</v>
      </c>
      <c r="E212" s="141" t="s">
        <v>243</v>
      </c>
      <c r="F212" s="142" t="s">
        <v>244</v>
      </c>
      <c r="G212" s="143"/>
      <c r="H212" s="143"/>
      <c r="I212" s="143"/>
      <c r="J212" s="144" t="s">
        <v>236</v>
      </c>
      <c r="K212" s="145">
        <v>2</v>
      </c>
      <c r="L212" s="146"/>
      <c r="M212" s="143"/>
      <c r="N212" s="147">
        <f>ROUND($L$212*$K$212,2)</f>
        <v>0</v>
      </c>
      <c r="O212" s="143"/>
      <c r="P212" s="143"/>
      <c r="Q212" s="143"/>
      <c r="R212" s="142" t="s">
        <v>139</v>
      </c>
      <c r="S212" s="52"/>
      <c r="T212" s="148"/>
      <c r="U212" s="149" t="s">
        <v>35</v>
      </c>
      <c r="V212" s="27"/>
      <c r="W212" s="27"/>
      <c r="X212" s="150">
        <v>0</v>
      </c>
      <c r="Y212" s="150">
        <f>$X$212*$K$212</f>
        <v>0</v>
      </c>
      <c r="Z212" s="150">
        <v>0</v>
      </c>
      <c r="AA212" s="151">
        <f>$Z$212*$K$212</f>
        <v>0</v>
      </c>
      <c r="AR212" s="100" t="s">
        <v>119</v>
      </c>
      <c r="AT212" s="100" t="s">
        <v>114</v>
      </c>
      <c r="AU212" s="100" t="s">
        <v>17</v>
      </c>
      <c r="AY212" s="8" t="s">
        <v>113</v>
      </c>
      <c r="BE212" s="152">
        <f>IF($U$212="základní",$N$212,0)</f>
        <v>0</v>
      </c>
      <c r="BF212" s="152">
        <f>IF($U$212="snížená",$N$212,0)</f>
        <v>0</v>
      </c>
      <c r="BG212" s="152">
        <f>IF($U$212="zákl. přenesená",$N$212,0)</f>
        <v>0</v>
      </c>
      <c r="BH212" s="152">
        <f>IF($U$212="sníž. přenesená",$N$212,0)</f>
        <v>0</v>
      </c>
      <c r="BI212" s="152">
        <f>IF($U$212="nulová",$N$212,0)</f>
        <v>0</v>
      </c>
      <c r="BJ212" s="100" t="s">
        <v>17</v>
      </c>
      <c r="BK212" s="152">
        <f>ROUND($L$212*$K$212,2)</f>
        <v>0</v>
      </c>
      <c r="BL212" s="100" t="s">
        <v>119</v>
      </c>
      <c r="BM212" s="100" t="s">
        <v>262</v>
      </c>
    </row>
    <row r="213" spans="2:47" s="8" customFormat="1" ht="16.5" customHeight="1">
      <c r="B213" s="26"/>
      <c r="C213" s="27"/>
      <c r="D213" s="27"/>
      <c r="E213" s="27"/>
      <c r="F213" s="153" t="s">
        <v>244</v>
      </c>
      <c r="G213" s="27"/>
      <c r="H213" s="27"/>
      <c r="I213" s="27"/>
      <c r="J213" s="27"/>
      <c r="K213" s="27"/>
      <c r="L213" s="27"/>
      <c r="M213" s="27"/>
      <c r="N213" s="27"/>
      <c r="O213" s="27"/>
      <c r="P213" s="27"/>
      <c r="Q213" s="27"/>
      <c r="R213" s="27"/>
      <c r="S213" s="52"/>
      <c r="T213" s="63"/>
      <c r="U213" s="27"/>
      <c r="V213" s="27"/>
      <c r="W213" s="27"/>
      <c r="X213" s="27"/>
      <c r="Y213" s="27"/>
      <c r="Z213" s="27"/>
      <c r="AA213" s="64"/>
      <c r="AT213" s="8" t="s">
        <v>121</v>
      </c>
      <c r="AU213" s="8" t="s">
        <v>17</v>
      </c>
    </row>
    <row r="214" spans="2:65" s="8" customFormat="1" ht="27" customHeight="1">
      <c r="B214" s="26"/>
      <c r="C214" s="140" t="s">
        <v>65</v>
      </c>
      <c r="D214" s="140" t="s">
        <v>114</v>
      </c>
      <c r="E214" s="141" t="s">
        <v>246</v>
      </c>
      <c r="F214" s="142" t="s">
        <v>247</v>
      </c>
      <c r="G214" s="143"/>
      <c r="H214" s="143"/>
      <c r="I214" s="143"/>
      <c r="J214" s="144" t="s">
        <v>236</v>
      </c>
      <c r="K214" s="145">
        <v>1</v>
      </c>
      <c r="L214" s="146"/>
      <c r="M214" s="143"/>
      <c r="N214" s="147">
        <f>ROUND($L$214*$K$214,2)</f>
        <v>0</v>
      </c>
      <c r="O214" s="143"/>
      <c r="P214" s="143"/>
      <c r="Q214" s="143"/>
      <c r="R214" s="142" t="s">
        <v>139</v>
      </c>
      <c r="S214" s="52"/>
      <c r="T214" s="148"/>
      <c r="U214" s="149" t="s">
        <v>35</v>
      </c>
      <c r="V214" s="27"/>
      <c r="W214" s="27"/>
      <c r="X214" s="150">
        <v>0</v>
      </c>
      <c r="Y214" s="150">
        <f>$X$214*$K$214</f>
        <v>0</v>
      </c>
      <c r="Z214" s="150">
        <v>0</v>
      </c>
      <c r="AA214" s="151">
        <f>$Z$214*$K$214</f>
        <v>0</v>
      </c>
      <c r="AR214" s="100" t="s">
        <v>119</v>
      </c>
      <c r="AT214" s="100" t="s">
        <v>114</v>
      </c>
      <c r="AU214" s="100" t="s">
        <v>17</v>
      </c>
      <c r="AY214" s="8" t="s">
        <v>113</v>
      </c>
      <c r="BE214" s="152">
        <f>IF($U$214="základní",$N$214,0)</f>
        <v>0</v>
      </c>
      <c r="BF214" s="152">
        <f>IF($U$214="snížená",$N$214,0)</f>
        <v>0</v>
      </c>
      <c r="BG214" s="152">
        <f>IF($U$214="zákl. přenesená",$N$214,0)</f>
        <v>0</v>
      </c>
      <c r="BH214" s="152">
        <f>IF($U$214="sníž. přenesená",$N$214,0)</f>
        <v>0</v>
      </c>
      <c r="BI214" s="152">
        <f>IF($U$214="nulová",$N$214,0)</f>
        <v>0</v>
      </c>
      <c r="BJ214" s="100" t="s">
        <v>17</v>
      </c>
      <c r="BK214" s="152">
        <f>ROUND($L$214*$K$214,2)</f>
        <v>0</v>
      </c>
      <c r="BL214" s="100" t="s">
        <v>119</v>
      </c>
      <c r="BM214" s="100" t="s">
        <v>265</v>
      </c>
    </row>
    <row r="215" spans="2:47" s="8" customFormat="1" ht="16.5" customHeight="1">
      <c r="B215" s="26"/>
      <c r="C215" s="27"/>
      <c r="D215" s="27"/>
      <c r="E215" s="27"/>
      <c r="F215" s="153" t="s">
        <v>247</v>
      </c>
      <c r="G215" s="27"/>
      <c r="H215" s="27"/>
      <c r="I215" s="27"/>
      <c r="J215" s="27"/>
      <c r="K215" s="27"/>
      <c r="L215" s="27"/>
      <c r="M215" s="27"/>
      <c r="N215" s="27"/>
      <c r="O215" s="27"/>
      <c r="P215" s="27"/>
      <c r="Q215" s="27"/>
      <c r="R215" s="27"/>
      <c r="S215" s="52"/>
      <c r="T215" s="63"/>
      <c r="U215" s="27"/>
      <c r="V215" s="27"/>
      <c r="W215" s="27"/>
      <c r="X215" s="27"/>
      <c r="Y215" s="27"/>
      <c r="Z215" s="27"/>
      <c r="AA215" s="64"/>
      <c r="AT215" s="8" t="s">
        <v>121</v>
      </c>
      <c r="AU215" s="8" t="s">
        <v>17</v>
      </c>
    </row>
    <row r="216" spans="2:65" s="8" customFormat="1" ht="27" customHeight="1">
      <c r="B216" s="26"/>
      <c r="C216" s="140" t="s">
        <v>65</v>
      </c>
      <c r="D216" s="140" t="s">
        <v>114</v>
      </c>
      <c r="E216" s="141" t="s">
        <v>249</v>
      </c>
      <c r="F216" s="142" t="s">
        <v>250</v>
      </c>
      <c r="G216" s="143"/>
      <c r="H216" s="143"/>
      <c r="I216" s="143"/>
      <c r="J216" s="144" t="s">
        <v>236</v>
      </c>
      <c r="K216" s="145">
        <v>1</v>
      </c>
      <c r="L216" s="146"/>
      <c r="M216" s="143"/>
      <c r="N216" s="147">
        <f>ROUND($L$216*$K$216,2)</f>
        <v>0</v>
      </c>
      <c r="O216" s="143"/>
      <c r="P216" s="143"/>
      <c r="Q216" s="143"/>
      <c r="R216" s="142" t="s">
        <v>139</v>
      </c>
      <c r="S216" s="52"/>
      <c r="T216" s="148"/>
      <c r="U216" s="149" t="s">
        <v>35</v>
      </c>
      <c r="V216" s="27"/>
      <c r="W216" s="27"/>
      <c r="X216" s="150">
        <v>0</v>
      </c>
      <c r="Y216" s="150">
        <f>$X$216*$K$216</f>
        <v>0</v>
      </c>
      <c r="Z216" s="150">
        <v>0</v>
      </c>
      <c r="AA216" s="151">
        <f>$Z$216*$K$216</f>
        <v>0</v>
      </c>
      <c r="AR216" s="100" t="s">
        <v>119</v>
      </c>
      <c r="AT216" s="100" t="s">
        <v>114</v>
      </c>
      <c r="AU216" s="100" t="s">
        <v>17</v>
      </c>
      <c r="AY216" s="8" t="s">
        <v>113</v>
      </c>
      <c r="BE216" s="152">
        <f>IF($U$216="základní",$N$216,0)</f>
        <v>0</v>
      </c>
      <c r="BF216" s="152">
        <f>IF($U$216="snížená",$N$216,0)</f>
        <v>0</v>
      </c>
      <c r="BG216" s="152">
        <f>IF($U$216="zákl. přenesená",$N$216,0)</f>
        <v>0</v>
      </c>
      <c r="BH216" s="152">
        <f>IF($U$216="sníž. přenesená",$N$216,0)</f>
        <v>0</v>
      </c>
      <c r="BI216" s="152">
        <f>IF($U$216="nulová",$N$216,0)</f>
        <v>0</v>
      </c>
      <c r="BJ216" s="100" t="s">
        <v>17</v>
      </c>
      <c r="BK216" s="152">
        <f>ROUND($L$216*$K$216,2)</f>
        <v>0</v>
      </c>
      <c r="BL216" s="100" t="s">
        <v>119</v>
      </c>
      <c r="BM216" s="100" t="s">
        <v>268</v>
      </c>
    </row>
    <row r="217" spans="2:47" s="8" customFormat="1" ht="16.5" customHeight="1">
      <c r="B217" s="26"/>
      <c r="C217" s="27"/>
      <c r="D217" s="27"/>
      <c r="E217" s="27"/>
      <c r="F217" s="153" t="s">
        <v>250</v>
      </c>
      <c r="G217" s="27"/>
      <c r="H217" s="27"/>
      <c r="I217" s="27"/>
      <c r="J217" s="27"/>
      <c r="K217" s="27"/>
      <c r="L217" s="27"/>
      <c r="M217" s="27"/>
      <c r="N217" s="27"/>
      <c r="O217" s="27"/>
      <c r="P217" s="27"/>
      <c r="Q217" s="27"/>
      <c r="R217" s="27"/>
      <c r="S217" s="52"/>
      <c r="T217" s="63"/>
      <c r="U217" s="27"/>
      <c r="V217" s="27"/>
      <c r="W217" s="27"/>
      <c r="X217" s="27"/>
      <c r="Y217" s="27"/>
      <c r="Z217" s="27"/>
      <c r="AA217" s="64"/>
      <c r="AT217" s="8" t="s">
        <v>121</v>
      </c>
      <c r="AU217" s="8" t="s">
        <v>17</v>
      </c>
    </row>
    <row r="218" spans="2:65" s="8" customFormat="1" ht="27" customHeight="1">
      <c r="B218" s="26"/>
      <c r="C218" s="140" t="s">
        <v>65</v>
      </c>
      <c r="D218" s="140" t="s">
        <v>114</v>
      </c>
      <c r="E218" s="141" t="s">
        <v>252</v>
      </c>
      <c r="F218" s="142" t="s">
        <v>253</v>
      </c>
      <c r="G218" s="143"/>
      <c r="H218" s="143"/>
      <c r="I218" s="143"/>
      <c r="J218" s="144" t="s">
        <v>236</v>
      </c>
      <c r="K218" s="145">
        <v>1</v>
      </c>
      <c r="L218" s="146"/>
      <c r="M218" s="143"/>
      <c r="N218" s="147">
        <f>ROUND($L$218*$K$218,2)</f>
        <v>0</v>
      </c>
      <c r="O218" s="143"/>
      <c r="P218" s="143"/>
      <c r="Q218" s="143"/>
      <c r="R218" s="142" t="s">
        <v>139</v>
      </c>
      <c r="S218" s="52"/>
      <c r="T218" s="148"/>
      <c r="U218" s="149" t="s">
        <v>35</v>
      </c>
      <c r="V218" s="27"/>
      <c r="W218" s="27"/>
      <c r="X218" s="150">
        <v>0</v>
      </c>
      <c r="Y218" s="150">
        <f>$X$218*$K$218</f>
        <v>0</v>
      </c>
      <c r="Z218" s="150">
        <v>0</v>
      </c>
      <c r="AA218" s="151">
        <f>$Z$218*$K$218</f>
        <v>0</v>
      </c>
      <c r="AR218" s="100" t="s">
        <v>119</v>
      </c>
      <c r="AT218" s="100" t="s">
        <v>114</v>
      </c>
      <c r="AU218" s="100" t="s">
        <v>17</v>
      </c>
      <c r="AY218" s="8" t="s">
        <v>113</v>
      </c>
      <c r="BE218" s="152">
        <f>IF($U$218="základní",$N$218,0)</f>
        <v>0</v>
      </c>
      <c r="BF218" s="152">
        <f>IF($U$218="snížená",$N$218,0)</f>
        <v>0</v>
      </c>
      <c r="BG218" s="152">
        <f>IF($U$218="zákl. přenesená",$N$218,0)</f>
        <v>0</v>
      </c>
      <c r="BH218" s="152">
        <f>IF($U$218="sníž. přenesená",$N$218,0)</f>
        <v>0</v>
      </c>
      <c r="BI218" s="152">
        <f>IF($U$218="nulová",$N$218,0)</f>
        <v>0</v>
      </c>
      <c r="BJ218" s="100" t="s">
        <v>17</v>
      </c>
      <c r="BK218" s="152">
        <f>ROUND($L$218*$K$218,2)</f>
        <v>0</v>
      </c>
      <c r="BL218" s="100" t="s">
        <v>119</v>
      </c>
      <c r="BM218" s="100" t="s">
        <v>270</v>
      </c>
    </row>
    <row r="219" spans="2:47" s="8" customFormat="1" ht="16.5" customHeight="1">
      <c r="B219" s="26"/>
      <c r="C219" s="27"/>
      <c r="D219" s="27"/>
      <c r="E219" s="27"/>
      <c r="F219" s="153" t="s">
        <v>253</v>
      </c>
      <c r="G219" s="27"/>
      <c r="H219" s="27"/>
      <c r="I219" s="27"/>
      <c r="J219" s="27"/>
      <c r="K219" s="27"/>
      <c r="L219" s="27"/>
      <c r="M219" s="27"/>
      <c r="N219" s="27"/>
      <c r="O219" s="27"/>
      <c r="P219" s="27"/>
      <c r="Q219" s="27"/>
      <c r="R219" s="27"/>
      <c r="S219" s="52"/>
      <c r="T219" s="63"/>
      <c r="U219" s="27"/>
      <c r="V219" s="27"/>
      <c r="W219" s="27"/>
      <c r="X219" s="27"/>
      <c r="Y219" s="27"/>
      <c r="Z219" s="27"/>
      <c r="AA219" s="64"/>
      <c r="AT219" s="8" t="s">
        <v>121</v>
      </c>
      <c r="AU219" s="8" t="s">
        <v>17</v>
      </c>
    </row>
    <row r="220" spans="2:65" s="8" customFormat="1" ht="27" customHeight="1">
      <c r="B220" s="26"/>
      <c r="C220" s="140" t="s">
        <v>65</v>
      </c>
      <c r="D220" s="140" t="s">
        <v>114</v>
      </c>
      <c r="E220" s="141" t="s">
        <v>255</v>
      </c>
      <c r="F220" s="142" t="s">
        <v>235</v>
      </c>
      <c r="G220" s="143"/>
      <c r="H220" s="143"/>
      <c r="I220" s="143"/>
      <c r="J220" s="144" t="s">
        <v>236</v>
      </c>
      <c r="K220" s="145">
        <v>1</v>
      </c>
      <c r="L220" s="146"/>
      <c r="M220" s="143"/>
      <c r="N220" s="147">
        <f>ROUND($L$220*$K$220,2)</f>
        <v>0</v>
      </c>
      <c r="O220" s="143"/>
      <c r="P220" s="143"/>
      <c r="Q220" s="143"/>
      <c r="R220" s="142" t="s">
        <v>139</v>
      </c>
      <c r="S220" s="52"/>
      <c r="T220" s="148"/>
      <c r="U220" s="149" t="s">
        <v>35</v>
      </c>
      <c r="V220" s="27"/>
      <c r="W220" s="27"/>
      <c r="X220" s="150">
        <v>0</v>
      </c>
      <c r="Y220" s="150">
        <f>$X$220*$K$220</f>
        <v>0</v>
      </c>
      <c r="Z220" s="150">
        <v>0</v>
      </c>
      <c r="AA220" s="151">
        <f>$Z$220*$K$220</f>
        <v>0</v>
      </c>
      <c r="AR220" s="100" t="s">
        <v>119</v>
      </c>
      <c r="AT220" s="100" t="s">
        <v>114</v>
      </c>
      <c r="AU220" s="100" t="s">
        <v>17</v>
      </c>
      <c r="AY220" s="8" t="s">
        <v>113</v>
      </c>
      <c r="BE220" s="152">
        <f>IF($U$220="základní",$N$220,0)</f>
        <v>0</v>
      </c>
      <c r="BF220" s="152">
        <f>IF($U$220="snížená",$N$220,0)</f>
        <v>0</v>
      </c>
      <c r="BG220" s="152">
        <f>IF($U$220="zákl. přenesená",$N$220,0)</f>
        <v>0</v>
      </c>
      <c r="BH220" s="152">
        <f>IF($U$220="sníž. přenesená",$N$220,0)</f>
        <v>0</v>
      </c>
      <c r="BI220" s="152">
        <f>IF($U$220="nulová",$N$220,0)</f>
        <v>0</v>
      </c>
      <c r="BJ220" s="100" t="s">
        <v>17</v>
      </c>
      <c r="BK220" s="152">
        <f>ROUND($L$220*$K$220,2)</f>
        <v>0</v>
      </c>
      <c r="BL220" s="100" t="s">
        <v>119</v>
      </c>
      <c r="BM220" s="100" t="s">
        <v>272</v>
      </c>
    </row>
    <row r="221" spans="2:47" s="8" customFormat="1" ht="16.5" customHeight="1">
      <c r="B221" s="26"/>
      <c r="C221" s="27"/>
      <c r="D221" s="27"/>
      <c r="E221" s="27"/>
      <c r="F221" s="153" t="s">
        <v>235</v>
      </c>
      <c r="G221" s="27"/>
      <c r="H221" s="27"/>
      <c r="I221" s="27"/>
      <c r="J221" s="27"/>
      <c r="K221" s="27"/>
      <c r="L221" s="27"/>
      <c r="M221" s="27"/>
      <c r="N221" s="27"/>
      <c r="O221" s="27"/>
      <c r="P221" s="27"/>
      <c r="Q221" s="27"/>
      <c r="R221" s="27"/>
      <c r="S221" s="52"/>
      <c r="T221" s="63"/>
      <c r="U221" s="27"/>
      <c r="V221" s="27"/>
      <c r="W221" s="27"/>
      <c r="X221" s="27"/>
      <c r="Y221" s="27"/>
      <c r="Z221" s="27"/>
      <c r="AA221" s="64"/>
      <c r="AT221" s="8" t="s">
        <v>121</v>
      </c>
      <c r="AU221" s="8" t="s">
        <v>17</v>
      </c>
    </row>
    <row r="222" spans="2:65" s="8" customFormat="1" ht="27" customHeight="1">
      <c r="B222" s="26"/>
      <c r="C222" s="140" t="s">
        <v>65</v>
      </c>
      <c r="D222" s="140" t="s">
        <v>114</v>
      </c>
      <c r="E222" s="141" t="s">
        <v>257</v>
      </c>
      <c r="F222" s="142" t="s">
        <v>258</v>
      </c>
      <c r="G222" s="143"/>
      <c r="H222" s="143"/>
      <c r="I222" s="143"/>
      <c r="J222" s="144" t="s">
        <v>236</v>
      </c>
      <c r="K222" s="145">
        <v>16</v>
      </c>
      <c r="L222" s="146"/>
      <c r="M222" s="143"/>
      <c r="N222" s="147">
        <f>ROUND($L$222*$K$222,2)</f>
        <v>0</v>
      </c>
      <c r="O222" s="143"/>
      <c r="P222" s="143"/>
      <c r="Q222" s="143"/>
      <c r="R222" s="142" t="s">
        <v>139</v>
      </c>
      <c r="S222" s="52"/>
      <c r="T222" s="148"/>
      <c r="U222" s="149" t="s">
        <v>35</v>
      </c>
      <c r="V222" s="27"/>
      <c r="W222" s="27"/>
      <c r="X222" s="150">
        <v>0</v>
      </c>
      <c r="Y222" s="150">
        <f>$X$222*$K$222</f>
        <v>0</v>
      </c>
      <c r="Z222" s="150">
        <v>0</v>
      </c>
      <c r="AA222" s="151">
        <f>$Z$222*$K$222</f>
        <v>0</v>
      </c>
      <c r="AR222" s="100" t="s">
        <v>119</v>
      </c>
      <c r="AT222" s="100" t="s">
        <v>114</v>
      </c>
      <c r="AU222" s="100" t="s">
        <v>17</v>
      </c>
      <c r="AY222" s="8" t="s">
        <v>113</v>
      </c>
      <c r="BE222" s="152">
        <f>IF($U$222="základní",$N$222,0)</f>
        <v>0</v>
      </c>
      <c r="BF222" s="152">
        <f>IF($U$222="snížená",$N$222,0)</f>
        <v>0</v>
      </c>
      <c r="BG222" s="152">
        <f>IF($U$222="zákl. přenesená",$N$222,0)</f>
        <v>0</v>
      </c>
      <c r="BH222" s="152">
        <f>IF($U$222="sníž. přenesená",$N$222,0)</f>
        <v>0</v>
      </c>
      <c r="BI222" s="152">
        <f>IF($U$222="nulová",$N$222,0)</f>
        <v>0</v>
      </c>
      <c r="BJ222" s="100" t="s">
        <v>17</v>
      </c>
      <c r="BK222" s="152">
        <f>ROUND($L$222*$K$222,2)</f>
        <v>0</v>
      </c>
      <c r="BL222" s="100" t="s">
        <v>119</v>
      </c>
      <c r="BM222" s="100" t="s">
        <v>274</v>
      </c>
    </row>
    <row r="223" spans="2:47" s="8" customFormat="1" ht="16.5" customHeight="1">
      <c r="B223" s="26"/>
      <c r="C223" s="27"/>
      <c r="D223" s="27"/>
      <c r="E223" s="27"/>
      <c r="F223" s="153" t="s">
        <v>258</v>
      </c>
      <c r="G223" s="27"/>
      <c r="H223" s="27"/>
      <c r="I223" s="27"/>
      <c r="J223" s="27"/>
      <c r="K223" s="27"/>
      <c r="L223" s="27"/>
      <c r="M223" s="27"/>
      <c r="N223" s="27"/>
      <c r="O223" s="27"/>
      <c r="P223" s="27"/>
      <c r="Q223" s="27"/>
      <c r="R223" s="27"/>
      <c r="S223" s="52"/>
      <c r="T223" s="63"/>
      <c r="U223" s="27"/>
      <c r="V223" s="27"/>
      <c r="W223" s="27"/>
      <c r="X223" s="27"/>
      <c r="Y223" s="27"/>
      <c r="Z223" s="27"/>
      <c r="AA223" s="64"/>
      <c r="AT223" s="8" t="s">
        <v>121</v>
      </c>
      <c r="AU223" s="8" t="s">
        <v>17</v>
      </c>
    </row>
    <row r="224" spans="2:65" s="8" customFormat="1" ht="27" customHeight="1">
      <c r="B224" s="26"/>
      <c r="C224" s="140" t="s">
        <v>65</v>
      </c>
      <c r="D224" s="140" t="s">
        <v>114</v>
      </c>
      <c r="E224" s="141" t="s">
        <v>260</v>
      </c>
      <c r="F224" s="142" t="s">
        <v>261</v>
      </c>
      <c r="G224" s="143"/>
      <c r="H224" s="143"/>
      <c r="I224" s="143"/>
      <c r="J224" s="144" t="s">
        <v>236</v>
      </c>
      <c r="K224" s="145">
        <v>2</v>
      </c>
      <c r="L224" s="146"/>
      <c r="M224" s="143"/>
      <c r="N224" s="147">
        <f>ROUND($L$224*$K$224,2)</f>
        <v>0</v>
      </c>
      <c r="O224" s="143"/>
      <c r="P224" s="143"/>
      <c r="Q224" s="143"/>
      <c r="R224" s="142" t="s">
        <v>139</v>
      </c>
      <c r="S224" s="52"/>
      <c r="T224" s="148"/>
      <c r="U224" s="149" t="s">
        <v>35</v>
      </c>
      <c r="V224" s="27"/>
      <c r="W224" s="27"/>
      <c r="X224" s="150">
        <v>0</v>
      </c>
      <c r="Y224" s="150">
        <f>$X$224*$K$224</f>
        <v>0</v>
      </c>
      <c r="Z224" s="150">
        <v>0</v>
      </c>
      <c r="AA224" s="151">
        <f>$Z$224*$K$224</f>
        <v>0</v>
      </c>
      <c r="AR224" s="100" t="s">
        <v>119</v>
      </c>
      <c r="AT224" s="100" t="s">
        <v>114</v>
      </c>
      <c r="AU224" s="100" t="s">
        <v>17</v>
      </c>
      <c r="AY224" s="8" t="s">
        <v>113</v>
      </c>
      <c r="BE224" s="152">
        <f>IF($U$224="základní",$N$224,0)</f>
        <v>0</v>
      </c>
      <c r="BF224" s="152">
        <f>IF($U$224="snížená",$N$224,0)</f>
        <v>0</v>
      </c>
      <c r="BG224" s="152">
        <f>IF($U$224="zákl. přenesená",$N$224,0)</f>
        <v>0</v>
      </c>
      <c r="BH224" s="152">
        <f>IF($U$224="sníž. přenesená",$N$224,0)</f>
        <v>0</v>
      </c>
      <c r="BI224" s="152">
        <f>IF($U$224="nulová",$N$224,0)</f>
        <v>0</v>
      </c>
      <c r="BJ224" s="100" t="s">
        <v>17</v>
      </c>
      <c r="BK224" s="152">
        <f>ROUND($L$224*$K$224,2)</f>
        <v>0</v>
      </c>
      <c r="BL224" s="100" t="s">
        <v>119</v>
      </c>
      <c r="BM224" s="100" t="s">
        <v>277</v>
      </c>
    </row>
    <row r="225" spans="2:47" s="8" customFormat="1" ht="16.5" customHeight="1">
      <c r="B225" s="26"/>
      <c r="C225" s="27"/>
      <c r="D225" s="27"/>
      <c r="E225" s="27"/>
      <c r="F225" s="153" t="s">
        <v>261</v>
      </c>
      <c r="G225" s="27"/>
      <c r="H225" s="27"/>
      <c r="I225" s="27"/>
      <c r="J225" s="27"/>
      <c r="K225" s="27"/>
      <c r="L225" s="27"/>
      <c r="M225" s="27"/>
      <c r="N225" s="27"/>
      <c r="O225" s="27"/>
      <c r="P225" s="27"/>
      <c r="Q225" s="27"/>
      <c r="R225" s="27"/>
      <c r="S225" s="52"/>
      <c r="T225" s="63"/>
      <c r="U225" s="27"/>
      <c r="V225" s="27"/>
      <c r="W225" s="27"/>
      <c r="X225" s="27"/>
      <c r="Y225" s="27"/>
      <c r="Z225" s="27"/>
      <c r="AA225" s="64"/>
      <c r="AT225" s="8" t="s">
        <v>121</v>
      </c>
      <c r="AU225" s="8" t="s">
        <v>17</v>
      </c>
    </row>
    <row r="226" spans="2:65" s="8" customFormat="1" ht="27" customHeight="1">
      <c r="B226" s="26"/>
      <c r="C226" s="140" t="s">
        <v>65</v>
      </c>
      <c r="D226" s="140" t="s">
        <v>114</v>
      </c>
      <c r="E226" s="141" t="s">
        <v>263</v>
      </c>
      <c r="F226" s="142" t="s">
        <v>264</v>
      </c>
      <c r="G226" s="143"/>
      <c r="H226" s="143"/>
      <c r="I226" s="143"/>
      <c r="J226" s="144" t="s">
        <v>236</v>
      </c>
      <c r="K226" s="145">
        <v>1</v>
      </c>
      <c r="L226" s="146"/>
      <c r="M226" s="143"/>
      <c r="N226" s="147">
        <f>ROUND($L$226*$K$226,2)</f>
        <v>0</v>
      </c>
      <c r="O226" s="143"/>
      <c r="P226" s="143"/>
      <c r="Q226" s="143"/>
      <c r="R226" s="142" t="s">
        <v>139</v>
      </c>
      <c r="S226" s="52"/>
      <c r="T226" s="148"/>
      <c r="U226" s="149" t="s">
        <v>35</v>
      </c>
      <c r="V226" s="27"/>
      <c r="W226" s="27"/>
      <c r="X226" s="150">
        <v>0</v>
      </c>
      <c r="Y226" s="150">
        <f>$X$226*$K$226</f>
        <v>0</v>
      </c>
      <c r="Z226" s="150">
        <v>0</v>
      </c>
      <c r="AA226" s="151">
        <f>$Z$226*$K$226</f>
        <v>0</v>
      </c>
      <c r="AR226" s="100" t="s">
        <v>119</v>
      </c>
      <c r="AT226" s="100" t="s">
        <v>114</v>
      </c>
      <c r="AU226" s="100" t="s">
        <v>17</v>
      </c>
      <c r="AY226" s="8" t="s">
        <v>113</v>
      </c>
      <c r="BE226" s="152">
        <f>IF($U$226="základní",$N$226,0)</f>
        <v>0</v>
      </c>
      <c r="BF226" s="152">
        <f>IF($U$226="snížená",$N$226,0)</f>
        <v>0</v>
      </c>
      <c r="BG226" s="152">
        <f>IF($U$226="zákl. přenesená",$N$226,0)</f>
        <v>0</v>
      </c>
      <c r="BH226" s="152">
        <f>IF($U$226="sníž. přenesená",$N$226,0)</f>
        <v>0</v>
      </c>
      <c r="BI226" s="152">
        <f>IF($U$226="nulová",$N$226,0)</f>
        <v>0</v>
      </c>
      <c r="BJ226" s="100" t="s">
        <v>17</v>
      </c>
      <c r="BK226" s="152">
        <f>ROUND($L$226*$K$226,2)</f>
        <v>0</v>
      </c>
      <c r="BL226" s="100" t="s">
        <v>119</v>
      </c>
      <c r="BM226" s="100" t="s">
        <v>280</v>
      </c>
    </row>
    <row r="227" spans="2:47" s="8" customFormat="1" ht="16.5" customHeight="1">
      <c r="B227" s="26"/>
      <c r="C227" s="27"/>
      <c r="D227" s="27"/>
      <c r="E227" s="27"/>
      <c r="F227" s="153" t="s">
        <v>264</v>
      </c>
      <c r="G227" s="27"/>
      <c r="H227" s="27"/>
      <c r="I227" s="27"/>
      <c r="J227" s="27"/>
      <c r="K227" s="27"/>
      <c r="L227" s="27"/>
      <c r="M227" s="27"/>
      <c r="N227" s="27"/>
      <c r="O227" s="27"/>
      <c r="P227" s="27"/>
      <c r="Q227" s="27"/>
      <c r="R227" s="27"/>
      <c r="S227" s="52"/>
      <c r="T227" s="63"/>
      <c r="U227" s="27"/>
      <c r="V227" s="27"/>
      <c r="W227" s="27"/>
      <c r="X227" s="27"/>
      <c r="Y227" s="27"/>
      <c r="Z227" s="27"/>
      <c r="AA227" s="64"/>
      <c r="AT227" s="8" t="s">
        <v>121</v>
      </c>
      <c r="AU227" s="8" t="s">
        <v>17</v>
      </c>
    </row>
    <row r="228" spans="2:65" s="8" customFormat="1" ht="27" customHeight="1">
      <c r="B228" s="26"/>
      <c r="C228" s="140" t="s">
        <v>65</v>
      </c>
      <c r="D228" s="140" t="s">
        <v>114</v>
      </c>
      <c r="E228" s="141" t="s">
        <v>266</v>
      </c>
      <c r="F228" s="142" t="s">
        <v>267</v>
      </c>
      <c r="G228" s="143"/>
      <c r="H228" s="143"/>
      <c r="I228" s="143"/>
      <c r="J228" s="144" t="s">
        <v>236</v>
      </c>
      <c r="K228" s="145">
        <v>6</v>
      </c>
      <c r="L228" s="146"/>
      <c r="M228" s="143"/>
      <c r="N228" s="147">
        <f>ROUND($L$228*$K$228,2)</f>
        <v>0</v>
      </c>
      <c r="O228" s="143"/>
      <c r="P228" s="143"/>
      <c r="Q228" s="143"/>
      <c r="R228" s="142" t="s">
        <v>139</v>
      </c>
      <c r="S228" s="52"/>
      <c r="T228" s="148"/>
      <c r="U228" s="149" t="s">
        <v>35</v>
      </c>
      <c r="V228" s="27"/>
      <c r="W228" s="27"/>
      <c r="X228" s="150">
        <v>0</v>
      </c>
      <c r="Y228" s="150">
        <f>$X$228*$K$228</f>
        <v>0</v>
      </c>
      <c r="Z228" s="150">
        <v>0</v>
      </c>
      <c r="AA228" s="151">
        <f>$Z$228*$K$228</f>
        <v>0</v>
      </c>
      <c r="AR228" s="100" t="s">
        <v>119</v>
      </c>
      <c r="AT228" s="100" t="s">
        <v>114</v>
      </c>
      <c r="AU228" s="100" t="s">
        <v>17</v>
      </c>
      <c r="AY228" s="8" t="s">
        <v>113</v>
      </c>
      <c r="BE228" s="152">
        <f>IF($U$228="základní",$N$228,0)</f>
        <v>0</v>
      </c>
      <c r="BF228" s="152">
        <f>IF($U$228="snížená",$N$228,0)</f>
        <v>0</v>
      </c>
      <c r="BG228" s="152">
        <f>IF($U$228="zákl. přenesená",$N$228,0)</f>
        <v>0</v>
      </c>
      <c r="BH228" s="152">
        <f>IF($U$228="sníž. přenesená",$N$228,0)</f>
        <v>0</v>
      </c>
      <c r="BI228" s="152">
        <f>IF($U$228="nulová",$N$228,0)</f>
        <v>0</v>
      </c>
      <c r="BJ228" s="100" t="s">
        <v>17</v>
      </c>
      <c r="BK228" s="152">
        <f>ROUND($L$228*$K$228,2)</f>
        <v>0</v>
      </c>
      <c r="BL228" s="100" t="s">
        <v>119</v>
      </c>
      <c r="BM228" s="100" t="s">
        <v>283</v>
      </c>
    </row>
    <row r="229" spans="2:47" s="8" customFormat="1" ht="16.5" customHeight="1">
      <c r="B229" s="26"/>
      <c r="C229" s="27"/>
      <c r="D229" s="27"/>
      <c r="E229" s="27"/>
      <c r="F229" s="153" t="s">
        <v>267</v>
      </c>
      <c r="G229" s="27"/>
      <c r="H229" s="27"/>
      <c r="I229" s="27"/>
      <c r="J229" s="27"/>
      <c r="K229" s="27"/>
      <c r="L229" s="27"/>
      <c r="M229" s="27"/>
      <c r="N229" s="27"/>
      <c r="O229" s="27"/>
      <c r="P229" s="27"/>
      <c r="Q229" s="27"/>
      <c r="R229" s="27"/>
      <c r="S229" s="52"/>
      <c r="T229" s="63"/>
      <c r="U229" s="27"/>
      <c r="V229" s="27"/>
      <c r="W229" s="27"/>
      <c r="X229" s="27"/>
      <c r="Y229" s="27"/>
      <c r="Z229" s="27"/>
      <c r="AA229" s="64"/>
      <c r="AT229" s="8" t="s">
        <v>121</v>
      </c>
      <c r="AU229" s="8" t="s">
        <v>17</v>
      </c>
    </row>
    <row r="230" spans="2:65" s="8" customFormat="1" ht="27" customHeight="1">
      <c r="B230" s="26"/>
      <c r="C230" s="140" t="s">
        <v>65</v>
      </c>
      <c r="D230" s="140" t="s">
        <v>114</v>
      </c>
      <c r="E230" s="141" t="s">
        <v>269</v>
      </c>
      <c r="F230" s="142" t="s">
        <v>239</v>
      </c>
      <c r="G230" s="143"/>
      <c r="H230" s="143"/>
      <c r="I230" s="143"/>
      <c r="J230" s="144" t="s">
        <v>236</v>
      </c>
      <c r="K230" s="145">
        <v>6</v>
      </c>
      <c r="L230" s="146"/>
      <c r="M230" s="143"/>
      <c r="N230" s="147">
        <f>ROUND($L$230*$K$230,2)</f>
        <v>0</v>
      </c>
      <c r="O230" s="143"/>
      <c r="P230" s="143"/>
      <c r="Q230" s="143"/>
      <c r="R230" s="142" t="s">
        <v>139</v>
      </c>
      <c r="S230" s="52"/>
      <c r="T230" s="148"/>
      <c r="U230" s="149" t="s">
        <v>35</v>
      </c>
      <c r="V230" s="27"/>
      <c r="W230" s="27"/>
      <c r="X230" s="150">
        <v>0</v>
      </c>
      <c r="Y230" s="150">
        <f>$X$230*$K$230</f>
        <v>0</v>
      </c>
      <c r="Z230" s="150">
        <v>0</v>
      </c>
      <c r="AA230" s="151">
        <f>$Z$230*$K$230</f>
        <v>0</v>
      </c>
      <c r="AR230" s="100" t="s">
        <v>119</v>
      </c>
      <c r="AT230" s="100" t="s">
        <v>114</v>
      </c>
      <c r="AU230" s="100" t="s">
        <v>17</v>
      </c>
      <c r="AY230" s="8" t="s">
        <v>113</v>
      </c>
      <c r="BE230" s="152">
        <f>IF($U$230="základní",$N$230,0)</f>
        <v>0</v>
      </c>
      <c r="BF230" s="152">
        <f>IF($U$230="snížená",$N$230,0)</f>
        <v>0</v>
      </c>
      <c r="BG230" s="152">
        <f>IF($U$230="zákl. přenesená",$N$230,0)</f>
        <v>0</v>
      </c>
      <c r="BH230" s="152">
        <f>IF($U$230="sníž. přenesená",$N$230,0)</f>
        <v>0</v>
      </c>
      <c r="BI230" s="152">
        <f>IF($U$230="nulová",$N$230,0)</f>
        <v>0</v>
      </c>
      <c r="BJ230" s="100" t="s">
        <v>17</v>
      </c>
      <c r="BK230" s="152">
        <f>ROUND($L$230*$K$230,2)</f>
        <v>0</v>
      </c>
      <c r="BL230" s="100" t="s">
        <v>119</v>
      </c>
      <c r="BM230" s="100" t="s">
        <v>286</v>
      </c>
    </row>
    <row r="231" spans="2:47" s="8" customFormat="1" ht="16.5" customHeight="1">
      <c r="B231" s="26"/>
      <c r="C231" s="27"/>
      <c r="D231" s="27"/>
      <c r="E231" s="27"/>
      <c r="F231" s="153" t="s">
        <v>239</v>
      </c>
      <c r="G231" s="27"/>
      <c r="H231" s="27"/>
      <c r="I231" s="27"/>
      <c r="J231" s="27"/>
      <c r="K231" s="27"/>
      <c r="L231" s="27"/>
      <c r="M231" s="27"/>
      <c r="N231" s="27"/>
      <c r="O231" s="27"/>
      <c r="P231" s="27"/>
      <c r="Q231" s="27"/>
      <c r="R231" s="27"/>
      <c r="S231" s="52"/>
      <c r="T231" s="63"/>
      <c r="U231" s="27"/>
      <c r="V231" s="27"/>
      <c r="W231" s="27"/>
      <c r="X231" s="27"/>
      <c r="Y231" s="27"/>
      <c r="Z231" s="27"/>
      <c r="AA231" s="64"/>
      <c r="AT231" s="8" t="s">
        <v>121</v>
      </c>
      <c r="AU231" s="8" t="s">
        <v>17</v>
      </c>
    </row>
    <row r="232" spans="2:65" s="8" customFormat="1" ht="27" customHeight="1">
      <c r="B232" s="26"/>
      <c r="C232" s="140" t="s">
        <v>65</v>
      </c>
      <c r="D232" s="140" t="s">
        <v>114</v>
      </c>
      <c r="E232" s="141" t="s">
        <v>271</v>
      </c>
      <c r="F232" s="142" t="s">
        <v>239</v>
      </c>
      <c r="G232" s="143"/>
      <c r="H232" s="143"/>
      <c r="I232" s="143"/>
      <c r="J232" s="144" t="s">
        <v>236</v>
      </c>
      <c r="K232" s="145">
        <v>21</v>
      </c>
      <c r="L232" s="146"/>
      <c r="M232" s="143"/>
      <c r="N232" s="147">
        <f>ROUND($L$232*$K$232,2)</f>
        <v>0</v>
      </c>
      <c r="O232" s="143"/>
      <c r="P232" s="143"/>
      <c r="Q232" s="143"/>
      <c r="R232" s="142" t="s">
        <v>139</v>
      </c>
      <c r="S232" s="52"/>
      <c r="T232" s="148"/>
      <c r="U232" s="149" t="s">
        <v>35</v>
      </c>
      <c r="V232" s="27"/>
      <c r="W232" s="27"/>
      <c r="X232" s="150">
        <v>0</v>
      </c>
      <c r="Y232" s="150">
        <f>$X$232*$K$232</f>
        <v>0</v>
      </c>
      <c r="Z232" s="150">
        <v>0</v>
      </c>
      <c r="AA232" s="151">
        <f>$Z$232*$K$232</f>
        <v>0</v>
      </c>
      <c r="AR232" s="100" t="s">
        <v>119</v>
      </c>
      <c r="AT232" s="100" t="s">
        <v>114</v>
      </c>
      <c r="AU232" s="100" t="s">
        <v>17</v>
      </c>
      <c r="AY232" s="8" t="s">
        <v>113</v>
      </c>
      <c r="BE232" s="152">
        <f>IF($U$232="základní",$N$232,0)</f>
        <v>0</v>
      </c>
      <c r="BF232" s="152">
        <f>IF($U$232="snížená",$N$232,0)</f>
        <v>0</v>
      </c>
      <c r="BG232" s="152">
        <f>IF($U$232="zákl. přenesená",$N$232,0)</f>
        <v>0</v>
      </c>
      <c r="BH232" s="152">
        <f>IF($U$232="sníž. přenesená",$N$232,0)</f>
        <v>0</v>
      </c>
      <c r="BI232" s="152">
        <f>IF($U$232="nulová",$N$232,0)</f>
        <v>0</v>
      </c>
      <c r="BJ232" s="100" t="s">
        <v>17</v>
      </c>
      <c r="BK232" s="152">
        <f>ROUND($L$232*$K$232,2)</f>
        <v>0</v>
      </c>
      <c r="BL232" s="100" t="s">
        <v>119</v>
      </c>
      <c r="BM232" s="100" t="s">
        <v>288</v>
      </c>
    </row>
    <row r="233" spans="2:47" s="8" customFormat="1" ht="16.5" customHeight="1">
      <c r="B233" s="26"/>
      <c r="C233" s="27"/>
      <c r="D233" s="27"/>
      <c r="E233" s="27"/>
      <c r="F233" s="153" t="s">
        <v>239</v>
      </c>
      <c r="G233" s="27"/>
      <c r="H233" s="27"/>
      <c r="I233" s="27"/>
      <c r="J233" s="27"/>
      <c r="K233" s="27"/>
      <c r="L233" s="27"/>
      <c r="M233" s="27"/>
      <c r="N233" s="27"/>
      <c r="O233" s="27"/>
      <c r="P233" s="27"/>
      <c r="Q233" s="27"/>
      <c r="R233" s="27"/>
      <c r="S233" s="52"/>
      <c r="T233" s="63"/>
      <c r="U233" s="27"/>
      <c r="V233" s="27"/>
      <c r="W233" s="27"/>
      <c r="X233" s="27"/>
      <c r="Y233" s="27"/>
      <c r="Z233" s="27"/>
      <c r="AA233" s="64"/>
      <c r="AT233" s="8" t="s">
        <v>121</v>
      </c>
      <c r="AU233" s="8" t="s">
        <v>17</v>
      </c>
    </row>
    <row r="234" spans="2:65" s="8" customFormat="1" ht="27" customHeight="1">
      <c r="B234" s="26"/>
      <c r="C234" s="140" t="s">
        <v>65</v>
      </c>
      <c r="D234" s="140" t="s">
        <v>114</v>
      </c>
      <c r="E234" s="141" t="s">
        <v>273</v>
      </c>
      <c r="F234" s="142" t="s">
        <v>239</v>
      </c>
      <c r="G234" s="143"/>
      <c r="H234" s="143"/>
      <c r="I234" s="143"/>
      <c r="J234" s="144" t="s">
        <v>236</v>
      </c>
      <c r="K234" s="145">
        <v>13</v>
      </c>
      <c r="L234" s="146"/>
      <c r="M234" s="143"/>
      <c r="N234" s="147">
        <f>ROUND($L$234*$K$234,2)</f>
        <v>0</v>
      </c>
      <c r="O234" s="143"/>
      <c r="P234" s="143"/>
      <c r="Q234" s="143"/>
      <c r="R234" s="142" t="s">
        <v>139</v>
      </c>
      <c r="S234" s="52"/>
      <c r="T234" s="148"/>
      <c r="U234" s="149" t="s">
        <v>35</v>
      </c>
      <c r="V234" s="27"/>
      <c r="W234" s="27"/>
      <c r="X234" s="150">
        <v>0</v>
      </c>
      <c r="Y234" s="150">
        <f>$X$234*$K$234</f>
        <v>0</v>
      </c>
      <c r="Z234" s="150">
        <v>0</v>
      </c>
      <c r="AA234" s="151">
        <f>$Z$234*$K$234</f>
        <v>0</v>
      </c>
      <c r="AR234" s="100" t="s">
        <v>119</v>
      </c>
      <c r="AT234" s="100" t="s">
        <v>114</v>
      </c>
      <c r="AU234" s="100" t="s">
        <v>17</v>
      </c>
      <c r="AY234" s="8" t="s">
        <v>113</v>
      </c>
      <c r="BE234" s="152">
        <f>IF($U$234="základní",$N$234,0)</f>
        <v>0</v>
      </c>
      <c r="BF234" s="152">
        <f>IF($U$234="snížená",$N$234,0)</f>
        <v>0</v>
      </c>
      <c r="BG234" s="152">
        <f>IF($U$234="zákl. přenesená",$N$234,0)</f>
        <v>0</v>
      </c>
      <c r="BH234" s="152">
        <f>IF($U$234="sníž. přenesená",$N$234,0)</f>
        <v>0</v>
      </c>
      <c r="BI234" s="152">
        <f>IF($U$234="nulová",$N$234,0)</f>
        <v>0</v>
      </c>
      <c r="BJ234" s="100" t="s">
        <v>17</v>
      </c>
      <c r="BK234" s="152">
        <f>ROUND($L$234*$K$234,2)</f>
        <v>0</v>
      </c>
      <c r="BL234" s="100" t="s">
        <v>119</v>
      </c>
      <c r="BM234" s="100" t="s">
        <v>291</v>
      </c>
    </row>
    <row r="235" spans="2:47" s="8" customFormat="1" ht="16.5" customHeight="1">
      <c r="B235" s="26"/>
      <c r="C235" s="27"/>
      <c r="D235" s="27"/>
      <c r="E235" s="27"/>
      <c r="F235" s="153" t="s">
        <v>239</v>
      </c>
      <c r="G235" s="27"/>
      <c r="H235" s="27"/>
      <c r="I235" s="27"/>
      <c r="J235" s="27"/>
      <c r="K235" s="27"/>
      <c r="L235" s="27"/>
      <c r="M235" s="27"/>
      <c r="N235" s="27"/>
      <c r="O235" s="27"/>
      <c r="P235" s="27"/>
      <c r="Q235" s="27"/>
      <c r="R235" s="27"/>
      <c r="S235" s="52"/>
      <c r="T235" s="63"/>
      <c r="U235" s="27"/>
      <c r="V235" s="27"/>
      <c r="W235" s="27"/>
      <c r="X235" s="27"/>
      <c r="Y235" s="27"/>
      <c r="Z235" s="27"/>
      <c r="AA235" s="64"/>
      <c r="AT235" s="8" t="s">
        <v>121</v>
      </c>
      <c r="AU235" s="8" t="s">
        <v>17</v>
      </c>
    </row>
    <row r="236" spans="2:65" s="8" customFormat="1" ht="15.75" customHeight="1">
      <c r="B236" s="26"/>
      <c r="C236" s="140" t="s">
        <v>65</v>
      </c>
      <c r="D236" s="140" t="s">
        <v>114</v>
      </c>
      <c r="E236" s="141" t="s">
        <v>275</v>
      </c>
      <c r="F236" s="142" t="s">
        <v>276</v>
      </c>
      <c r="G236" s="143"/>
      <c r="H236" s="143"/>
      <c r="I236" s="143"/>
      <c r="J236" s="144" t="s">
        <v>236</v>
      </c>
      <c r="K236" s="145">
        <v>1</v>
      </c>
      <c r="L236" s="146"/>
      <c r="M236" s="143"/>
      <c r="N236" s="147">
        <f>ROUND($L$236*$K$236,2)</f>
        <v>0</v>
      </c>
      <c r="O236" s="143"/>
      <c r="P236" s="143"/>
      <c r="Q236" s="143"/>
      <c r="R236" s="142" t="s">
        <v>139</v>
      </c>
      <c r="S236" s="52"/>
      <c r="T236" s="148"/>
      <c r="U236" s="149" t="s">
        <v>35</v>
      </c>
      <c r="V236" s="27"/>
      <c r="W236" s="27"/>
      <c r="X236" s="150">
        <v>0</v>
      </c>
      <c r="Y236" s="150">
        <f>$X$236*$K$236</f>
        <v>0</v>
      </c>
      <c r="Z236" s="150">
        <v>0</v>
      </c>
      <c r="AA236" s="151">
        <f>$Z$236*$K$236</f>
        <v>0</v>
      </c>
      <c r="AR236" s="100" t="s">
        <v>119</v>
      </c>
      <c r="AT236" s="100" t="s">
        <v>114</v>
      </c>
      <c r="AU236" s="100" t="s">
        <v>17</v>
      </c>
      <c r="AY236" s="8" t="s">
        <v>113</v>
      </c>
      <c r="BE236" s="152">
        <f>IF($U$236="základní",$N$236,0)</f>
        <v>0</v>
      </c>
      <c r="BF236" s="152">
        <f>IF($U$236="snížená",$N$236,0)</f>
        <v>0</v>
      </c>
      <c r="BG236" s="152">
        <f>IF($U$236="zákl. přenesená",$N$236,0)</f>
        <v>0</v>
      </c>
      <c r="BH236" s="152">
        <f>IF($U$236="sníž. přenesená",$N$236,0)</f>
        <v>0</v>
      </c>
      <c r="BI236" s="152">
        <f>IF($U$236="nulová",$N$236,0)</f>
        <v>0</v>
      </c>
      <c r="BJ236" s="100" t="s">
        <v>17</v>
      </c>
      <c r="BK236" s="152">
        <f>ROUND($L$236*$K$236,2)</f>
        <v>0</v>
      </c>
      <c r="BL236" s="100" t="s">
        <v>119</v>
      </c>
      <c r="BM236" s="100" t="s">
        <v>294</v>
      </c>
    </row>
    <row r="237" spans="2:47" s="8" customFormat="1" ht="16.5" customHeight="1">
      <c r="B237" s="26"/>
      <c r="C237" s="27"/>
      <c r="D237" s="27"/>
      <c r="E237" s="27"/>
      <c r="F237" s="153" t="s">
        <v>276</v>
      </c>
      <c r="G237" s="27"/>
      <c r="H237" s="27"/>
      <c r="I237" s="27"/>
      <c r="J237" s="27"/>
      <c r="K237" s="27"/>
      <c r="L237" s="27"/>
      <c r="M237" s="27"/>
      <c r="N237" s="27"/>
      <c r="O237" s="27"/>
      <c r="P237" s="27"/>
      <c r="Q237" s="27"/>
      <c r="R237" s="27"/>
      <c r="S237" s="52"/>
      <c r="T237" s="63"/>
      <c r="U237" s="27"/>
      <c r="V237" s="27"/>
      <c r="W237" s="27"/>
      <c r="X237" s="27"/>
      <c r="Y237" s="27"/>
      <c r="Z237" s="27"/>
      <c r="AA237" s="64"/>
      <c r="AT237" s="8" t="s">
        <v>121</v>
      </c>
      <c r="AU237" s="8" t="s">
        <v>17</v>
      </c>
    </row>
    <row r="238" spans="2:65" s="8" customFormat="1" ht="27" customHeight="1">
      <c r="B238" s="26"/>
      <c r="C238" s="140" t="s">
        <v>65</v>
      </c>
      <c r="D238" s="140" t="s">
        <v>114</v>
      </c>
      <c r="E238" s="141" t="s">
        <v>278</v>
      </c>
      <c r="F238" s="142" t="s">
        <v>279</v>
      </c>
      <c r="G238" s="143"/>
      <c r="H238" s="143"/>
      <c r="I238" s="143"/>
      <c r="J238" s="144" t="s">
        <v>236</v>
      </c>
      <c r="K238" s="145">
        <v>1</v>
      </c>
      <c r="L238" s="146"/>
      <c r="M238" s="143"/>
      <c r="N238" s="147">
        <f>ROUND($L$238*$K$238,2)</f>
        <v>0</v>
      </c>
      <c r="O238" s="143"/>
      <c r="P238" s="143"/>
      <c r="Q238" s="143"/>
      <c r="R238" s="142" t="s">
        <v>139</v>
      </c>
      <c r="S238" s="52"/>
      <c r="T238" s="148"/>
      <c r="U238" s="149" t="s">
        <v>35</v>
      </c>
      <c r="V238" s="27"/>
      <c r="W238" s="27"/>
      <c r="X238" s="150">
        <v>0</v>
      </c>
      <c r="Y238" s="150">
        <f>$X$238*$K$238</f>
        <v>0</v>
      </c>
      <c r="Z238" s="150">
        <v>0</v>
      </c>
      <c r="AA238" s="151">
        <f>$Z$238*$K$238</f>
        <v>0</v>
      </c>
      <c r="AR238" s="100" t="s">
        <v>119</v>
      </c>
      <c r="AT238" s="100" t="s">
        <v>114</v>
      </c>
      <c r="AU238" s="100" t="s">
        <v>17</v>
      </c>
      <c r="AY238" s="8" t="s">
        <v>113</v>
      </c>
      <c r="BE238" s="152">
        <f>IF($U$238="základní",$N$238,0)</f>
        <v>0</v>
      </c>
      <c r="BF238" s="152">
        <f>IF($U$238="snížená",$N$238,0)</f>
        <v>0</v>
      </c>
      <c r="BG238" s="152">
        <f>IF($U$238="zákl. přenesená",$N$238,0)</f>
        <v>0</v>
      </c>
      <c r="BH238" s="152">
        <f>IF($U$238="sníž. přenesená",$N$238,0)</f>
        <v>0</v>
      </c>
      <c r="BI238" s="152">
        <f>IF($U$238="nulová",$N$238,0)</f>
        <v>0</v>
      </c>
      <c r="BJ238" s="100" t="s">
        <v>17</v>
      </c>
      <c r="BK238" s="152">
        <f>ROUND($L$238*$K$238,2)</f>
        <v>0</v>
      </c>
      <c r="BL238" s="100" t="s">
        <v>119</v>
      </c>
      <c r="BM238" s="100" t="s">
        <v>297</v>
      </c>
    </row>
    <row r="239" spans="2:47" s="8" customFormat="1" ht="16.5" customHeight="1">
      <c r="B239" s="26"/>
      <c r="C239" s="27"/>
      <c r="D239" s="27"/>
      <c r="E239" s="27"/>
      <c r="F239" s="153" t="s">
        <v>279</v>
      </c>
      <c r="G239" s="27"/>
      <c r="H239" s="27"/>
      <c r="I239" s="27"/>
      <c r="J239" s="27"/>
      <c r="K239" s="27"/>
      <c r="L239" s="27"/>
      <c r="M239" s="27"/>
      <c r="N239" s="27"/>
      <c r="O239" s="27"/>
      <c r="P239" s="27"/>
      <c r="Q239" s="27"/>
      <c r="R239" s="27"/>
      <c r="S239" s="52"/>
      <c r="T239" s="63"/>
      <c r="U239" s="27"/>
      <c r="V239" s="27"/>
      <c r="W239" s="27"/>
      <c r="X239" s="27"/>
      <c r="Y239" s="27"/>
      <c r="Z239" s="27"/>
      <c r="AA239" s="64"/>
      <c r="AT239" s="8" t="s">
        <v>121</v>
      </c>
      <c r="AU239" s="8" t="s">
        <v>17</v>
      </c>
    </row>
    <row r="240" spans="2:65" s="8" customFormat="1" ht="27" customHeight="1">
      <c r="B240" s="26"/>
      <c r="C240" s="140" t="s">
        <v>65</v>
      </c>
      <c r="D240" s="140" t="s">
        <v>114</v>
      </c>
      <c r="E240" s="141" t="s">
        <v>281</v>
      </c>
      <c r="F240" s="142" t="s">
        <v>282</v>
      </c>
      <c r="G240" s="143"/>
      <c r="H240" s="143"/>
      <c r="I240" s="143"/>
      <c r="J240" s="144" t="s">
        <v>236</v>
      </c>
      <c r="K240" s="145">
        <v>1</v>
      </c>
      <c r="L240" s="146"/>
      <c r="M240" s="143"/>
      <c r="N240" s="147">
        <f>ROUND($L$240*$K$240,2)</f>
        <v>0</v>
      </c>
      <c r="O240" s="143"/>
      <c r="P240" s="143"/>
      <c r="Q240" s="143"/>
      <c r="R240" s="142" t="s">
        <v>139</v>
      </c>
      <c r="S240" s="52"/>
      <c r="T240" s="148"/>
      <c r="U240" s="149" t="s">
        <v>35</v>
      </c>
      <c r="V240" s="27"/>
      <c r="W240" s="27"/>
      <c r="X240" s="150">
        <v>0</v>
      </c>
      <c r="Y240" s="150">
        <f>$X$240*$K$240</f>
        <v>0</v>
      </c>
      <c r="Z240" s="150">
        <v>0</v>
      </c>
      <c r="AA240" s="151">
        <f>$Z$240*$K$240</f>
        <v>0</v>
      </c>
      <c r="AR240" s="100" t="s">
        <v>119</v>
      </c>
      <c r="AT240" s="100" t="s">
        <v>114</v>
      </c>
      <c r="AU240" s="100" t="s">
        <v>17</v>
      </c>
      <c r="AY240" s="8" t="s">
        <v>113</v>
      </c>
      <c r="BE240" s="152">
        <f>IF($U$240="základní",$N$240,0)</f>
        <v>0</v>
      </c>
      <c r="BF240" s="152">
        <f>IF($U$240="snížená",$N$240,0)</f>
        <v>0</v>
      </c>
      <c r="BG240" s="152">
        <f>IF($U$240="zákl. přenesená",$N$240,0)</f>
        <v>0</v>
      </c>
      <c r="BH240" s="152">
        <f>IF($U$240="sníž. přenesená",$N$240,0)</f>
        <v>0</v>
      </c>
      <c r="BI240" s="152">
        <f>IF($U$240="nulová",$N$240,0)</f>
        <v>0</v>
      </c>
      <c r="BJ240" s="100" t="s">
        <v>17</v>
      </c>
      <c r="BK240" s="152">
        <f>ROUND($L$240*$K$240,2)</f>
        <v>0</v>
      </c>
      <c r="BL240" s="100" t="s">
        <v>119</v>
      </c>
      <c r="BM240" s="100" t="s">
        <v>303</v>
      </c>
    </row>
    <row r="241" spans="2:47" s="8" customFormat="1" ht="16.5" customHeight="1">
      <c r="B241" s="26"/>
      <c r="C241" s="27"/>
      <c r="D241" s="27"/>
      <c r="E241" s="27"/>
      <c r="F241" s="153" t="s">
        <v>282</v>
      </c>
      <c r="G241" s="27"/>
      <c r="H241" s="27"/>
      <c r="I241" s="27"/>
      <c r="J241" s="27"/>
      <c r="K241" s="27"/>
      <c r="L241" s="27"/>
      <c r="M241" s="27"/>
      <c r="N241" s="27"/>
      <c r="O241" s="27"/>
      <c r="P241" s="27"/>
      <c r="Q241" s="27"/>
      <c r="R241" s="27"/>
      <c r="S241" s="52"/>
      <c r="T241" s="63"/>
      <c r="U241" s="27"/>
      <c r="V241" s="27"/>
      <c r="W241" s="27"/>
      <c r="X241" s="27"/>
      <c r="Y241" s="27"/>
      <c r="Z241" s="27"/>
      <c r="AA241" s="64"/>
      <c r="AT241" s="8" t="s">
        <v>121</v>
      </c>
      <c r="AU241" s="8" t="s">
        <v>17</v>
      </c>
    </row>
    <row r="242" spans="2:65" s="8" customFormat="1" ht="27" customHeight="1">
      <c r="B242" s="26"/>
      <c r="C242" s="140" t="s">
        <v>65</v>
      </c>
      <c r="D242" s="140" t="s">
        <v>114</v>
      </c>
      <c r="E242" s="141" t="s">
        <v>284</v>
      </c>
      <c r="F242" s="142" t="s">
        <v>285</v>
      </c>
      <c r="G242" s="143"/>
      <c r="H242" s="143"/>
      <c r="I242" s="143"/>
      <c r="J242" s="144" t="s">
        <v>236</v>
      </c>
      <c r="K242" s="145">
        <v>1</v>
      </c>
      <c r="L242" s="146"/>
      <c r="M242" s="143"/>
      <c r="N242" s="147">
        <f>ROUND($L$242*$K$242,2)</f>
        <v>0</v>
      </c>
      <c r="O242" s="143"/>
      <c r="P242" s="143"/>
      <c r="Q242" s="143"/>
      <c r="R242" s="142" t="s">
        <v>139</v>
      </c>
      <c r="S242" s="52"/>
      <c r="T242" s="148"/>
      <c r="U242" s="149" t="s">
        <v>35</v>
      </c>
      <c r="V242" s="27"/>
      <c r="W242" s="27"/>
      <c r="X242" s="150">
        <v>0</v>
      </c>
      <c r="Y242" s="150">
        <f>$X$242*$K$242</f>
        <v>0</v>
      </c>
      <c r="Z242" s="150">
        <v>0</v>
      </c>
      <c r="AA242" s="151">
        <f>$Z$242*$K$242</f>
        <v>0</v>
      </c>
      <c r="AR242" s="100" t="s">
        <v>119</v>
      </c>
      <c r="AT242" s="100" t="s">
        <v>114</v>
      </c>
      <c r="AU242" s="100" t="s">
        <v>17</v>
      </c>
      <c r="AY242" s="8" t="s">
        <v>113</v>
      </c>
      <c r="BE242" s="152">
        <f>IF($U$242="základní",$N$242,0)</f>
        <v>0</v>
      </c>
      <c r="BF242" s="152">
        <f>IF($U$242="snížená",$N$242,0)</f>
        <v>0</v>
      </c>
      <c r="BG242" s="152">
        <f>IF($U$242="zákl. přenesená",$N$242,0)</f>
        <v>0</v>
      </c>
      <c r="BH242" s="152">
        <f>IF($U$242="sníž. přenesená",$N$242,0)</f>
        <v>0</v>
      </c>
      <c r="BI242" s="152">
        <f>IF($U$242="nulová",$N$242,0)</f>
        <v>0</v>
      </c>
      <c r="BJ242" s="100" t="s">
        <v>17</v>
      </c>
      <c r="BK242" s="152">
        <f>ROUND($L$242*$K$242,2)</f>
        <v>0</v>
      </c>
      <c r="BL242" s="100" t="s">
        <v>119</v>
      </c>
      <c r="BM242" s="100" t="s">
        <v>306</v>
      </c>
    </row>
    <row r="243" spans="2:47" s="8" customFormat="1" ht="16.5" customHeight="1">
      <c r="B243" s="26"/>
      <c r="C243" s="27"/>
      <c r="D243" s="27"/>
      <c r="E243" s="27"/>
      <c r="F243" s="153" t="s">
        <v>285</v>
      </c>
      <c r="G243" s="27"/>
      <c r="H243" s="27"/>
      <c r="I243" s="27"/>
      <c r="J243" s="27"/>
      <c r="K243" s="27"/>
      <c r="L243" s="27"/>
      <c r="M243" s="27"/>
      <c r="N243" s="27"/>
      <c r="O243" s="27"/>
      <c r="P243" s="27"/>
      <c r="Q243" s="27"/>
      <c r="R243" s="27"/>
      <c r="S243" s="52"/>
      <c r="T243" s="63"/>
      <c r="U243" s="27"/>
      <c r="V243" s="27"/>
      <c r="W243" s="27"/>
      <c r="X243" s="27"/>
      <c r="Y243" s="27"/>
      <c r="Z243" s="27"/>
      <c r="AA243" s="64"/>
      <c r="AT243" s="8" t="s">
        <v>121</v>
      </c>
      <c r="AU243" s="8" t="s">
        <v>17</v>
      </c>
    </row>
    <row r="244" spans="2:65" s="8" customFormat="1" ht="27" customHeight="1">
      <c r="B244" s="26"/>
      <c r="C244" s="140" t="s">
        <v>65</v>
      </c>
      <c r="D244" s="140" t="s">
        <v>114</v>
      </c>
      <c r="E244" s="141" t="s">
        <v>287</v>
      </c>
      <c r="F244" s="142" t="s">
        <v>279</v>
      </c>
      <c r="G244" s="143"/>
      <c r="H244" s="143"/>
      <c r="I244" s="143"/>
      <c r="J244" s="144" t="s">
        <v>236</v>
      </c>
      <c r="K244" s="145">
        <v>1</v>
      </c>
      <c r="L244" s="146"/>
      <c r="M244" s="143"/>
      <c r="N244" s="147">
        <f>ROUND($L$244*$K$244,2)</f>
        <v>0</v>
      </c>
      <c r="O244" s="143"/>
      <c r="P244" s="143"/>
      <c r="Q244" s="143"/>
      <c r="R244" s="142" t="s">
        <v>139</v>
      </c>
      <c r="S244" s="52"/>
      <c r="T244" s="148"/>
      <c r="U244" s="149" t="s">
        <v>35</v>
      </c>
      <c r="V244" s="27"/>
      <c r="W244" s="27"/>
      <c r="X244" s="150">
        <v>0</v>
      </c>
      <c r="Y244" s="150">
        <f>$X$244*$K$244</f>
        <v>0</v>
      </c>
      <c r="Z244" s="150">
        <v>0</v>
      </c>
      <c r="AA244" s="151">
        <f>$Z$244*$K$244</f>
        <v>0</v>
      </c>
      <c r="AR244" s="100" t="s">
        <v>119</v>
      </c>
      <c r="AT244" s="100" t="s">
        <v>114</v>
      </c>
      <c r="AU244" s="100" t="s">
        <v>17</v>
      </c>
      <c r="AY244" s="8" t="s">
        <v>113</v>
      </c>
      <c r="BE244" s="152">
        <f>IF($U$244="základní",$N$244,0)</f>
        <v>0</v>
      </c>
      <c r="BF244" s="152">
        <f>IF($U$244="snížená",$N$244,0)</f>
        <v>0</v>
      </c>
      <c r="BG244" s="152">
        <f>IF($U$244="zákl. přenesená",$N$244,0)</f>
        <v>0</v>
      </c>
      <c r="BH244" s="152">
        <f>IF($U$244="sníž. přenesená",$N$244,0)</f>
        <v>0</v>
      </c>
      <c r="BI244" s="152">
        <f>IF($U$244="nulová",$N$244,0)</f>
        <v>0</v>
      </c>
      <c r="BJ244" s="100" t="s">
        <v>17</v>
      </c>
      <c r="BK244" s="152">
        <f>ROUND($L$244*$K$244,2)</f>
        <v>0</v>
      </c>
      <c r="BL244" s="100" t="s">
        <v>119</v>
      </c>
      <c r="BM244" s="100" t="s">
        <v>310</v>
      </c>
    </row>
    <row r="245" spans="2:47" s="8" customFormat="1" ht="16.5" customHeight="1">
      <c r="B245" s="26"/>
      <c r="C245" s="27"/>
      <c r="D245" s="27"/>
      <c r="E245" s="27"/>
      <c r="F245" s="153" t="s">
        <v>279</v>
      </c>
      <c r="G245" s="27"/>
      <c r="H245" s="27"/>
      <c r="I245" s="27"/>
      <c r="J245" s="27"/>
      <c r="K245" s="27"/>
      <c r="L245" s="27"/>
      <c r="M245" s="27"/>
      <c r="N245" s="27"/>
      <c r="O245" s="27"/>
      <c r="P245" s="27"/>
      <c r="Q245" s="27"/>
      <c r="R245" s="27"/>
      <c r="S245" s="52"/>
      <c r="T245" s="63"/>
      <c r="U245" s="27"/>
      <c r="V245" s="27"/>
      <c r="W245" s="27"/>
      <c r="X245" s="27"/>
      <c r="Y245" s="27"/>
      <c r="Z245" s="27"/>
      <c r="AA245" s="64"/>
      <c r="AT245" s="8" t="s">
        <v>121</v>
      </c>
      <c r="AU245" s="8" t="s">
        <v>17</v>
      </c>
    </row>
    <row r="246" spans="2:65" s="8" customFormat="1" ht="15.75" customHeight="1">
      <c r="B246" s="26"/>
      <c r="C246" s="140" t="s">
        <v>65</v>
      </c>
      <c r="D246" s="140" t="s">
        <v>114</v>
      </c>
      <c r="E246" s="141" t="s">
        <v>289</v>
      </c>
      <c r="F246" s="142" t="s">
        <v>290</v>
      </c>
      <c r="G246" s="143"/>
      <c r="H246" s="143"/>
      <c r="I246" s="143"/>
      <c r="J246" s="144" t="s">
        <v>188</v>
      </c>
      <c r="K246" s="145">
        <v>17.7</v>
      </c>
      <c r="L246" s="146"/>
      <c r="M246" s="143"/>
      <c r="N246" s="147">
        <f>ROUND($L$246*$K$246,2)</f>
        <v>0</v>
      </c>
      <c r="O246" s="143"/>
      <c r="P246" s="143"/>
      <c r="Q246" s="143"/>
      <c r="R246" s="142" t="s">
        <v>139</v>
      </c>
      <c r="S246" s="52"/>
      <c r="T246" s="148"/>
      <c r="U246" s="149" t="s">
        <v>35</v>
      </c>
      <c r="V246" s="27"/>
      <c r="W246" s="27"/>
      <c r="X246" s="150">
        <v>0</v>
      </c>
      <c r="Y246" s="150">
        <f>$X$246*$K$246</f>
        <v>0</v>
      </c>
      <c r="Z246" s="150">
        <v>0</v>
      </c>
      <c r="AA246" s="151">
        <f>$Z$246*$K$246</f>
        <v>0</v>
      </c>
      <c r="AR246" s="100" t="s">
        <v>119</v>
      </c>
      <c r="AT246" s="100" t="s">
        <v>114</v>
      </c>
      <c r="AU246" s="100" t="s">
        <v>17</v>
      </c>
      <c r="AY246" s="8" t="s">
        <v>113</v>
      </c>
      <c r="BE246" s="152">
        <f>IF($U$246="základní",$N$246,0)</f>
        <v>0</v>
      </c>
      <c r="BF246" s="152">
        <f>IF($U$246="snížená",$N$246,0)</f>
        <v>0</v>
      </c>
      <c r="BG246" s="152">
        <f>IF($U$246="zákl. přenesená",$N$246,0)</f>
        <v>0</v>
      </c>
      <c r="BH246" s="152">
        <f>IF($U$246="sníž. přenesená",$N$246,0)</f>
        <v>0</v>
      </c>
      <c r="BI246" s="152">
        <f>IF($U$246="nulová",$N$246,0)</f>
        <v>0</v>
      </c>
      <c r="BJ246" s="100" t="s">
        <v>17</v>
      </c>
      <c r="BK246" s="152">
        <f>ROUND($L$246*$K$246,2)</f>
        <v>0</v>
      </c>
      <c r="BL246" s="100" t="s">
        <v>119</v>
      </c>
      <c r="BM246" s="100" t="s">
        <v>315</v>
      </c>
    </row>
    <row r="247" spans="2:47" s="8" customFormat="1" ht="16.5" customHeight="1">
      <c r="B247" s="26"/>
      <c r="C247" s="27"/>
      <c r="D247" s="27"/>
      <c r="E247" s="27"/>
      <c r="F247" s="153" t="s">
        <v>290</v>
      </c>
      <c r="G247" s="27"/>
      <c r="H247" s="27"/>
      <c r="I247" s="27"/>
      <c r="J247" s="27"/>
      <c r="K247" s="27"/>
      <c r="L247" s="27"/>
      <c r="M247" s="27"/>
      <c r="N247" s="27"/>
      <c r="O247" s="27"/>
      <c r="P247" s="27"/>
      <c r="Q247" s="27"/>
      <c r="R247" s="27"/>
      <c r="S247" s="52"/>
      <c r="T247" s="63"/>
      <c r="U247" s="27"/>
      <c r="V247" s="27"/>
      <c r="W247" s="27"/>
      <c r="X247" s="27"/>
      <c r="Y247" s="27"/>
      <c r="Z247" s="27"/>
      <c r="AA247" s="64"/>
      <c r="AT247" s="8" t="s">
        <v>121</v>
      </c>
      <c r="AU247" s="8" t="s">
        <v>17</v>
      </c>
    </row>
    <row r="248" spans="2:63" s="129" customFormat="1" ht="37.5" customHeight="1">
      <c r="B248" s="130"/>
      <c r="C248" s="131"/>
      <c r="D248" s="132" t="s">
        <v>437</v>
      </c>
      <c r="E248" s="131"/>
      <c r="F248" s="131"/>
      <c r="G248" s="131"/>
      <c r="H248" s="131"/>
      <c r="I248" s="131"/>
      <c r="J248" s="131"/>
      <c r="K248" s="131"/>
      <c r="L248" s="131"/>
      <c r="M248" s="131"/>
      <c r="N248" s="133">
        <f>$BK$248</f>
        <v>0</v>
      </c>
      <c r="O248" s="131"/>
      <c r="P248" s="131"/>
      <c r="Q248" s="131"/>
      <c r="R248" s="131"/>
      <c r="S248" s="134"/>
      <c r="T248" s="135"/>
      <c r="U248" s="131"/>
      <c r="V248" s="131"/>
      <c r="W248" s="136">
        <f>SUM($W$249:$W$267)</f>
        <v>0</v>
      </c>
      <c r="X248" s="131"/>
      <c r="Y248" s="136">
        <f>SUM($Y$249:$Y$267)</f>
        <v>0.00236</v>
      </c>
      <c r="Z248" s="131"/>
      <c r="AA248" s="137">
        <f>SUM($AA$249:$AA$267)</f>
        <v>0</v>
      </c>
      <c r="AR248" s="138" t="s">
        <v>17</v>
      </c>
      <c r="AT248" s="138" t="s">
        <v>64</v>
      </c>
      <c r="AU248" s="138" t="s">
        <v>65</v>
      </c>
      <c r="AY248" s="138" t="s">
        <v>113</v>
      </c>
      <c r="BK248" s="139">
        <f>SUM($BK$249:$BK$267)</f>
        <v>0</v>
      </c>
    </row>
    <row r="249" spans="2:65" s="8" customFormat="1" ht="15.75" customHeight="1">
      <c r="B249" s="26"/>
      <c r="C249" s="140" t="s">
        <v>65</v>
      </c>
      <c r="D249" s="140" t="s">
        <v>114</v>
      </c>
      <c r="E249" s="141" t="s">
        <v>292</v>
      </c>
      <c r="F249" s="142" t="s">
        <v>293</v>
      </c>
      <c r="G249" s="143"/>
      <c r="H249" s="143"/>
      <c r="I249" s="143"/>
      <c r="J249" s="144" t="s">
        <v>236</v>
      </c>
      <c r="K249" s="145">
        <v>4</v>
      </c>
      <c r="L249" s="146"/>
      <c r="M249" s="143"/>
      <c r="N249" s="147">
        <f>ROUND($L$249*$K$249,2)</f>
        <v>0</v>
      </c>
      <c r="O249" s="143"/>
      <c r="P249" s="143"/>
      <c r="Q249" s="143"/>
      <c r="R249" s="142" t="s">
        <v>139</v>
      </c>
      <c r="S249" s="52"/>
      <c r="T249" s="148"/>
      <c r="U249" s="149" t="s">
        <v>35</v>
      </c>
      <c r="V249" s="27"/>
      <c r="W249" s="27"/>
      <c r="X249" s="150">
        <v>0.00059</v>
      </c>
      <c r="Y249" s="150">
        <f>$X$249*$K$249</f>
        <v>0.00236</v>
      </c>
      <c r="Z249" s="150">
        <v>0</v>
      </c>
      <c r="AA249" s="151">
        <f>$Z$249*$K$249</f>
        <v>0</v>
      </c>
      <c r="AR249" s="100" t="s">
        <v>119</v>
      </c>
      <c r="AT249" s="100" t="s">
        <v>114</v>
      </c>
      <c r="AU249" s="100" t="s">
        <v>17</v>
      </c>
      <c r="AY249" s="8" t="s">
        <v>113</v>
      </c>
      <c r="BE249" s="152">
        <f>IF($U$249="základní",$N$249,0)</f>
        <v>0</v>
      </c>
      <c r="BF249" s="152">
        <f>IF($U$249="snížená",$N$249,0)</f>
        <v>0</v>
      </c>
      <c r="BG249" s="152">
        <f>IF($U$249="zákl. přenesená",$N$249,0)</f>
        <v>0</v>
      </c>
      <c r="BH249" s="152">
        <f>IF($U$249="sníž. přenesená",$N$249,0)</f>
        <v>0</v>
      </c>
      <c r="BI249" s="152">
        <f>IF($U$249="nulová",$N$249,0)</f>
        <v>0</v>
      </c>
      <c r="BJ249" s="100" t="s">
        <v>17</v>
      </c>
      <c r="BK249" s="152">
        <f>ROUND($L$249*$K$249,2)</f>
        <v>0</v>
      </c>
      <c r="BL249" s="100" t="s">
        <v>119</v>
      </c>
      <c r="BM249" s="100" t="s">
        <v>318</v>
      </c>
    </row>
    <row r="250" spans="2:47" s="8" customFormat="1" ht="16.5" customHeight="1">
      <c r="B250" s="26"/>
      <c r="C250" s="27"/>
      <c r="D250" s="27"/>
      <c r="E250" s="27"/>
      <c r="F250" s="153" t="s">
        <v>293</v>
      </c>
      <c r="G250" s="27"/>
      <c r="H250" s="27"/>
      <c r="I250" s="27"/>
      <c r="J250" s="27"/>
      <c r="K250" s="27"/>
      <c r="L250" s="27"/>
      <c r="M250" s="27"/>
      <c r="N250" s="27"/>
      <c r="O250" s="27"/>
      <c r="P250" s="27"/>
      <c r="Q250" s="27"/>
      <c r="R250" s="27"/>
      <c r="S250" s="52"/>
      <c r="T250" s="63"/>
      <c r="U250" s="27"/>
      <c r="V250" s="27"/>
      <c r="W250" s="27"/>
      <c r="X250" s="27"/>
      <c r="Y250" s="27"/>
      <c r="Z250" s="27"/>
      <c r="AA250" s="64"/>
      <c r="AT250" s="8" t="s">
        <v>121</v>
      </c>
      <c r="AU250" s="8" t="s">
        <v>17</v>
      </c>
    </row>
    <row r="251" spans="2:65" s="8" customFormat="1" ht="15.75" customHeight="1">
      <c r="B251" s="26"/>
      <c r="C251" s="140" t="s">
        <v>65</v>
      </c>
      <c r="D251" s="140" t="s">
        <v>114</v>
      </c>
      <c r="E251" s="141" t="s">
        <v>295</v>
      </c>
      <c r="F251" s="142" t="s">
        <v>296</v>
      </c>
      <c r="G251" s="143"/>
      <c r="H251" s="143"/>
      <c r="I251" s="143"/>
      <c r="J251" s="144" t="s">
        <v>131</v>
      </c>
      <c r="K251" s="145">
        <v>21.495</v>
      </c>
      <c r="L251" s="146"/>
      <c r="M251" s="143"/>
      <c r="N251" s="147">
        <f>ROUND($L$251*$K$251,2)</f>
        <v>0</v>
      </c>
      <c r="O251" s="143"/>
      <c r="P251" s="143"/>
      <c r="Q251" s="143"/>
      <c r="R251" s="142" t="s">
        <v>139</v>
      </c>
      <c r="S251" s="52"/>
      <c r="T251" s="148"/>
      <c r="U251" s="149" t="s">
        <v>35</v>
      </c>
      <c r="V251" s="27"/>
      <c r="W251" s="27"/>
      <c r="X251" s="150">
        <v>0</v>
      </c>
      <c r="Y251" s="150">
        <f>$X$251*$K$251</f>
        <v>0</v>
      </c>
      <c r="Z251" s="150">
        <v>0</v>
      </c>
      <c r="AA251" s="151">
        <f>$Z$251*$K$251</f>
        <v>0</v>
      </c>
      <c r="AR251" s="100" t="s">
        <v>119</v>
      </c>
      <c r="AT251" s="100" t="s">
        <v>114</v>
      </c>
      <c r="AU251" s="100" t="s">
        <v>17</v>
      </c>
      <c r="AY251" s="8" t="s">
        <v>113</v>
      </c>
      <c r="BE251" s="152">
        <f>IF($U$251="základní",$N$251,0)</f>
        <v>0</v>
      </c>
      <c r="BF251" s="152">
        <f>IF($U$251="snížená",$N$251,0)</f>
        <v>0</v>
      </c>
      <c r="BG251" s="152">
        <f>IF($U$251="zákl. přenesená",$N$251,0)</f>
        <v>0</v>
      </c>
      <c r="BH251" s="152">
        <f>IF($U$251="sníž. přenesená",$N$251,0)</f>
        <v>0</v>
      </c>
      <c r="BI251" s="152">
        <f>IF($U$251="nulová",$N$251,0)</f>
        <v>0</v>
      </c>
      <c r="BJ251" s="100" t="s">
        <v>17</v>
      </c>
      <c r="BK251" s="152">
        <f>ROUND($L$251*$K$251,2)</f>
        <v>0</v>
      </c>
      <c r="BL251" s="100" t="s">
        <v>119</v>
      </c>
      <c r="BM251" s="100" t="s">
        <v>323</v>
      </c>
    </row>
    <row r="252" spans="2:47" s="8" customFormat="1" ht="16.5" customHeight="1">
      <c r="B252" s="26"/>
      <c r="C252" s="27"/>
      <c r="D252" s="27"/>
      <c r="E252" s="27"/>
      <c r="F252" s="153" t="s">
        <v>296</v>
      </c>
      <c r="G252" s="27"/>
      <c r="H252" s="27"/>
      <c r="I252" s="27"/>
      <c r="J252" s="27"/>
      <c r="K252" s="27"/>
      <c r="L252" s="27"/>
      <c r="M252" s="27"/>
      <c r="N252" s="27"/>
      <c r="O252" s="27"/>
      <c r="P252" s="27"/>
      <c r="Q252" s="27"/>
      <c r="R252" s="27"/>
      <c r="S252" s="52"/>
      <c r="T252" s="63"/>
      <c r="U252" s="27"/>
      <c r="V252" s="27"/>
      <c r="W252" s="27"/>
      <c r="X252" s="27"/>
      <c r="Y252" s="27"/>
      <c r="Z252" s="27"/>
      <c r="AA252" s="64"/>
      <c r="AT252" s="8" t="s">
        <v>121</v>
      </c>
      <c r="AU252" s="8" t="s">
        <v>17</v>
      </c>
    </row>
    <row r="253" spans="2:51" s="8" customFormat="1" ht="15.75" customHeight="1">
      <c r="B253" s="154"/>
      <c r="C253" s="155"/>
      <c r="D253" s="155"/>
      <c r="E253" s="156"/>
      <c r="F253" s="157" t="s">
        <v>298</v>
      </c>
      <c r="G253" s="155"/>
      <c r="H253" s="155"/>
      <c r="I253" s="155"/>
      <c r="J253" s="155"/>
      <c r="K253" s="158">
        <v>10.8</v>
      </c>
      <c r="L253" s="155"/>
      <c r="M253" s="155"/>
      <c r="N253" s="155"/>
      <c r="O253" s="155"/>
      <c r="P253" s="155"/>
      <c r="Q253" s="155"/>
      <c r="R253" s="155"/>
      <c r="S253" s="159"/>
      <c r="T253" s="160"/>
      <c r="U253" s="155"/>
      <c r="V253" s="155"/>
      <c r="W253" s="155"/>
      <c r="X253" s="155"/>
      <c r="Y253" s="155"/>
      <c r="Z253" s="155"/>
      <c r="AA253" s="161"/>
      <c r="AT253" s="162" t="s">
        <v>123</v>
      </c>
      <c r="AU253" s="162" t="s">
        <v>17</v>
      </c>
      <c r="AV253" s="163" t="s">
        <v>69</v>
      </c>
      <c r="AW253" s="163" t="s">
        <v>84</v>
      </c>
      <c r="AX253" s="163" t="s">
        <v>65</v>
      </c>
      <c r="AY253" s="162" t="s">
        <v>113</v>
      </c>
    </row>
    <row r="254" spans="2:51" s="8" customFormat="1" ht="15.75" customHeight="1">
      <c r="B254" s="154"/>
      <c r="C254" s="155"/>
      <c r="D254" s="155"/>
      <c r="E254" s="156"/>
      <c r="F254" s="157" t="s">
        <v>299</v>
      </c>
      <c r="G254" s="155"/>
      <c r="H254" s="155"/>
      <c r="I254" s="155"/>
      <c r="J254" s="155"/>
      <c r="K254" s="158">
        <v>9.72</v>
      </c>
      <c r="L254" s="155"/>
      <c r="M254" s="155"/>
      <c r="N254" s="155"/>
      <c r="O254" s="155"/>
      <c r="P254" s="155"/>
      <c r="Q254" s="155"/>
      <c r="R254" s="155"/>
      <c r="S254" s="159"/>
      <c r="T254" s="160"/>
      <c r="U254" s="155"/>
      <c r="V254" s="155"/>
      <c r="W254" s="155"/>
      <c r="X254" s="155"/>
      <c r="Y254" s="155"/>
      <c r="Z254" s="155"/>
      <c r="AA254" s="161"/>
      <c r="AT254" s="162" t="s">
        <v>123</v>
      </c>
      <c r="AU254" s="162" t="s">
        <v>17</v>
      </c>
      <c r="AV254" s="163" t="s">
        <v>69</v>
      </c>
      <c r="AW254" s="163" t="s">
        <v>84</v>
      </c>
      <c r="AX254" s="163" t="s">
        <v>65</v>
      </c>
      <c r="AY254" s="162" t="s">
        <v>113</v>
      </c>
    </row>
    <row r="255" spans="2:51" s="8" customFormat="1" ht="15.75" customHeight="1">
      <c r="B255" s="154"/>
      <c r="C255" s="155"/>
      <c r="D255" s="155"/>
      <c r="E255" s="156"/>
      <c r="F255" s="157" t="s">
        <v>300</v>
      </c>
      <c r="G255" s="155"/>
      <c r="H255" s="155"/>
      <c r="I255" s="155"/>
      <c r="J255" s="155"/>
      <c r="K255" s="158">
        <v>0.975</v>
      </c>
      <c r="L255" s="155"/>
      <c r="M255" s="155"/>
      <c r="N255" s="155"/>
      <c r="O255" s="155"/>
      <c r="P255" s="155"/>
      <c r="Q255" s="155"/>
      <c r="R255" s="155"/>
      <c r="S255" s="159"/>
      <c r="T255" s="160"/>
      <c r="U255" s="155"/>
      <c r="V255" s="155"/>
      <c r="W255" s="155"/>
      <c r="X255" s="155"/>
      <c r="Y255" s="155"/>
      <c r="Z255" s="155"/>
      <c r="AA255" s="161"/>
      <c r="AT255" s="162" t="s">
        <v>123</v>
      </c>
      <c r="AU255" s="162" t="s">
        <v>17</v>
      </c>
      <c r="AV255" s="163" t="s">
        <v>69</v>
      </c>
      <c r="AW255" s="163" t="s">
        <v>84</v>
      </c>
      <c r="AX255" s="163" t="s">
        <v>65</v>
      </c>
      <c r="AY255" s="162" t="s">
        <v>113</v>
      </c>
    </row>
    <row r="256" spans="2:51" s="8" customFormat="1" ht="15.75" customHeight="1">
      <c r="B256" s="164"/>
      <c r="C256" s="165"/>
      <c r="D256" s="165"/>
      <c r="E256" s="166"/>
      <c r="F256" s="167" t="s">
        <v>124</v>
      </c>
      <c r="G256" s="165"/>
      <c r="H256" s="165"/>
      <c r="I256" s="165"/>
      <c r="J256" s="165"/>
      <c r="K256" s="168">
        <v>21.495</v>
      </c>
      <c r="L256" s="165"/>
      <c r="M256" s="165"/>
      <c r="N256" s="165"/>
      <c r="O256" s="165"/>
      <c r="P256" s="165"/>
      <c r="Q256" s="165"/>
      <c r="R256" s="165"/>
      <c r="S256" s="169"/>
      <c r="T256" s="170"/>
      <c r="U256" s="165"/>
      <c r="V256" s="165"/>
      <c r="W256" s="165"/>
      <c r="X256" s="165"/>
      <c r="Y256" s="165"/>
      <c r="Z256" s="165"/>
      <c r="AA256" s="171"/>
      <c r="AT256" s="172" t="s">
        <v>123</v>
      </c>
      <c r="AU256" s="172" t="s">
        <v>17</v>
      </c>
      <c r="AV256" s="173" t="s">
        <v>119</v>
      </c>
      <c r="AW256" s="173" t="s">
        <v>84</v>
      </c>
      <c r="AX256" s="173" t="s">
        <v>17</v>
      </c>
      <c r="AY256" s="172" t="s">
        <v>113</v>
      </c>
    </row>
    <row r="257" spans="2:65" s="8" customFormat="1" ht="15.75" customHeight="1">
      <c r="B257" s="26"/>
      <c r="C257" s="140" t="s">
        <v>65</v>
      </c>
      <c r="D257" s="140" t="s">
        <v>114</v>
      </c>
      <c r="E257" s="141" t="s">
        <v>301</v>
      </c>
      <c r="F257" s="142" t="s">
        <v>302</v>
      </c>
      <c r="G257" s="143"/>
      <c r="H257" s="143"/>
      <c r="I257" s="143"/>
      <c r="J257" s="144" t="s">
        <v>213</v>
      </c>
      <c r="K257" s="145">
        <v>1</v>
      </c>
      <c r="L257" s="146"/>
      <c r="M257" s="143"/>
      <c r="N257" s="147">
        <f>ROUND($L$257*$K$257,2)</f>
        <v>0</v>
      </c>
      <c r="O257" s="143"/>
      <c r="P257" s="143"/>
      <c r="Q257" s="143"/>
      <c r="R257" s="142" t="s">
        <v>139</v>
      </c>
      <c r="S257" s="52"/>
      <c r="T257" s="148"/>
      <c r="U257" s="149" t="s">
        <v>35</v>
      </c>
      <c r="V257" s="27"/>
      <c r="W257" s="27"/>
      <c r="X257" s="150">
        <v>0</v>
      </c>
      <c r="Y257" s="150">
        <f>$X$257*$K$257</f>
        <v>0</v>
      </c>
      <c r="Z257" s="150">
        <v>0</v>
      </c>
      <c r="AA257" s="151">
        <f>$Z$257*$K$257</f>
        <v>0</v>
      </c>
      <c r="AR257" s="100" t="s">
        <v>119</v>
      </c>
      <c r="AT257" s="100" t="s">
        <v>114</v>
      </c>
      <c r="AU257" s="100" t="s">
        <v>17</v>
      </c>
      <c r="AY257" s="8" t="s">
        <v>113</v>
      </c>
      <c r="BE257" s="152">
        <f>IF($U$257="základní",$N$257,0)</f>
        <v>0</v>
      </c>
      <c r="BF257" s="152">
        <f>IF($U$257="snížená",$N$257,0)</f>
        <v>0</v>
      </c>
      <c r="BG257" s="152">
        <f>IF($U$257="zákl. přenesená",$N$257,0)</f>
        <v>0</v>
      </c>
      <c r="BH257" s="152">
        <f>IF($U$257="sníž. přenesená",$N$257,0)</f>
        <v>0</v>
      </c>
      <c r="BI257" s="152">
        <f>IF($U$257="nulová",$N$257,0)</f>
        <v>0</v>
      </c>
      <c r="BJ257" s="100" t="s">
        <v>17</v>
      </c>
      <c r="BK257" s="152">
        <f>ROUND($L$257*$K$257,2)</f>
        <v>0</v>
      </c>
      <c r="BL257" s="100" t="s">
        <v>119</v>
      </c>
      <c r="BM257" s="100" t="s">
        <v>328</v>
      </c>
    </row>
    <row r="258" spans="2:47" s="8" customFormat="1" ht="16.5" customHeight="1">
      <c r="B258" s="26"/>
      <c r="C258" s="27"/>
      <c r="D258" s="27"/>
      <c r="E258" s="27"/>
      <c r="F258" s="153" t="s">
        <v>302</v>
      </c>
      <c r="G258" s="27"/>
      <c r="H258" s="27"/>
      <c r="I258" s="27"/>
      <c r="J258" s="27"/>
      <c r="K258" s="27"/>
      <c r="L258" s="27"/>
      <c r="M258" s="27"/>
      <c r="N258" s="27"/>
      <c r="O258" s="27"/>
      <c r="P258" s="27"/>
      <c r="Q258" s="27"/>
      <c r="R258" s="27"/>
      <c r="S258" s="52"/>
      <c r="T258" s="63"/>
      <c r="U258" s="27"/>
      <c r="V258" s="27"/>
      <c r="W258" s="27"/>
      <c r="X258" s="27"/>
      <c r="Y258" s="27"/>
      <c r="Z258" s="27"/>
      <c r="AA258" s="64"/>
      <c r="AT258" s="8" t="s">
        <v>121</v>
      </c>
      <c r="AU258" s="8" t="s">
        <v>17</v>
      </c>
    </row>
    <row r="259" spans="2:65" s="8" customFormat="1" ht="15.75" customHeight="1">
      <c r="B259" s="26"/>
      <c r="C259" s="140" t="s">
        <v>65</v>
      </c>
      <c r="D259" s="140" t="s">
        <v>114</v>
      </c>
      <c r="E259" s="141" t="s">
        <v>304</v>
      </c>
      <c r="F259" s="142" t="s">
        <v>305</v>
      </c>
      <c r="G259" s="143"/>
      <c r="H259" s="143"/>
      <c r="I259" s="143"/>
      <c r="J259" s="144" t="s">
        <v>236</v>
      </c>
      <c r="K259" s="145">
        <v>4</v>
      </c>
      <c r="L259" s="146"/>
      <c r="M259" s="143"/>
      <c r="N259" s="147">
        <f>ROUND($L$259*$K$259,2)</f>
        <v>0</v>
      </c>
      <c r="O259" s="143"/>
      <c r="P259" s="143"/>
      <c r="Q259" s="143"/>
      <c r="R259" s="142" t="s">
        <v>139</v>
      </c>
      <c r="S259" s="52"/>
      <c r="T259" s="148"/>
      <c r="U259" s="149" t="s">
        <v>35</v>
      </c>
      <c r="V259" s="27"/>
      <c r="W259" s="27"/>
      <c r="X259" s="150">
        <v>0</v>
      </c>
      <c r="Y259" s="150">
        <f>$X$259*$K$259</f>
        <v>0</v>
      </c>
      <c r="Z259" s="150">
        <v>0</v>
      </c>
      <c r="AA259" s="151">
        <f>$Z$259*$K$259</f>
        <v>0</v>
      </c>
      <c r="AR259" s="100" t="s">
        <v>119</v>
      </c>
      <c r="AT259" s="100" t="s">
        <v>114</v>
      </c>
      <c r="AU259" s="100" t="s">
        <v>17</v>
      </c>
      <c r="AY259" s="8" t="s">
        <v>113</v>
      </c>
      <c r="BE259" s="152">
        <f>IF($U$259="základní",$N$259,0)</f>
        <v>0</v>
      </c>
      <c r="BF259" s="152">
        <f>IF($U$259="snížená",$N$259,0)</f>
        <v>0</v>
      </c>
      <c r="BG259" s="152">
        <f>IF($U$259="zákl. přenesená",$N$259,0)</f>
        <v>0</v>
      </c>
      <c r="BH259" s="152">
        <f>IF($U$259="sníž. přenesená",$N$259,0)</f>
        <v>0</v>
      </c>
      <c r="BI259" s="152">
        <f>IF($U$259="nulová",$N$259,0)</f>
        <v>0</v>
      </c>
      <c r="BJ259" s="100" t="s">
        <v>17</v>
      </c>
      <c r="BK259" s="152">
        <f>ROUND($L$259*$K$259,2)</f>
        <v>0</v>
      </c>
      <c r="BL259" s="100" t="s">
        <v>119</v>
      </c>
      <c r="BM259" s="100" t="s">
        <v>331</v>
      </c>
    </row>
    <row r="260" spans="2:47" s="8" customFormat="1" ht="16.5" customHeight="1">
      <c r="B260" s="26"/>
      <c r="C260" s="27"/>
      <c r="D260" s="27"/>
      <c r="E260" s="27"/>
      <c r="F260" s="153" t="s">
        <v>305</v>
      </c>
      <c r="G260" s="27"/>
      <c r="H260" s="27"/>
      <c r="I260" s="27"/>
      <c r="J260" s="27"/>
      <c r="K260" s="27"/>
      <c r="L260" s="27"/>
      <c r="M260" s="27"/>
      <c r="N260" s="27"/>
      <c r="O260" s="27"/>
      <c r="P260" s="27"/>
      <c r="Q260" s="27"/>
      <c r="R260" s="27"/>
      <c r="S260" s="52"/>
      <c r="T260" s="63"/>
      <c r="U260" s="27"/>
      <c r="V260" s="27"/>
      <c r="W260" s="27"/>
      <c r="X260" s="27"/>
      <c r="Y260" s="27"/>
      <c r="Z260" s="27"/>
      <c r="AA260" s="64"/>
      <c r="AT260" s="8" t="s">
        <v>121</v>
      </c>
      <c r="AU260" s="8" t="s">
        <v>17</v>
      </c>
    </row>
    <row r="261" spans="2:51" s="8" customFormat="1" ht="15.75" customHeight="1">
      <c r="B261" s="154"/>
      <c r="C261" s="155"/>
      <c r="D261" s="155"/>
      <c r="E261" s="156"/>
      <c r="F261" s="157" t="s">
        <v>307</v>
      </c>
      <c r="G261" s="155"/>
      <c r="H261" s="155"/>
      <c r="I261" s="155"/>
      <c r="J261" s="155"/>
      <c r="K261" s="158">
        <v>4</v>
      </c>
      <c r="L261" s="155"/>
      <c r="M261" s="155"/>
      <c r="N261" s="155"/>
      <c r="O261" s="155"/>
      <c r="P261" s="155"/>
      <c r="Q261" s="155"/>
      <c r="R261" s="155"/>
      <c r="S261" s="159"/>
      <c r="T261" s="160"/>
      <c r="U261" s="155"/>
      <c r="V261" s="155"/>
      <c r="W261" s="155"/>
      <c r="X261" s="155"/>
      <c r="Y261" s="155"/>
      <c r="Z261" s="155"/>
      <c r="AA261" s="161"/>
      <c r="AT261" s="162" t="s">
        <v>123</v>
      </c>
      <c r="AU261" s="162" t="s">
        <v>17</v>
      </c>
      <c r="AV261" s="163" t="s">
        <v>69</v>
      </c>
      <c r="AW261" s="163" t="s">
        <v>84</v>
      </c>
      <c r="AX261" s="163" t="s">
        <v>65</v>
      </c>
      <c r="AY261" s="162" t="s">
        <v>113</v>
      </c>
    </row>
    <row r="262" spans="2:51" s="8" customFormat="1" ht="15.75" customHeight="1">
      <c r="B262" s="164"/>
      <c r="C262" s="165"/>
      <c r="D262" s="165"/>
      <c r="E262" s="166"/>
      <c r="F262" s="167" t="s">
        <v>124</v>
      </c>
      <c r="G262" s="165"/>
      <c r="H262" s="165"/>
      <c r="I262" s="165"/>
      <c r="J262" s="165"/>
      <c r="K262" s="168">
        <v>4</v>
      </c>
      <c r="L262" s="165"/>
      <c r="M262" s="165"/>
      <c r="N262" s="165"/>
      <c r="O262" s="165"/>
      <c r="P262" s="165"/>
      <c r="Q262" s="165"/>
      <c r="R262" s="165"/>
      <c r="S262" s="169"/>
      <c r="T262" s="170"/>
      <c r="U262" s="165"/>
      <c r="V262" s="165"/>
      <c r="W262" s="165"/>
      <c r="X262" s="165"/>
      <c r="Y262" s="165"/>
      <c r="Z262" s="165"/>
      <c r="AA262" s="171"/>
      <c r="AT262" s="172" t="s">
        <v>123</v>
      </c>
      <c r="AU262" s="172" t="s">
        <v>17</v>
      </c>
      <c r="AV262" s="173" t="s">
        <v>119</v>
      </c>
      <c r="AW262" s="173" t="s">
        <v>84</v>
      </c>
      <c r="AX262" s="173" t="s">
        <v>17</v>
      </c>
      <c r="AY262" s="172" t="s">
        <v>113</v>
      </c>
    </row>
    <row r="263" spans="2:65" s="8" customFormat="1" ht="27" customHeight="1">
      <c r="B263" s="26"/>
      <c r="C263" s="140" t="s">
        <v>65</v>
      </c>
      <c r="D263" s="140" t="s">
        <v>114</v>
      </c>
      <c r="E263" s="141" t="s">
        <v>308</v>
      </c>
      <c r="F263" s="142" t="s">
        <v>309</v>
      </c>
      <c r="G263" s="143"/>
      <c r="H263" s="143"/>
      <c r="I263" s="143"/>
      <c r="J263" s="144" t="s">
        <v>182</v>
      </c>
      <c r="K263" s="175"/>
      <c r="L263" s="146"/>
      <c r="M263" s="143"/>
      <c r="N263" s="147">
        <f>ROUND($L$263*$K$263,2)</f>
        <v>0</v>
      </c>
      <c r="O263" s="143"/>
      <c r="P263" s="143"/>
      <c r="Q263" s="143"/>
      <c r="R263" s="142" t="s">
        <v>118</v>
      </c>
      <c r="S263" s="52"/>
      <c r="T263" s="148"/>
      <c r="U263" s="149" t="s">
        <v>35</v>
      </c>
      <c r="V263" s="27"/>
      <c r="W263" s="27"/>
      <c r="X263" s="150">
        <v>0</v>
      </c>
      <c r="Y263" s="150">
        <f>$X$263*$K$263</f>
        <v>0</v>
      </c>
      <c r="Z263" s="150">
        <v>0</v>
      </c>
      <c r="AA263" s="151">
        <f>$Z$263*$K$263</f>
        <v>0</v>
      </c>
      <c r="AR263" s="100" t="s">
        <v>119</v>
      </c>
      <c r="AT263" s="100" t="s">
        <v>114</v>
      </c>
      <c r="AU263" s="100" t="s">
        <v>17</v>
      </c>
      <c r="AY263" s="8" t="s">
        <v>113</v>
      </c>
      <c r="BE263" s="152">
        <f>IF($U$263="základní",$N$263,0)</f>
        <v>0</v>
      </c>
      <c r="BF263" s="152">
        <f>IF($U$263="snížená",$N$263,0)</f>
        <v>0</v>
      </c>
      <c r="BG263" s="152">
        <f>IF($U$263="zákl. přenesená",$N$263,0)</f>
        <v>0</v>
      </c>
      <c r="BH263" s="152">
        <f>IF($U$263="sníž. přenesená",$N$263,0)</f>
        <v>0</v>
      </c>
      <c r="BI263" s="152">
        <f>IF($U$263="nulová",$N$263,0)</f>
        <v>0</v>
      </c>
      <c r="BJ263" s="100" t="s">
        <v>17</v>
      </c>
      <c r="BK263" s="152">
        <f>ROUND($L$263*$K$263,2)</f>
        <v>0</v>
      </c>
      <c r="BL263" s="100" t="s">
        <v>119</v>
      </c>
      <c r="BM263" s="100" t="s">
        <v>339</v>
      </c>
    </row>
    <row r="264" spans="2:47" s="8" customFormat="1" ht="16.5" customHeight="1">
      <c r="B264" s="26"/>
      <c r="C264" s="27"/>
      <c r="D264" s="27"/>
      <c r="E264" s="27"/>
      <c r="F264" s="153" t="s">
        <v>311</v>
      </c>
      <c r="G264" s="27"/>
      <c r="H264" s="27"/>
      <c r="I264" s="27"/>
      <c r="J264" s="27"/>
      <c r="K264" s="27"/>
      <c r="L264" s="27"/>
      <c r="M264" s="27"/>
      <c r="N264" s="27"/>
      <c r="O264" s="27"/>
      <c r="P264" s="27"/>
      <c r="Q264" s="27"/>
      <c r="R264" s="27"/>
      <c r="S264" s="52"/>
      <c r="T264" s="63"/>
      <c r="U264" s="27"/>
      <c r="V264" s="27"/>
      <c r="W264" s="27"/>
      <c r="X264" s="27"/>
      <c r="Y264" s="27"/>
      <c r="Z264" s="27"/>
      <c r="AA264" s="64"/>
      <c r="AT264" s="8" t="s">
        <v>121</v>
      </c>
      <c r="AU264" s="8" t="s">
        <v>17</v>
      </c>
    </row>
    <row r="265" spans="2:47" s="8" customFormat="1" ht="121.5" customHeight="1">
      <c r="B265" s="26"/>
      <c r="C265" s="27"/>
      <c r="D265" s="27"/>
      <c r="E265" s="27"/>
      <c r="F265" s="174" t="s">
        <v>312</v>
      </c>
      <c r="G265" s="27"/>
      <c r="H265" s="27"/>
      <c r="I265" s="27"/>
      <c r="J265" s="27"/>
      <c r="K265" s="27"/>
      <c r="L265" s="27"/>
      <c r="M265" s="27"/>
      <c r="N265" s="27"/>
      <c r="O265" s="27"/>
      <c r="P265" s="27"/>
      <c r="Q265" s="27"/>
      <c r="R265" s="27"/>
      <c r="S265" s="52"/>
      <c r="T265" s="63"/>
      <c r="U265" s="27"/>
      <c r="V265" s="27"/>
      <c r="W265" s="27"/>
      <c r="X265" s="27"/>
      <c r="Y265" s="27"/>
      <c r="Z265" s="27"/>
      <c r="AA265" s="64"/>
      <c r="AT265" s="8" t="s">
        <v>135</v>
      </c>
      <c r="AU265" s="8" t="s">
        <v>17</v>
      </c>
    </row>
    <row r="266" spans="2:65" s="8" customFormat="1" ht="15.75" customHeight="1">
      <c r="B266" s="26"/>
      <c r="C266" s="140" t="s">
        <v>65</v>
      </c>
      <c r="D266" s="140" t="s">
        <v>114</v>
      </c>
      <c r="E266" s="141" t="s">
        <v>313</v>
      </c>
      <c r="F266" s="142" t="s">
        <v>314</v>
      </c>
      <c r="G266" s="143"/>
      <c r="H266" s="143"/>
      <c r="I266" s="143"/>
      <c r="J266" s="144" t="s">
        <v>236</v>
      </c>
      <c r="K266" s="145">
        <v>2</v>
      </c>
      <c r="L266" s="146"/>
      <c r="M266" s="143"/>
      <c r="N266" s="147">
        <f>ROUND($L$266*$K$266,2)</f>
        <v>0</v>
      </c>
      <c r="O266" s="143"/>
      <c r="P266" s="143"/>
      <c r="Q266" s="143"/>
      <c r="R266" s="142" t="s">
        <v>139</v>
      </c>
      <c r="S266" s="52"/>
      <c r="T266" s="148"/>
      <c r="U266" s="149" t="s">
        <v>35</v>
      </c>
      <c r="V266" s="27"/>
      <c r="W266" s="27"/>
      <c r="X266" s="150">
        <v>0</v>
      </c>
      <c r="Y266" s="150">
        <f>$X$266*$K$266</f>
        <v>0</v>
      </c>
      <c r="Z266" s="150">
        <v>0</v>
      </c>
      <c r="AA266" s="151">
        <f>$Z$266*$K$266</f>
        <v>0</v>
      </c>
      <c r="AR266" s="100" t="s">
        <v>119</v>
      </c>
      <c r="AT266" s="100" t="s">
        <v>114</v>
      </c>
      <c r="AU266" s="100" t="s">
        <v>17</v>
      </c>
      <c r="AY266" s="8" t="s">
        <v>113</v>
      </c>
      <c r="BE266" s="152">
        <f>IF($U$266="základní",$N$266,0)</f>
        <v>0</v>
      </c>
      <c r="BF266" s="152">
        <f>IF($U$266="snížená",$N$266,0)</f>
        <v>0</v>
      </c>
      <c r="BG266" s="152">
        <f>IF($U$266="zákl. přenesená",$N$266,0)</f>
        <v>0</v>
      </c>
      <c r="BH266" s="152">
        <f>IF($U$266="sníž. přenesená",$N$266,0)</f>
        <v>0</v>
      </c>
      <c r="BI266" s="152">
        <f>IF($U$266="nulová",$N$266,0)</f>
        <v>0</v>
      </c>
      <c r="BJ266" s="100" t="s">
        <v>17</v>
      </c>
      <c r="BK266" s="152">
        <f>ROUND($L$266*$K$266,2)</f>
        <v>0</v>
      </c>
      <c r="BL266" s="100" t="s">
        <v>119</v>
      </c>
      <c r="BM266" s="100" t="s">
        <v>344</v>
      </c>
    </row>
    <row r="267" spans="2:47" s="8" customFormat="1" ht="16.5" customHeight="1">
      <c r="B267" s="26"/>
      <c r="C267" s="27"/>
      <c r="D267" s="27"/>
      <c r="E267" s="27"/>
      <c r="F267" s="153" t="s">
        <v>314</v>
      </c>
      <c r="G267" s="27"/>
      <c r="H267" s="27"/>
      <c r="I267" s="27"/>
      <c r="J267" s="27"/>
      <c r="K267" s="27"/>
      <c r="L267" s="27"/>
      <c r="M267" s="27"/>
      <c r="N267" s="27"/>
      <c r="O267" s="27"/>
      <c r="P267" s="27"/>
      <c r="Q267" s="27"/>
      <c r="R267" s="27"/>
      <c r="S267" s="52"/>
      <c r="T267" s="63"/>
      <c r="U267" s="27"/>
      <c r="V267" s="27"/>
      <c r="W267" s="27"/>
      <c r="X267" s="27"/>
      <c r="Y267" s="27"/>
      <c r="Z267" s="27"/>
      <c r="AA267" s="64"/>
      <c r="AT267" s="8" t="s">
        <v>121</v>
      </c>
      <c r="AU267" s="8" t="s">
        <v>17</v>
      </c>
    </row>
    <row r="268" spans="2:63" s="129" customFormat="1" ht="37.5" customHeight="1">
      <c r="B268" s="130"/>
      <c r="C268" s="131"/>
      <c r="D268" s="132" t="s">
        <v>438</v>
      </c>
      <c r="E268" s="131"/>
      <c r="F268" s="131"/>
      <c r="G268" s="131"/>
      <c r="H268" s="131"/>
      <c r="I268" s="131"/>
      <c r="J268" s="131"/>
      <c r="K268" s="131"/>
      <c r="L268" s="131"/>
      <c r="M268" s="131"/>
      <c r="N268" s="133">
        <f>$BK$268</f>
        <v>0</v>
      </c>
      <c r="O268" s="131"/>
      <c r="P268" s="131"/>
      <c r="Q268" s="131"/>
      <c r="R268" s="131"/>
      <c r="S268" s="134"/>
      <c r="T268" s="135"/>
      <c r="U268" s="131"/>
      <c r="V268" s="131"/>
      <c r="W268" s="136">
        <f>SUM($W$269:$W$273)</f>
        <v>0</v>
      </c>
      <c r="X268" s="131"/>
      <c r="Y268" s="136">
        <f>SUM($Y$269:$Y$273)</f>
        <v>0</v>
      </c>
      <c r="Z268" s="131"/>
      <c r="AA268" s="137">
        <f>SUM($AA$269:$AA$273)</f>
        <v>0</v>
      </c>
      <c r="AR268" s="138" t="s">
        <v>17</v>
      </c>
      <c r="AT268" s="138" t="s">
        <v>64</v>
      </c>
      <c r="AU268" s="138" t="s">
        <v>65</v>
      </c>
      <c r="AY268" s="138" t="s">
        <v>113</v>
      </c>
      <c r="BK268" s="139">
        <f>SUM($BK$269:$BK$273)</f>
        <v>0</v>
      </c>
    </row>
    <row r="269" spans="2:65" s="8" customFormat="1" ht="27" customHeight="1">
      <c r="B269" s="26"/>
      <c r="C269" s="140" t="s">
        <v>65</v>
      </c>
      <c r="D269" s="140" t="s">
        <v>114</v>
      </c>
      <c r="E269" s="141" t="s">
        <v>475</v>
      </c>
      <c r="F269" s="142" t="s">
        <v>476</v>
      </c>
      <c r="G269" s="143"/>
      <c r="H269" s="143"/>
      <c r="I269" s="143"/>
      <c r="J269" s="144" t="s">
        <v>236</v>
      </c>
      <c r="K269" s="145">
        <v>1</v>
      </c>
      <c r="L269" s="146"/>
      <c r="M269" s="143"/>
      <c r="N269" s="147">
        <f>ROUND($L$269*$K$269,2)</f>
        <v>0</v>
      </c>
      <c r="O269" s="143"/>
      <c r="P269" s="143"/>
      <c r="Q269" s="143"/>
      <c r="R269" s="142" t="s">
        <v>139</v>
      </c>
      <c r="S269" s="52"/>
      <c r="T269" s="148"/>
      <c r="U269" s="149" t="s">
        <v>35</v>
      </c>
      <c r="V269" s="27"/>
      <c r="W269" s="27"/>
      <c r="X269" s="150">
        <v>0</v>
      </c>
      <c r="Y269" s="150">
        <f>$X$269*$K$269</f>
        <v>0</v>
      </c>
      <c r="Z269" s="150">
        <v>0</v>
      </c>
      <c r="AA269" s="151">
        <f>$Z$269*$K$269</f>
        <v>0</v>
      </c>
      <c r="AR269" s="100" t="s">
        <v>119</v>
      </c>
      <c r="AT269" s="100" t="s">
        <v>114</v>
      </c>
      <c r="AU269" s="100" t="s">
        <v>17</v>
      </c>
      <c r="AY269" s="8" t="s">
        <v>113</v>
      </c>
      <c r="BE269" s="152">
        <f>IF($U$269="základní",$N$269,0)</f>
        <v>0</v>
      </c>
      <c r="BF269" s="152">
        <f>IF($U$269="snížená",$N$269,0)</f>
        <v>0</v>
      </c>
      <c r="BG269" s="152">
        <f>IF($U$269="zákl. přenesená",$N$269,0)</f>
        <v>0</v>
      </c>
      <c r="BH269" s="152">
        <f>IF($U$269="sníž. přenesená",$N$269,0)</f>
        <v>0</v>
      </c>
      <c r="BI269" s="152">
        <f>IF($U$269="nulová",$N$269,0)</f>
        <v>0</v>
      </c>
      <c r="BJ269" s="100" t="s">
        <v>17</v>
      </c>
      <c r="BK269" s="152">
        <f>ROUND($L$269*$K$269,2)</f>
        <v>0</v>
      </c>
      <c r="BL269" s="100" t="s">
        <v>119</v>
      </c>
      <c r="BM269" s="100" t="s">
        <v>348</v>
      </c>
    </row>
    <row r="270" spans="2:47" s="8" customFormat="1" ht="16.5" customHeight="1">
      <c r="B270" s="26"/>
      <c r="C270" s="27"/>
      <c r="D270" s="27"/>
      <c r="E270" s="27"/>
      <c r="F270" s="153" t="s">
        <v>476</v>
      </c>
      <c r="G270" s="27"/>
      <c r="H270" s="27"/>
      <c r="I270" s="27"/>
      <c r="J270" s="27"/>
      <c r="K270" s="27"/>
      <c r="L270" s="27"/>
      <c r="M270" s="27"/>
      <c r="N270" s="27"/>
      <c r="O270" s="27"/>
      <c r="P270" s="27"/>
      <c r="Q270" s="27"/>
      <c r="R270" s="27"/>
      <c r="S270" s="52"/>
      <c r="T270" s="63"/>
      <c r="U270" s="27"/>
      <c r="V270" s="27"/>
      <c r="W270" s="27"/>
      <c r="X270" s="27"/>
      <c r="Y270" s="27"/>
      <c r="Z270" s="27"/>
      <c r="AA270" s="64"/>
      <c r="AT270" s="8" t="s">
        <v>121</v>
      </c>
      <c r="AU270" s="8" t="s">
        <v>17</v>
      </c>
    </row>
    <row r="271" spans="2:65" s="8" customFormat="1" ht="27" customHeight="1">
      <c r="B271" s="26"/>
      <c r="C271" s="140" t="s">
        <v>65</v>
      </c>
      <c r="D271" s="140" t="s">
        <v>114</v>
      </c>
      <c r="E271" s="141" t="s">
        <v>477</v>
      </c>
      <c r="F271" s="142" t="s">
        <v>478</v>
      </c>
      <c r="G271" s="143"/>
      <c r="H271" s="143"/>
      <c r="I271" s="143"/>
      <c r="J271" s="144" t="s">
        <v>182</v>
      </c>
      <c r="K271" s="175"/>
      <c r="L271" s="146"/>
      <c r="M271" s="143"/>
      <c r="N271" s="147">
        <f>ROUND($L$271*$K$271,2)</f>
        <v>0</v>
      </c>
      <c r="O271" s="143"/>
      <c r="P271" s="143"/>
      <c r="Q271" s="143"/>
      <c r="R271" s="142" t="s">
        <v>118</v>
      </c>
      <c r="S271" s="52"/>
      <c r="T271" s="148"/>
      <c r="U271" s="149" t="s">
        <v>35</v>
      </c>
      <c r="V271" s="27"/>
      <c r="W271" s="27"/>
      <c r="X271" s="150">
        <v>0</v>
      </c>
      <c r="Y271" s="150">
        <f>$X$271*$K$271</f>
        <v>0</v>
      </c>
      <c r="Z271" s="150">
        <v>0</v>
      </c>
      <c r="AA271" s="151">
        <f>$Z$271*$K$271</f>
        <v>0</v>
      </c>
      <c r="AR271" s="100" t="s">
        <v>119</v>
      </c>
      <c r="AT271" s="100" t="s">
        <v>114</v>
      </c>
      <c r="AU271" s="100" t="s">
        <v>17</v>
      </c>
      <c r="AY271" s="8" t="s">
        <v>113</v>
      </c>
      <c r="BE271" s="152">
        <f>IF($U$271="základní",$N$271,0)</f>
        <v>0</v>
      </c>
      <c r="BF271" s="152">
        <f>IF($U$271="snížená",$N$271,0)</f>
        <v>0</v>
      </c>
      <c r="BG271" s="152">
        <f>IF($U$271="zákl. přenesená",$N$271,0)</f>
        <v>0</v>
      </c>
      <c r="BH271" s="152">
        <f>IF($U$271="sníž. přenesená",$N$271,0)</f>
        <v>0</v>
      </c>
      <c r="BI271" s="152">
        <f>IF($U$271="nulová",$N$271,0)</f>
        <v>0</v>
      </c>
      <c r="BJ271" s="100" t="s">
        <v>17</v>
      </c>
      <c r="BK271" s="152">
        <f>ROUND($L$271*$K$271,2)</f>
        <v>0</v>
      </c>
      <c r="BL271" s="100" t="s">
        <v>119</v>
      </c>
      <c r="BM271" s="100" t="s">
        <v>352</v>
      </c>
    </row>
    <row r="272" spans="2:47" s="8" customFormat="1" ht="16.5" customHeight="1">
      <c r="B272" s="26"/>
      <c r="C272" s="27"/>
      <c r="D272" s="27"/>
      <c r="E272" s="27"/>
      <c r="F272" s="153" t="s">
        <v>479</v>
      </c>
      <c r="G272" s="27"/>
      <c r="H272" s="27"/>
      <c r="I272" s="27"/>
      <c r="J272" s="27"/>
      <c r="K272" s="27"/>
      <c r="L272" s="27"/>
      <c r="M272" s="27"/>
      <c r="N272" s="27"/>
      <c r="O272" s="27"/>
      <c r="P272" s="27"/>
      <c r="Q272" s="27"/>
      <c r="R272" s="27"/>
      <c r="S272" s="52"/>
      <c r="T272" s="63"/>
      <c r="U272" s="27"/>
      <c r="V272" s="27"/>
      <c r="W272" s="27"/>
      <c r="X272" s="27"/>
      <c r="Y272" s="27"/>
      <c r="Z272" s="27"/>
      <c r="AA272" s="64"/>
      <c r="AT272" s="8" t="s">
        <v>121</v>
      </c>
      <c r="AU272" s="8" t="s">
        <v>17</v>
      </c>
    </row>
    <row r="273" spans="2:47" s="8" customFormat="1" ht="121.5" customHeight="1">
      <c r="B273" s="26"/>
      <c r="C273" s="27"/>
      <c r="D273" s="27"/>
      <c r="E273" s="27"/>
      <c r="F273" s="174" t="s">
        <v>233</v>
      </c>
      <c r="G273" s="27"/>
      <c r="H273" s="27"/>
      <c r="I273" s="27"/>
      <c r="J273" s="27"/>
      <c r="K273" s="27"/>
      <c r="L273" s="27"/>
      <c r="M273" s="27"/>
      <c r="N273" s="27"/>
      <c r="O273" s="27"/>
      <c r="P273" s="27"/>
      <c r="Q273" s="27"/>
      <c r="R273" s="27"/>
      <c r="S273" s="52"/>
      <c r="T273" s="63"/>
      <c r="U273" s="27"/>
      <c r="V273" s="27"/>
      <c r="W273" s="27"/>
      <c r="X273" s="27"/>
      <c r="Y273" s="27"/>
      <c r="Z273" s="27"/>
      <c r="AA273" s="64"/>
      <c r="AT273" s="8" t="s">
        <v>135</v>
      </c>
      <c r="AU273" s="8" t="s">
        <v>17</v>
      </c>
    </row>
    <row r="274" spans="2:63" s="129" customFormat="1" ht="37.5" customHeight="1">
      <c r="B274" s="130"/>
      <c r="C274" s="131"/>
      <c r="D274" s="132" t="s">
        <v>439</v>
      </c>
      <c r="E274" s="131"/>
      <c r="F274" s="131"/>
      <c r="G274" s="131"/>
      <c r="H274" s="131"/>
      <c r="I274" s="131"/>
      <c r="J274" s="131"/>
      <c r="K274" s="131"/>
      <c r="L274" s="131"/>
      <c r="M274" s="131"/>
      <c r="N274" s="133">
        <f>$BK$274</f>
        <v>0</v>
      </c>
      <c r="O274" s="131"/>
      <c r="P274" s="131"/>
      <c r="Q274" s="131"/>
      <c r="R274" s="131"/>
      <c r="S274" s="134"/>
      <c r="T274" s="135"/>
      <c r="U274" s="131"/>
      <c r="V274" s="131"/>
      <c r="W274" s="136">
        <f>SUM($W$275:$W$283)</f>
        <v>0</v>
      </c>
      <c r="X274" s="131"/>
      <c r="Y274" s="136">
        <f>SUM($Y$275:$Y$283)</f>
        <v>0.063425</v>
      </c>
      <c r="Z274" s="131"/>
      <c r="AA274" s="137">
        <f>SUM($AA$275:$AA$283)</f>
        <v>0</v>
      </c>
      <c r="AR274" s="138" t="s">
        <v>17</v>
      </c>
      <c r="AT274" s="138" t="s">
        <v>64</v>
      </c>
      <c r="AU274" s="138" t="s">
        <v>65</v>
      </c>
      <c r="AY274" s="138" t="s">
        <v>113</v>
      </c>
      <c r="BK274" s="139">
        <f>SUM($BK$275:$BK$283)</f>
        <v>0</v>
      </c>
    </row>
    <row r="275" spans="2:65" s="8" customFormat="1" ht="39" customHeight="1">
      <c r="B275" s="26"/>
      <c r="C275" s="140" t="s">
        <v>65</v>
      </c>
      <c r="D275" s="140" t="s">
        <v>114</v>
      </c>
      <c r="E275" s="141" t="s">
        <v>316</v>
      </c>
      <c r="F275" s="142" t="s">
        <v>317</v>
      </c>
      <c r="G275" s="143"/>
      <c r="H275" s="143"/>
      <c r="I275" s="143"/>
      <c r="J275" s="144" t="s">
        <v>131</v>
      </c>
      <c r="K275" s="145">
        <v>21.5</v>
      </c>
      <c r="L275" s="146"/>
      <c r="M275" s="143"/>
      <c r="N275" s="147">
        <f>ROUND($L$275*$K$275,2)</f>
        <v>0</v>
      </c>
      <c r="O275" s="143"/>
      <c r="P275" s="143"/>
      <c r="Q275" s="143"/>
      <c r="R275" s="142" t="s">
        <v>118</v>
      </c>
      <c r="S275" s="52"/>
      <c r="T275" s="148"/>
      <c r="U275" s="149" t="s">
        <v>35</v>
      </c>
      <c r="V275" s="27"/>
      <c r="W275" s="27"/>
      <c r="X275" s="150">
        <v>0.00295</v>
      </c>
      <c r="Y275" s="150">
        <f>$X$275*$K$275</f>
        <v>0.063425</v>
      </c>
      <c r="Z275" s="150">
        <v>0</v>
      </c>
      <c r="AA275" s="151">
        <f>$Z$275*$K$275</f>
        <v>0</v>
      </c>
      <c r="AR275" s="100" t="s">
        <v>119</v>
      </c>
      <c r="AT275" s="100" t="s">
        <v>114</v>
      </c>
      <c r="AU275" s="100" t="s">
        <v>17</v>
      </c>
      <c r="AY275" s="8" t="s">
        <v>113</v>
      </c>
      <c r="BE275" s="152">
        <f>IF($U$275="základní",$N$275,0)</f>
        <v>0</v>
      </c>
      <c r="BF275" s="152">
        <f>IF($U$275="snížená",$N$275,0)</f>
        <v>0</v>
      </c>
      <c r="BG275" s="152">
        <f>IF($U$275="zákl. přenesená",$N$275,0)</f>
        <v>0</v>
      </c>
      <c r="BH275" s="152">
        <f>IF($U$275="sníž. přenesená",$N$275,0)</f>
        <v>0</v>
      </c>
      <c r="BI275" s="152">
        <f>IF($U$275="nulová",$N$275,0)</f>
        <v>0</v>
      </c>
      <c r="BJ275" s="100" t="s">
        <v>17</v>
      </c>
      <c r="BK275" s="152">
        <f>ROUND($L$275*$K$275,2)</f>
        <v>0</v>
      </c>
      <c r="BL275" s="100" t="s">
        <v>119</v>
      </c>
      <c r="BM275" s="100" t="s">
        <v>357</v>
      </c>
    </row>
    <row r="276" spans="2:47" s="8" customFormat="1" ht="16.5" customHeight="1">
      <c r="B276" s="26"/>
      <c r="C276" s="27"/>
      <c r="D276" s="27"/>
      <c r="E276" s="27"/>
      <c r="F276" s="153" t="s">
        <v>319</v>
      </c>
      <c r="G276" s="27"/>
      <c r="H276" s="27"/>
      <c r="I276" s="27"/>
      <c r="J276" s="27"/>
      <c r="K276" s="27"/>
      <c r="L276" s="27"/>
      <c r="M276" s="27"/>
      <c r="N276" s="27"/>
      <c r="O276" s="27"/>
      <c r="P276" s="27"/>
      <c r="Q276" s="27"/>
      <c r="R276" s="27"/>
      <c r="S276" s="52"/>
      <c r="T276" s="63"/>
      <c r="U276" s="27"/>
      <c r="V276" s="27"/>
      <c r="W276" s="27"/>
      <c r="X276" s="27"/>
      <c r="Y276" s="27"/>
      <c r="Z276" s="27"/>
      <c r="AA276" s="64"/>
      <c r="AT276" s="8" t="s">
        <v>121</v>
      </c>
      <c r="AU276" s="8" t="s">
        <v>17</v>
      </c>
    </row>
    <row r="277" spans="2:51" s="8" customFormat="1" ht="15.75" customHeight="1">
      <c r="B277" s="154"/>
      <c r="C277" s="155"/>
      <c r="D277" s="155"/>
      <c r="E277" s="156"/>
      <c r="F277" s="157" t="s">
        <v>320</v>
      </c>
      <c r="G277" s="155"/>
      <c r="H277" s="155"/>
      <c r="I277" s="155"/>
      <c r="J277" s="155"/>
      <c r="K277" s="158">
        <v>21.5</v>
      </c>
      <c r="L277" s="155"/>
      <c r="M277" s="155"/>
      <c r="N277" s="155"/>
      <c r="O277" s="155"/>
      <c r="P277" s="155"/>
      <c r="Q277" s="155"/>
      <c r="R277" s="155"/>
      <c r="S277" s="159"/>
      <c r="T277" s="160"/>
      <c r="U277" s="155"/>
      <c r="V277" s="155"/>
      <c r="W277" s="155"/>
      <c r="X277" s="155"/>
      <c r="Y277" s="155"/>
      <c r="Z277" s="155"/>
      <c r="AA277" s="161"/>
      <c r="AT277" s="162" t="s">
        <v>123</v>
      </c>
      <c r="AU277" s="162" t="s">
        <v>17</v>
      </c>
      <c r="AV277" s="163" t="s">
        <v>69</v>
      </c>
      <c r="AW277" s="163" t="s">
        <v>84</v>
      </c>
      <c r="AX277" s="163" t="s">
        <v>65</v>
      </c>
      <c r="AY277" s="162" t="s">
        <v>113</v>
      </c>
    </row>
    <row r="278" spans="2:51" s="8" customFormat="1" ht="15.75" customHeight="1">
      <c r="B278" s="164"/>
      <c r="C278" s="165"/>
      <c r="D278" s="165"/>
      <c r="E278" s="166"/>
      <c r="F278" s="167" t="s">
        <v>124</v>
      </c>
      <c r="G278" s="165"/>
      <c r="H278" s="165"/>
      <c r="I278" s="165"/>
      <c r="J278" s="165"/>
      <c r="K278" s="168">
        <v>21.5</v>
      </c>
      <c r="L278" s="165"/>
      <c r="M278" s="165"/>
      <c r="N278" s="165"/>
      <c r="O278" s="165"/>
      <c r="P278" s="165"/>
      <c r="Q278" s="165"/>
      <c r="R278" s="165"/>
      <c r="S278" s="169"/>
      <c r="T278" s="170"/>
      <c r="U278" s="165"/>
      <c r="V278" s="165"/>
      <c r="W278" s="165"/>
      <c r="X278" s="165"/>
      <c r="Y278" s="165"/>
      <c r="Z278" s="165"/>
      <c r="AA278" s="171"/>
      <c r="AT278" s="172" t="s">
        <v>123</v>
      </c>
      <c r="AU278" s="172" t="s">
        <v>17</v>
      </c>
      <c r="AV278" s="173" t="s">
        <v>119</v>
      </c>
      <c r="AW278" s="173" t="s">
        <v>84</v>
      </c>
      <c r="AX278" s="173" t="s">
        <v>17</v>
      </c>
      <c r="AY278" s="172" t="s">
        <v>113</v>
      </c>
    </row>
    <row r="279" spans="2:65" s="8" customFormat="1" ht="27" customHeight="1">
      <c r="B279" s="26"/>
      <c r="C279" s="140" t="s">
        <v>65</v>
      </c>
      <c r="D279" s="140" t="s">
        <v>114</v>
      </c>
      <c r="E279" s="141" t="s">
        <v>321</v>
      </c>
      <c r="F279" s="142" t="s">
        <v>322</v>
      </c>
      <c r="G279" s="143"/>
      <c r="H279" s="143"/>
      <c r="I279" s="143"/>
      <c r="J279" s="144" t="s">
        <v>182</v>
      </c>
      <c r="K279" s="175"/>
      <c r="L279" s="146"/>
      <c r="M279" s="143"/>
      <c r="N279" s="147">
        <f>ROUND($L$279*$K$279,2)</f>
        <v>0</v>
      </c>
      <c r="O279" s="143"/>
      <c r="P279" s="143"/>
      <c r="Q279" s="143"/>
      <c r="R279" s="142" t="s">
        <v>118</v>
      </c>
      <c r="S279" s="52"/>
      <c r="T279" s="148"/>
      <c r="U279" s="149" t="s">
        <v>35</v>
      </c>
      <c r="V279" s="27"/>
      <c r="W279" s="27"/>
      <c r="X279" s="150">
        <v>0</v>
      </c>
      <c r="Y279" s="150">
        <f>$X$279*$K$279</f>
        <v>0</v>
      </c>
      <c r="Z279" s="150">
        <v>0</v>
      </c>
      <c r="AA279" s="151">
        <f>$Z$279*$K$279</f>
        <v>0</v>
      </c>
      <c r="AR279" s="100" t="s">
        <v>119</v>
      </c>
      <c r="AT279" s="100" t="s">
        <v>114</v>
      </c>
      <c r="AU279" s="100" t="s">
        <v>17</v>
      </c>
      <c r="AY279" s="8" t="s">
        <v>113</v>
      </c>
      <c r="BE279" s="152">
        <f>IF($U$279="základní",$N$279,0)</f>
        <v>0</v>
      </c>
      <c r="BF279" s="152">
        <f>IF($U$279="snížená",$N$279,0)</f>
        <v>0</v>
      </c>
      <c r="BG279" s="152">
        <f>IF($U$279="zákl. přenesená",$N$279,0)</f>
        <v>0</v>
      </c>
      <c r="BH279" s="152">
        <f>IF($U$279="sníž. přenesená",$N$279,0)</f>
        <v>0</v>
      </c>
      <c r="BI279" s="152">
        <f>IF($U$279="nulová",$N$279,0)</f>
        <v>0</v>
      </c>
      <c r="BJ279" s="100" t="s">
        <v>17</v>
      </c>
      <c r="BK279" s="152">
        <f>ROUND($L$279*$K$279,2)</f>
        <v>0</v>
      </c>
      <c r="BL279" s="100" t="s">
        <v>119</v>
      </c>
      <c r="BM279" s="100" t="s">
        <v>363</v>
      </c>
    </row>
    <row r="280" spans="2:47" s="8" customFormat="1" ht="16.5" customHeight="1">
      <c r="B280" s="26"/>
      <c r="C280" s="27"/>
      <c r="D280" s="27"/>
      <c r="E280" s="27"/>
      <c r="F280" s="153" t="s">
        <v>324</v>
      </c>
      <c r="G280" s="27"/>
      <c r="H280" s="27"/>
      <c r="I280" s="27"/>
      <c r="J280" s="27"/>
      <c r="K280" s="27"/>
      <c r="L280" s="27"/>
      <c r="M280" s="27"/>
      <c r="N280" s="27"/>
      <c r="O280" s="27"/>
      <c r="P280" s="27"/>
      <c r="Q280" s="27"/>
      <c r="R280" s="27"/>
      <c r="S280" s="52"/>
      <c r="T280" s="63"/>
      <c r="U280" s="27"/>
      <c r="V280" s="27"/>
      <c r="W280" s="27"/>
      <c r="X280" s="27"/>
      <c r="Y280" s="27"/>
      <c r="Z280" s="27"/>
      <c r="AA280" s="64"/>
      <c r="AT280" s="8" t="s">
        <v>121</v>
      </c>
      <c r="AU280" s="8" t="s">
        <v>17</v>
      </c>
    </row>
    <row r="281" spans="2:47" s="8" customFormat="1" ht="121.5" customHeight="1">
      <c r="B281" s="26"/>
      <c r="C281" s="27"/>
      <c r="D281" s="27"/>
      <c r="E281" s="27"/>
      <c r="F281" s="174" t="s">
        <v>325</v>
      </c>
      <c r="G281" s="27"/>
      <c r="H281" s="27"/>
      <c r="I281" s="27"/>
      <c r="J281" s="27"/>
      <c r="K281" s="27"/>
      <c r="L281" s="27"/>
      <c r="M281" s="27"/>
      <c r="N281" s="27"/>
      <c r="O281" s="27"/>
      <c r="P281" s="27"/>
      <c r="Q281" s="27"/>
      <c r="R281" s="27"/>
      <c r="S281" s="52"/>
      <c r="T281" s="63"/>
      <c r="U281" s="27"/>
      <c r="V281" s="27"/>
      <c r="W281" s="27"/>
      <c r="X281" s="27"/>
      <c r="Y281" s="27"/>
      <c r="Z281" s="27"/>
      <c r="AA281" s="64"/>
      <c r="AT281" s="8" t="s">
        <v>135</v>
      </c>
      <c r="AU281" s="8" t="s">
        <v>17</v>
      </c>
    </row>
    <row r="282" spans="2:65" s="8" customFormat="1" ht="15.75" customHeight="1">
      <c r="B282" s="26"/>
      <c r="C282" s="140" t="s">
        <v>65</v>
      </c>
      <c r="D282" s="140" t="s">
        <v>114</v>
      </c>
      <c r="E282" s="141" t="s">
        <v>326</v>
      </c>
      <c r="F282" s="142" t="s">
        <v>327</v>
      </c>
      <c r="G282" s="143"/>
      <c r="H282" s="143"/>
      <c r="I282" s="143"/>
      <c r="J282" s="144" t="s">
        <v>131</v>
      </c>
      <c r="K282" s="145">
        <v>21.5</v>
      </c>
      <c r="L282" s="146"/>
      <c r="M282" s="143"/>
      <c r="N282" s="147">
        <f>ROUND($L$282*$K$282,2)</f>
        <v>0</v>
      </c>
      <c r="O282" s="143"/>
      <c r="P282" s="143"/>
      <c r="Q282" s="143"/>
      <c r="R282" s="142" t="s">
        <v>139</v>
      </c>
      <c r="S282" s="52"/>
      <c r="T282" s="148"/>
      <c r="U282" s="149" t="s">
        <v>35</v>
      </c>
      <c r="V282" s="27"/>
      <c r="W282" s="27"/>
      <c r="X282" s="150">
        <v>0</v>
      </c>
      <c r="Y282" s="150">
        <f>$X$282*$K$282</f>
        <v>0</v>
      </c>
      <c r="Z282" s="150">
        <v>0</v>
      </c>
      <c r="AA282" s="151">
        <f>$Z$282*$K$282</f>
        <v>0</v>
      </c>
      <c r="AR282" s="100" t="s">
        <v>119</v>
      </c>
      <c r="AT282" s="100" t="s">
        <v>114</v>
      </c>
      <c r="AU282" s="100" t="s">
        <v>17</v>
      </c>
      <c r="AY282" s="8" t="s">
        <v>113</v>
      </c>
      <c r="BE282" s="152">
        <f>IF($U$282="základní",$N$282,0)</f>
        <v>0</v>
      </c>
      <c r="BF282" s="152">
        <f>IF($U$282="snížená",$N$282,0)</f>
        <v>0</v>
      </c>
      <c r="BG282" s="152">
        <f>IF($U$282="zákl. přenesená",$N$282,0)</f>
        <v>0</v>
      </c>
      <c r="BH282" s="152">
        <f>IF($U$282="sníž. přenesená",$N$282,0)</f>
        <v>0</v>
      </c>
      <c r="BI282" s="152">
        <f>IF($U$282="nulová",$N$282,0)</f>
        <v>0</v>
      </c>
      <c r="BJ282" s="100" t="s">
        <v>17</v>
      </c>
      <c r="BK282" s="152">
        <f>ROUND($L$282*$K$282,2)</f>
        <v>0</v>
      </c>
      <c r="BL282" s="100" t="s">
        <v>119</v>
      </c>
      <c r="BM282" s="100" t="s">
        <v>368</v>
      </c>
    </row>
    <row r="283" spans="2:47" s="8" customFormat="1" ht="16.5" customHeight="1">
      <c r="B283" s="26"/>
      <c r="C283" s="27"/>
      <c r="D283" s="27"/>
      <c r="E283" s="27"/>
      <c r="F283" s="153" t="s">
        <v>327</v>
      </c>
      <c r="G283" s="27"/>
      <c r="H283" s="27"/>
      <c r="I283" s="27"/>
      <c r="J283" s="27"/>
      <c r="K283" s="27"/>
      <c r="L283" s="27"/>
      <c r="M283" s="27"/>
      <c r="N283" s="27"/>
      <c r="O283" s="27"/>
      <c r="P283" s="27"/>
      <c r="Q283" s="27"/>
      <c r="R283" s="27"/>
      <c r="S283" s="52"/>
      <c r="T283" s="63"/>
      <c r="U283" s="27"/>
      <c r="V283" s="27"/>
      <c r="W283" s="27"/>
      <c r="X283" s="27"/>
      <c r="Y283" s="27"/>
      <c r="Z283" s="27"/>
      <c r="AA283" s="64"/>
      <c r="AT283" s="8" t="s">
        <v>121</v>
      </c>
      <c r="AU283" s="8" t="s">
        <v>17</v>
      </c>
    </row>
    <row r="284" spans="2:63" s="129" customFormat="1" ht="37.5" customHeight="1">
      <c r="B284" s="130"/>
      <c r="C284" s="131"/>
      <c r="D284" s="132" t="s">
        <v>440</v>
      </c>
      <c r="E284" s="131"/>
      <c r="F284" s="131"/>
      <c r="G284" s="131"/>
      <c r="H284" s="131"/>
      <c r="I284" s="131"/>
      <c r="J284" s="131"/>
      <c r="K284" s="131"/>
      <c r="L284" s="131"/>
      <c r="M284" s="131"/>
      <c r="N284" s="133">
        <f>$BK$284</f>
        <v>0</v>
      </c>
      <c r="O284" s="131"/>
      <c r="P284" s="131"/>
      <c r="Q284" s="131"/>
      <c r="R284" s="131"/>
      <c r="S284" s="134"/>
      <c r="T284" s="135"/>
      <c r="U284" s="131"/>
      <c r="V284" s="131"/>
      <c r="W284" s="136">
        <f>SUM($W$285:$W$294)</f>
        <v>0</v>
      </c>
      <c r="X284" s="131"/>
      <c r="Y284" s="136">
        <f>SUM($Y$285:$Y$294)</f>
        <v>0.04779246</v>
      </c>
      <c r="Z284" s="131"/>
      <c r="AA284" s="137">
        <f>SUM($AA$285:$AA$294)</f>
        <v>0</v>
      </c>
      <c r="AR284" s="138" t="s">
        <v>17</v>
      </c>
      <c r="AT284" s="138" t="s">
        <v>64</v>
      </c>
      <c r="AU284" s="138" t="s">
        <v>65</v>
      </c>
      <c r="AY284" s="138" t="s">
        <v>113</v>
      </c>
      <c r="BK284" s="139">
        <f>SUM($BK$285:$BK$294)</f>
        <v>0</v>
      </c>
    </row>
    <row r="285" spans="2:65" s="8" customFormat="1" ht="27" customHeight="1">
      <c r="B285" s="26"/>
      <c r="C285" s="140" t="s">
        <v>65</v>
      </c>
      <c r="D285" s="140" t="s">
        <v>114</v>
      </c>
      <c r="E285" s="141" t="s">
        <v>329</v>
      </c>
      <c r="F285" s="142" t="s">
        <v>330</v>
      </c>
      <c r="G285" s="143"/>
      <c r="H285" s="143"/>
      <c r="I285" s="143"/>
      <c r="J285" s="144" t="s">
        <v>131</v>
      </c>
      <c r="K285" s="145">
        <v>27.201</v>
      </c>
      <c r="L285" s="146"/>
      <c r="M285" s="143"/>
      <c r="N285" s="147">
        <f>ROUND($L$285*$K$285,2)</f>
        <v>0</v>
      </c>
      <c r="O285" s="143"/>
      <c r="P285" s="143"/>
      <c r="Q285" s="143"/>
      <c r="R285" s="142" t="s">
        <v>118</v>
      </c>
      <c r="S285" s="52"/>
      <c r="T285" s="148"/>
      <c r="U285" s="149" t="s">
        <v>35</v>
      </c>
      <c r="V285" s="27"/>
      <c r="W285" s="27"/>
      <c r="X285" s="150">
        <v>0.00046</v>
      </c>
      <c r="Y285" s="150">
        <f>$X$285*$K$285</f>
        <v>0.012512460000000001</v>
      </c>
      <c r="Z285" s="150">
        <v>0</v>
      </c>
      <c r="AA285" s="151">
        <f>$Z$285*$K$285</f>
        <v>0</v>
      </c>
      <c r="AR285" s="100" t="s">
        <v>119</v>
      </c>
      <c r="AT285" s="100" t="s">
        <v>114</v>
      </c>
      <c r="AU285" s="100" t="s">
        <v>17</v>
      </c>
      <c r="AY285" s="8" t="s">
        <v>113</v>
      </c>
      <c r="BE285" s="152">
        <f>IF($U$285="základní",$N$285,0)</f>
        <v>0</v>
      </c>
      <c r="BF285" s="152">
        <f>IF($U$285="snížená",$N$285,0)</f>
        <v>0</v>
      </c>
      <c r="BG285" s="152">
        <f>IF($U$285="zákl. přenesená",$N$285,0)</f>
        <v>0</v>
      </c>
      <c r="BH285" s="152">
        <f>IF($U$285="sníž. přenesená",$N$285,0)</f>
        <v>0</v>
      </c>
      <c r="BI285" s="152">
        <f>IF($U$285="nulová",$N$285,0)</f>
        <v>0</v>
      </c>
      <c r="BJ285" s="100" t="s">
        <v>17</v>
      </c>
      <c r="BK285" s="152">
        <f>ROUND($L$285*$K$285,2)</f>
        <v>0</v>
      </c>
      <c r="BL285" s="100" t="s">
        <v>119</v>
      </c>
      <c r="BM285" s="100" t="s">
        <v>375</v>
      </c>
    </row>
    <row r="286" spans="2:47" s="8" customFormat="1" ht="16.5" customHeight="1">
      <c r="B286" s="26"/>
      <c r="C286" s="27"/>
      <c r="D286" s="27"/>
      <c r="E286" s="27"/>
      <c r="F286" s="153" t="s">
        <v>332</v>
      </c>
      <c r="G286" s="27"/>
      <c r="H286" s="27"/>
      <c r="I286" s="27"/>
      <c r="J286" s="27"/>
      <c r="K286" s="27"/>
      <c r="L286" s="27"/>
      <c r="M286" s="27"/>
      <c r="N286" s="27"/>
      <c r="O286" s="27"/>
      <c r="P286" s="27"/>
      <c r="Q286" s="27"/>
      <c r="R286" s="27"/>
      <c r="S286" s="52"/>
      <c r="T286" s="63"/>
      <c r="U286" s="27"/>
      <c r="V286" s="27"/>
      <c r="W286" s="27"/>
      <c r="X286" s="27"/>
      <c r="Y286" s="27"/>
      <c r="Z286" s="27"/>
      <c r="AA286" s="64"/>
      <c r="AT286" s="8" t="s">
        <v>121</v>
      </c>
      <c r="AU286" s="8" t="s">
        <v>17</v>
      </c>
    </row>
    <row r="287" spans="2:51" s="8" customFormat="1" ht="15.75" customHeight="1">
      <c r="B287" s="154"/>
      <c r="C287" s="155"/>
      <c r="D287" s="155"/>
      <c r="E287" s="156"/>
      <c r="F287" s="157" t="s">
        <v>480</v>
      </c>
      <c r="G287" s="155"/>
      <c r="H287" s="155"/>
      <c r="I287" s="155"/>
      <c r="J287" s="155"/>
      <c r="K287" s="158">
        <v>25.8</v>
      </c>
      <c r="L287" s="155"/>
      <c r="M287" s="155"/>
      <c r="N287" s="155"/>
      <c r="O287" s="155"/>
      <c r="P287" s="155"/>
      <c r="Q287" s="155"/>
      <c r="R287" s="155"/>
      <c r="S287" s="159"/>
      <c r="T287" s="160"/>
      <c r="U287" s="155"/>
      <c r="V287" s="155"/>
      <c r="W287" s="155"/>
      <c r="X287" s="155"/>
      <c r="Y287" s="155"/>
      <c r="Z287" s="155"/>
      <c r="AA287" s="161"/>
      <c r="AT287" s="162" t="s">
        <v>123</v>
      </c>
      <c r="AU287" s="162" t="s">
        <v>17</v>
      </c>
      <c r="AV287" s="163" t="s">
        <v>69</v>
      </c>
      <c r="AW287" s="163" t="s">
        <v>84</v>
      </c>
      <c r="AX287" s="163" t="s">
        <v>65</v>
      </c>
      <c r="AY287" s="162" t="s">
        <v>113</v>
      </c>
    </row>
    <row r="288" spans="2:51" s="8" customFormat="1" ht="15.75" customHeight="1">
      <c r="B288" s="154"/>
      <c r="C288" s="155"/>
      <c r="D288" s="155"/>
      <c r="E288" s="156"/>
      <c r="F288" s="157" t="s">
        <v>334</v>
      </c>
      <c r="G288" s="155"/>
      <c r="H288" s="155"/>
      <c r="I288" s="155"/>
      <c r="J288" s="155"/>
      <c r="K288" s="158">
        <v>0.126</v>
      </c>
      <c r="L288" s="155"/>
      <c r="M288" s="155"/>
      <c r="N288" s="155"/>
      <c r="O288" s="155"/>
      <c r="P288" s="155"/>
      <c r="Q288" s="155"/>
      <c r="R288" s="155"/>
      <c r="S288" s="159"/>
      <c r="T288" s="160"/>
      <c r="U288" s="155"/>
      <c r="V288" s="155"/>
      <c r="W288" s="155"/>
      <c r="X288" s="155"/>
      <c r="Y288" s="155"/>
      <c r="Z288" s="155"/>
      <c r="AA288" s="161"/>
      <c r="AT288" s="162" t="s">
        <v>123</v>
      </c>
      <c r="AU288" s="162" t="s">
        <v>17</v>
      </c>
      <c r="AV288" s="163" t="s">
        <v>69</v>
      </c>
      <c r="AW288" s="163" t="s">
        <v>84</v>
      </c>
      <c r="AX288" s="163" t="s">
        <v>65</v>
      </c>
      <c r="AY288" s="162" t="s">
        <v>113</v>
      </c>
    </row>
    <row r="289" spans="2:51" s="8" customFormat="1" ht="15.75" customHeight="1">
      <c r="B289" s="154"/>
      <c r="C289" s="155"/>
      <c r="D289" s="155"/>
      <c r="E289" s="156"/>
      <c r="F289" s="157" t="s">
        <v>481</v>
      </c>
      <c r="G289" s="155"/>
      <c r="H289" s="155"/>
      <c r="I289" s="155"/>
      <c r="J289" s="155"/>
      <c r="K289" s="158">
        <v>1.275</v>
      </c>
      <c r="L289" s="155"/>
      <c r="M289" s="155"/>
      <c r="N289" s="155"/>
      <c r="O289" s="155"/>
      <c r="P289" s="155"/>
      <c r="Q289" s="155"/>
      <c r="R289" s="155"/>
      <c r="S289" s="159"/>
      <c r="T289" s="160"/>
      <c r="U289" s="155"/>
      <c r="V289" s="155"/>
      <c r="W289" s="155"/>
      <c r="X289" s="155"/>
      <c r="Y289" s="155"/>
      <c r="Z289" s="155"/>
      <c r="AA289" s="161"/>
      <c r="AT289" s="162" t="s">
        <v>123</v>
      </c>
      <c r="AU289" s="162" t="s">
        <v>17</v>
      </c>
      <c r="AV289" s="163" t="s">
        <v>69</v>
      </c>
      <c r="AW289" s="163" t="s">
        <v>84</v>
      </c>
      <c r="AX289" s="163" t="s">
        <v>65</v>
      </c>
      <c r="AY289" s="162" t="s">
        <v>113</v>
      </c>
    </row>
    <row r="290" spans="2:51" s="8" customFormat="1" ht="15.75" customHeight="1">
      <c r="B290" s="164"/>
      <c r="C290" s="165"/>
      <c r="D290" s="165"/>
      <c r="E290" s="166"/>
      <c r="F290" s="167" t="s">
        <v>124</v>
      </c>
      <c r="G290" s="165"/>
      <c r="H290" s="165"/>
      <c r="I290" s="165"/>
      <c r="J290" s="165"/>
      <c r="K290" s="168">
        <v>27.201</v>
      </c>
      <c r="L290" s="165"/>
      <c r="M290" s="165"/>
      <c r="N290" s="165"/>
      <c r="O290" s="165"/>
      <c r="P290" s="165"/>
      <c r="Q290" s="165"/>
      <c r="R290" s="165"/>
      <c r="S290" s="169"/>
      <c r="T290" s="170"/>
      <c r="U290" s="165"/>
      <c r="V290" s="165"/>
      <c r="W290" s="165"/>
      <c r="X290" s="165"/>
      <c r="Y290" s="165"/>
      <c r="Z290" s="165"/>
      <c r="AA290" s="171"/>
      <c r="AT290" s="172" t="s">
        <v>123</v>
      </c>
      <c r="AU290" s="172" t="s">
        <v>17</v>
      </c>
      <c r="AV290" s="173" t="s">
        <v>119</v>
      </c>
      <c r="AW290" s="173" t="s">
        <v>84</v>
      </c>
      <c r="AX290" s="173" t="s">
        <v>17</v>
      </c>
      <c r="AY290" s="172" t="s">
        <v>113</v>
      </c>
    </row>
    <row r="291" spans="2:65" s="8" customFormat="1" ht="27" customHeight="1">
      <c r="B291" s="26"/>
      <c r="C291" s="140" t="s">
        <v>65</v>
      </c>
      <c r="D291" s="140" t="s">
        <v>114</v>
      </c>
      <c r="E291" s="141" t="s">
        <v>337</v>
      </c>
      <c r="F291" s="142" t="s">
        <v>338</v>
      </c>
      <c r="G291" s="143"/>
      <c r="H291" s="143"/>
      <c r="I291" s="143"/>
      <c r="J291" s="144" t="s">
        <v>131</v>
      </c>
      <c r="K291" s="145">
        <v>72</v>
      </c>
      <c r="L291" s="146"/>
      <c r="M291" s="143"/>
      <c r="N291" s="147">
        <f>ROUND($L$291*$K$291,2)</f>
        <v>0</v>
      </c>
      <c r="O291" s="143"/>
      <c r="P291" s="143"/>
      <c r="Q291" s="143"/>
      <c r="R291" s="142" t="s">
        <v>118</v>
      </c>
      <c r="S291" s="52"/>
      <c r="T291" s="148"/>
      <c r="U291" s="149" t="s">
        <v>35</v>
      </c>
      <c r="V291" s="27"/>
      <c r="W291" s="27"/>
      <c r="X291" s="150">
        <v>0.00049</v>
      </c>
      <c r="Y291" s="150">
        <f>$X$291*$K$291</f>
        <v>0.03528</v>
      </c>
      <c r="Z291" s="150">
        <v>0</v>
      </c>
      <c r="AA291" s="151">
        <f>$Z$291*$K$291</f>
        <v>0</v>
      </c>
      <c r="AR291" s="100" t="s">
        <v>119</v>
      </c>
      <c r="AT291" s="100" t="s">
        <v>114</v>
      </c>
      <c r="AU291" s="100" t="s">
        <v>17</v>
      </c>
      <c r="AY291" s="8" t="s">
        <v>113</v>
      </c>
      <c r="BE291" s="152">
        <f>IF($U$291="základní",$N$291,0)</f>
        <v>0</v>
      </c>
      <c r="BF291" s="152">
        <f>IF($U$291="snížená",$N$291,0)</f>
        <v>0</v>
      </c>
      <c r="BG291" s="152">
        <f>IF($U$291="zákl. přenesená",$N$291,0)</f>
        <v>0</v>
      </c>
      <c r="BH291" s="152">
        <f>IF($U$291="sníž. přenesená",$N$291,0)</f>
        <v>0</v>
      </c>
      <c r="BI291" s="152">
        <f>IF($U$291="nulová",$N$291,0)</f>
        <v>0</v>
      </c>
      <c r="BJ291" s="100" t="s">
        <v>17</v>
      </c>
      <c r="BK291" s="152">
        <f>ROUND($L$291*$K$291,2)</f>
        <v>0</v>
      </c>
      <c r="BL291" s="100" t="s">
        <v>119</v>
      </c>
      <c r="BM291" s="100" t="s">
        <v>384</v>
      </c>
    </row>
    <row r="292" spans="2:47" s="8" customFormat="1" ht="16.5" customHeight="1">
      <c r="B292" s="26"/>
      <c r="C292" s="27"/>
      <c r="D292" s="27"/>
      <c r="E292" s="27"/>
      <c r="F292" s="153" t="s">
        <v>340</v>
      </c>
      <c r="G292" s="27"/>
      <c r="H292" s="27"/>
      <c r="I292" s="27"/>
      <c r="J292" s="27"/>
      <c r="K292" s="27"/>
      <c r="L292" s="27"/>
      <c r="M292" s="27"/>
      <c r="N292" s="27"/>
      <c r="O292" s="27"/>
      <c r="P292" s="27"/>
      <c r="Q292" s="27"/>
      <c r="R292" s="27"/>
      <c r="S292" s="52"/>
      <c r="T292" s="63"/>
      <c r="U292" s="27"/>
      <c r="V292" s="27"/>
      <c r="W292" s="27"/>
      <c r="X292" s="27"/>
      <c r="Y292" s="27"/>
      <c r="Z292" s="27"/>
      <c r="AA292" s="64"/>
      <c r="AT292" s="8" t="s">
        <v>121</v>
      </c>
      <c r="AU292" s="8" t="s">
        <v>17</v>
      </c>
    </row>
    <row r="293" spans="2:51" s="8" customFormat="1" ht="15.75" customHeight="1">
      <c r="B293" s="154"/>
      <c r="C293" s="155"/>
      <c r="D293" s="155"/>
      <c r="E293" s="156"/>
      <c r="F293" s="157" t="s">
        <v>341</v>
      </c>
      <c r="G293" s="155"/>
      <c r="H293" s="155"/>
      <c r="I293" s="155"/>
      <c r="J293" s="155"/>
      <c r="K293" s="158">
        <v>72</v>
      </c>
      <c r="L293" s="155"/>
      <c r="M293" s="155"/>
      <c r="N293" s="155"/>
      <c r="O293" s="155"/>
      <c r="P293" s="155"/>
      <c r="Q293" s="155"/>
      <c r="R293" s="155"/>
      <c r="S293" s="159"/>
      <c r="T293" s="160"/>
      <c r="U293" s="155"/>
      <c r="V293" s="155"/>
      <c r="W293" s="155"/>
      <c r="X293" s="155"/>
      <c r="Y293" s="155"/>
      <c r="Z293" s="155"/>
      <c r="AA293" s="161"/>
      <c r="AT293" s="162" t="s">
        <v>123</v>
      </c>
      <c r="AU293" s="162" t="s">
        <v>17</v>
      </c>
      <c r="AV293" s="163" t="s">
        <v>69</v>
      </c>
      <c r="AW293" s="163" t="s">
        <v>84</v>
      </c>
      <c r="AX293" s="163" t="s">
        <v>65</v>
      </c>
      <c r="AY293" s="162" t="s">
        <v>113</v>
      </c>
    </row>
    <row r="294" spans="2:51" s="8" customFormat="1" ht="15.75" customHeight="1">
      <c r="B294" s="164"/>
      <c r="C294" s="165"/>
      <c r="D294" s="165"/>
      <c r="E294" s="166"/>
      <c r="F294" s="167" t="s">
        <v>124</v>
      </c>
      <c r="G294" s="165"/>
      <c r="H294" s="165"/>
      <c r="I294" s="165"/>
      <c r="J294" s="165"/>
      <c r="K294" s="168">
        <v>72</v>
      </c>
      <c r="L294" s="165"/>
      <c r="M294" s="165"/>
      <c r="N294" s="165"/>
      <c r="O294" s="165"/>
      <c r="P294" s="165"/>
      <c r="Q294" s="165"/>
      <c r="R294" s="165"/>
      <c r="S294" s="169"/>
      <c r="T294" s="170"/>
      <c r="U294" s="165"/>
      <c r="V294" s="165"/>
      <c r="W294" s="165"/>
      <c r="X294" s="165"/>
      <c r="Y294" s="165"/>
      <c r="Z294" s="165"/>
      <c r="AA294" s="171"/>
      <c r="AT294" s="172" t="s">
        <v>123</v>
      </c>
      <c r="AU294" s="172" t="s">
        <v>17</v>
      </c>
      <c r="AV294" s="173" t="s">
        <v>119</v>
      </c>
      <c r="AW294" s="173" t="s">
        <v>84</v>
      </c>
      <c r="AX294" s="173" t="s">
        <v>17</v>
      </c>
      <c r="AY294" s="172" t="s">
        <v>113</v>
      </c>
    </row>
    <row r="295" spans="2:63" s="129" customFormat="1" ht="37.5" customHeight="1">
      <c r="B295" s="130"/>
      <c r="C295" s="131"/>
      <c r="D295" s="132" t="s">
        <v>441</v>
      </c>
      <c r="E295" s="131"/>
      <c r="F295" s="131"/>
      <c r="G295" s="131"/>
      <c r="H295" s="131"/>
      <c r="I295" s="131"/>
      <c r="J295" s="131"/>
      <c r="K295" s="131"/>
      <c r="L295" s="131"/>
      <c r="M295" s="131"/>
      <c r="N295" s="133">
        <f>$BK$295</f>
        <v>0</v>
      </c>
      <c r="O295" s="131"/>
      <c r="P295" s="131"/>
      <c r="Q295" s="131"/>
      <c r="R295" s="131"/>
      <c r="S295" s="134"/>
      <c r="T295" s="135"/>
      <c r="U295" s="131"/>
      <c r="V295" s="131"/>
      <c r="W295" s="136">
        <f>SUM($W$296:$W$299)</f>
        <v>0</v>
      </c>
      <c r="X295" s="131"/>
      <c r="Y295" s="136">
        <f>SUM($Y$296:$Y$299)</f>
        <v>0.08814</v>
      </c>
      <c r="Z295" s="131"/>
      <c r="AA295" s="137">
        <f>SUM($AA$296:$AA$299)</f>
        <v>0</v>
      </c>
      <c r="AR295" s="138" t="s">
        <v>17</v>
      </c>
      <c r="AT295" s="138" t="s">
        <v>64</v>
      </c>
      <c r="AU295" s="138" t="s">
        <v>65</v>
      </c>
      <c r="AY295" s="138" t="s">
        <v>113</v>
      </c>
      <c r="BK295" s="139">
        <f>SUM($BK$296:$BK$299)</f>
        <v>0</v>
      </c>
    </row>
    <row r="296" spans="2:65" s="8" customFormat="1" ht="39" customHeight="1">
      <c r="B296" s="26"/>
      <c r="C296" s="140" t="s">
        <v>65</v>
      </c>
      <c r="D296" s="140" t="s">
        <v>114</v>
      </c>
      <c r="E296" s="141" t="s">
        <v>342</v>
      </c>
      <c r="F296" s="142" t="s">
        <v>343</v>
      </c>
      <c r="G296" s="143"/>
      <c r="H296" s="143"/>
      <c r="I296" s="143"/>
      <c r="J296" s="144" t="s">
        <v>131</v>
      </c>
      <c r="K296" s="145">
        <v>226</v>
      </c>
      <c r="L296" s="146"/>
      <c r="M296" s="143"/>
      <c r="N296" s="147">
        <f>ROUND($L$296*$K$296,2)</f>
        <v>0</v>
      </c>
      <c r="O296" s="143"/>
      <c r="P296" s="143"/>
      <c r="Q296" s="143"/>
      <c r="R296" s="142" t="s">
        <v>139</v>
      </c>
      <c r="S296" s="52"/>
      <c r="T296" s="148"/>
      <c r="U296" s="149" t="s">
        <v>35</v>
      </c>
      <c r="V296" s="27"/>
      <c r="W296" s="27"/>
      <c r="X296" s="150">
        <v>0.00039</v>
      </c>
      <c r="Y296" s="150">
        <f>$X$296*$K$296</f>
        <v>0.08814</v>
      </c>
      <c r="Z296" s="150">
        <v>0</v>
      </c>
      <c r="AA296" s="151">
        <f>$Z$296*$K$296</f>
        <v>0</v>
      </c>
      <c r="AR296" s="100" t="s">
        <v>119</v>
      </c>
      <c r="AT296" s="100" t="s">
        <v>114</v>
      </c>
      <c r="AU296" s="100" t="s">
        <v>17</v>
      </c>
      <c r="AY296" s="8" t="s">
        <v>113</v>
      </c>
      <c r="BE296" s="152">
        <f>IF($U$296="základní",$N$296,0)</f>
        <v>0</v>
      </c>
      <c r="BF296" s="152">
        <f>IF($U$296="snížená",$N$296,0)</f>
        <v>0</v>
      </c>
      <c r="BG296" s="152">
        <f>IF($U$296="zákl. přenesená",$N$296,0)</f>
        <v>0</v>
      </c>
      <c r="BH296" s="152">
        <f>IF($U$296="sníž. přenesená",$N$296,0)</f>
        <v>0</v>
      </c>
      <c r="BI296" s="152">
        <f>IF($U$296="nulová",$N$296,0)</f>
        <v>0</v>
      </c>
      <c r="BJ296" s="100" t="s">
        <v>17</v>
      </c>
      <c r="BK296" s="152">
        <f>ROUND($L$296*$K$296,2)</f>
        <v>0</v>
      </c>
      <c r="BL296" s="100" t="s">
        <v>119</v>
      </c>
      <c r="BM296" s="100" t="s">
        <v>389</v>
      </c>
    </row>
    <row r="297" spans="2:47" s="8" customFormat="1" ht="16.5" customHeight="1">
      <c r="B297" s="26"/>
      <c r="C297" s="27"/>
      <c r="D297" s="27"/>
      <c r="E297" s="27"/>
      <c r="F297" s="153" t="s">
        <v>343</v>
      </c>
      <c r="G297" s="27"/>
      <c r="H297" s="27"/>
      <c r="I297" s="27"/>
      <c r="J297" s="27"/>
      <c r="K297" s="27"/>
      <c r="L297" s="27"/>
      <c r="M297" s="27"/>
      <c r="N297" s="27"/>
      <c r="O297" s="27"/>
      <c r="P297" s="27"/>
      <c r="Q297" s="27"/>
      <c r="R297" s="27"/>
      <c r="S297" s="52"/>
      <c r="T297" s="63"/>
      <c r="U297" s="27"/>
      <c r="V297" s="27"/>
      <c r="W297" s="27"/>
      <c r="X297" s="27"/>
      <c r="Y297" s="27"/>
      <c r="Z297" s="27"/>
      <c r="AA297" s="64"/>
      <c r="AT297" s="8" t="s">
        <v>121</v>
      </c>
      <c r="AU297" s="8" t="s">
        <v>17</v>
      </c>
    </row>
    <row r="298" spans="2:51" s="8" customFormat="1" ht="15.75" customHeight="1">
      <c r="B298" s="154"/>
      <c r="C298" s="155"/>
      <c r="D298" s="155"/>
      <c r="E298" s="156"/>
      <c r="F298" s="157" t="s">
        <v>345</v>
      </c>
      <c r="G298" s="155"/>
      <c r="H298" s="155"/>
      <c r="I298" s="155"/>
      <c r="J298" s="155"/>
      <c r="K298" s="158">
        <v>226</v>
      </c>
      <c r="L298" s="155"/>
      <c r="M298" s="155"/>
      <c r="N298" s="155"/>
      <c r="O298" s="155"/>
      <c r="P298" s="155"/>
      <c r="Q298" s="155"/>
      <c r="R298" s="155"/>
      <c r="S298" s="159"/>
      <c r="T298" s="160"/>
      <c r="U298" s="155"/>
      <c r="V298" s="155"/>
      <c r="W298" s="155"/>
      <c r="X298" s="155"/>
      <c r="Y298" s="155"/>
      <c r="Z298" s="155"/>
      <c r="AA298" s="161"/>
      <c r="AT298" s="162" t="s">
        <v>123</v>
      </c>
      <c r="AU298" s="162" t="s">
        <v>17</v>
      </c>
      <c r="AV298" s="163" t="s">
        <v>69</v>
      </c>
      <c r="AW298" s="163" t="s">
        <v>84</v>
      </c>
      <c r="AX298" s="163" t="s">
        <v>65</v>
      </c>
      <c r="AY298" s="162" t="s">
        <v>113</v>
      </c>
    </row>
    <row r="299" spans="2:51" s="8" customFormat="1" ht="15.75" customHeight="1">
      <c r="B299" s="164"/>
      <c r="C299" s="165"/>
      <c r="D299" s="165"/>
      <c r="E299" s="166"/>
      <c r="F299" s="167" t="s">
        <v>124</v>
      </c>
      <c r="G299" s="165"/>
      <c r="H299" s="165"/>
      <c r="I299" s="165"/>
      <c r="J299" s="165"/>
      <c r="K299" s="168">
        <v>226</v>
      </c>
      <c r="L299" s="165"/>
      <c r="M299" s="165"/>
      <c r="N299" s="165"/>
      <c r="O299" s="165"/>
      <c r="P299" s="165"/>
      <c r="Q299" s="165"/>
      <c r="R299" s="165"/>
      <c r="S299" s="169"/>
      <c r="T299" s="170"/>
      <c r="U299" s="165"/>
      <c r="V299" s="165"/>
      <c r="W299" s="165"/>
      <c r="X299" s="165"/>
      <c r="Y299" s="165"/>
      <c r="Z299" s="165"/>
      <c r="AA299" s="171"/>
      <c r="AT299" s="172" t="s">
        <v>123</v>
      </c>
      <c r="AU299" s="172" t="s">
        <v>17</v>
      </c>
      <c r="AV299" s="173" t="s">
        <v>119</v>
      </c>
      <c r="AW299" s="173" t="s">
        <v>84</v>
      </c>
      <c r="AX299" s="173" t="s">
        <v>17</v>
      </c>
      <c r="AY299" s="172" t="s">
        <v>113</v>
      </c>
    </row>
    <row r="300" spans="2:63" s="129" customFormat="1" ht="37.5" customHeight="1">
      <c r="B300" s="130"/>
      <c r="C300" s="131"/>
      <c r="D300" s="132" t="s">
        <v>442</v>
      </c>
      <c r="E300" s="131"/>
      <c r="F300" s="131"/>
      <c r="G300" s="131"/>
      <c r="H300" s="131"/>
      <c r="I300" s="131"/>
      <c r="J300" s="131"/>
      <c r="K300" s="131"/>
      <c r="L300" s="131"/>
      <c r="M300" s="131"/>
      <c r="N300" s="133">
        <f>$BK$300</f>
        <v>0</v>
      </c>
      <c r="O300" s="131"/>
      <c r="P300" s="131"/>
      <c r="Q300" s="131"/>
      <c r="R300" s="131"/>
      <c r="S300" s="134"/>
      <c r="T300" s="135"/>
      <c r="U300" s="131"/>
      <c r="V300" s="131"/>
      <c r="W300" s="136">
        <f>SUM($W$301:$W$367)</f>
        <v>0</v>
      </c>
      <c r="X300" s="131"/>
      <c r="Y300" s="136">
        <f>SUM($Y$301:$Y$367)</f>
        <v>0</v>
      </c>
      <c r="Z300" s="131"/>
      <c r="AA300" s="137">
        <f>SUM($AA$301:$AA$367)</f>
        <v>7.922555</v>
      </c>
      <c r="AR300" s="138" t="s">
        <v>17</v>
      </c>
      <c r="AT300" s="138" t="s">
        <v>64</v>
      </c>
      <c r="AU300" s="138" t="s">
        <v>65</v>
      </c>
      <c r="AY300" s="138" t="s">
        <v>113</v>
      </c>
      <c r="BK300" s="139">
        <f>SUM($BK$301:$BK$367)</f>
        <v>0</v>
      </c>
    </row>
    <row r="301" spans="2:65" s="8" customFormat="1" ht="15.75" customHeight="1">
      <c r="B301" s="26"/>
      <c r="C301" s="140" t="s">
        <v>65</v>
      </c>
      <c r="D301" s="140" t="s">
        <v>114</v>
      </c>
      <c r="E301" s="141" t="s">
        <v>346</v>
      </c>
      <c r="F301" s="142" t="s">
        <v>347</v>
      </c>
      <c r="G301" s="143"/>
      <c r="H301" s="143"/>
      <c r="I301" s="143"/>
      <c r="J301" s="144" t="s">
        <v>188</v>
      </c>
      <c r="K301" s="145">
        <v>129</v>
      </c>
      <c r="L301" s="146"/>
      <c r="M301" s="143"/>
      <c r="N301" s="147">
        <f>ROUND($L$301*$K$301,2)</f>
        <v>0</v>
      </c>
      <c r="O301" s="143"/>
      <c r="P301" s="143"/>
      <c r="Q301" s="143"/>
      <c r="R301" s="142" t="s">
        <v>118</v>
      </c>
      <c r="S301" s="52"/>
      <c r="T301" s="148"/>
      <c r="U301" s="149" t="s">
        <v>35</v>
      </c>
      <c r="V301" s="27"/>
      <c r="W301" s="27"/>
      <c r="X301" s="150">
        <v>0</v>
      </c>
      <c r="Y301" s="150">
        <f>$X$301*$K$301</f>
        <v>0</v>
      </c>
      <c r="Z301" s="150">
        <v>0.00135</v>
      </c>
      <c r="AA301" s="151">
        <f>$Z$301*$K$301</f>
        <v>0.17415</v>
      </c>
      <c r="AR301" s="100" t="s">
        <v>119</v>
      </c>
      <c r="AT301" s="100" t="s">
        <v>114</v>
      </c>
      <c r="AU301" s="100" t="s">
        <v>17</v>
      </c>
      <c r="AY301" s="8" t="s">
        <v>113</v>
      </c>
      <c r="BE301" s="152">
        <f>IF($U$301="základní",$N$301,0)</f>
        <v>0</v>
      </c>
      <c r="BF301" s="152">
        <f>IF($U$301="snížená",$N$301,0)</f>
        <v>0</v>
      </c>
      <c r="BG301" s="152">
        <f>IF($U$301="zákl. přenesená",$N$301,0)</f>
        <v>0</v>
      </c>
      <c r="BH301" s="152">
        <f>IF($U$301="sníž. přenesená",$N$301,0)</f>
        <v>0</v>
      </c>
      <c r="BI301" s="152">
        <f>IF($U$301="nulová",$N$301,0)</f>
        <v>0</v>
      </c>
      <c r="BJ301" s="100" t="s">
        <v>17</v>
      </c>
      <c r="BK301" s="152">
        <f>ROUND($L$301*$K$301,2)</f>
        <v>0</v>
      </c>
      <c r="BL301" s="100" t="s">
        <v>119</v>
      </c>
      <c r="BM301" s="100" t="s">
        <v>394</v>
      </c>
    </row>
    <row r="302" spans="2:47" s="8" customFormat="1" ht="16.5" customHeight="1">
      <c r="B302" s="26"/>
      <c r="C302" s="27"/>
      <c r="D302" s="27"/>
      <c r="E302" s="27"/>
      <c r="F302" s="153" t="s">
        <v>349</v>
      </c>
      <c r="G302" s="27"/>
      <c r="H302" s="27"/>
      <c r="I302" s="27"/>
      <c r="J302" s="27"/>
      <c r="K302" s="27"/>
      <c r="L302" s="27"/>
      <c r="M302" s="27"/>
      <c r="N302" s="27"/>
      <c r="O302" s="27"/>
      <c r="P302" s="27"/>
      <c r="Q302" s="27"/>
      <c r="R302" s="27"/>
      <c r="S302" s="52"/>
      <c r="T302" s="63"/>
      <c r="U302" s="27"/>
      <c r="V302" s="27"/>
      <c r="W302" s="27"/>
      <c r="X302" s="27"/>
      <c r="Y302" s="27"/>
      <c r="Z302" s="27"/>
      <c r="AA302" s="64"/>
      <c r="AT302" s="8" t="s">
        <v>121</v>
      </c>
      <c r="AU302" s="8" t="s">
        <v>17</v>
      </c>
    </row>
    <row r="303" spans="2:65" s="8" customFormat="1" ht="27" customHeight="1">
      <c r="B303" s="26"/>
      <c r="C303" s="140" t="s">
        <v>65</v>
      </c>
      <c r="D303" s="140" t="s">
        <v>114</v>
      </c>
      <c r="E303" s="141" t="s">
        <v>350</v>
      </c>
      <c r="F303" s="142" t="s">
        <v>351</v>
      </c>
      <c r="G303" s="143"/>
      <c r="H303" s="143"/>
      <c r="I303" s="143"/>
      <c r="J303" s="144" t="s">
        <v>131</v>
      </c>
      <c r="K303" s="145">
        <v>3.78</v>
      </c>
      <c r="L303" s="146"/>
      <c r="M303" s="143"/>
      <c r="N303" s="147">
        <f>ROUND($L$303*$K$303,2)</f>
        <v>0</v>
      </c>
      <c r="O303" s="143"/>
      <c r="P303" s="143"/>
      <c r="Q303" s="143"/>
      <c r="R303" s="142" t="s">
        <v>118</v>
      </c>
      <c r="S303" s="52"/>
      <c r="T303" s="148"/>
      <c r="U303" s="149" t="s">
        <v>35</v>
      </c>
      <c r="V303" s="27"/>
      <c r="W303" s="27"/>
      <c r="X303" s="150">
        <v>0</v>
      </c>
      <c r="Y303" s="150">
        <f>$X$303*$K$303</f>
        <v>0</v>
      </c>
      <c r="Z303" s="150">
        <v>0.055</v>
      </c>
      <c r="AA303" s="151">
        <f>$Z$303*$K$303</f>
        <v>0.2079</v>
      </c>
      <c r="AR303" s="100" t="s">
        <v>119</v>
      </c>
      <c r="AT303" s="100" t="s">
        <v>114</v>
      </c>
      <c r="AU303" s="100" t="s">
        <v>17</v>
      </c>
      <c r="AY303" s="8" t="s">
        <v>113</v>
      </c>
      <c r="BE303" s="152">
        <f>IF($U$303="základní",$N$303,0)</f>
        <v>0</v>
      </c>
      <c r="BF303" s="152">
        <f>IF($U$303="snížená",$N$303,0)</f>
        <v>0</v>
      </c>
      <c r="BG303" s="152">
        <f>IF($U$303="zákl. přenesená",$N$303,0)</f>
        <v>0</v>
      </c>
      <c r="BH303" s="152">
        <f>IF($U$303="sníž. přenesená",$N$303,0)</f>
        <v>0</v>
      </c>
      <c r="BI303" s="152">
        <f>IF($U$303="nulová",$N$303,0)</f>
        <v>0</v>
      </c>
      <c r="BJ303" s="100" t="s">
        <v>17</v>
      </c>
      <c r="BK303" s="152">
        <f>ROUND($L$303*$K$303,2)</f>
        <v>0</v>
      </c>
      <c r="BL303" s="100" t="s">
        <v>119</v>
      </c>
      <c r="BM303" s="100" t="s">
        <v>400</v>
      </c>
    </row>
    <row r="304" spans="2:47" s="8" customFormat="1" ht="16.5" customHeight="1">
      <c r="B304" s="26"/>
      <c r="C304" s="27"/>
      <c r="D304" s="27"/>
      <c r="E304" s="27"/>
      <c r="F304" s="153" t="s">
        <v>353</v>
      </c>
      <c r="G304" s="27"/>
      <c r="H304" s="27"/>
      <c r="I304" s="27"/>
      <c r="J304" s="27"/>
      <c r="K304" s="27"/>
      <c r="L304" s="27"/>
      <c r="M304" s="27"/>
      <c r="N304" s="27"/>
      <c r="O304" s="27"/>
      <c r="P304" s="27"/>
      <c r="Q304" s="27"/>
      <c r="R304" s="27"/>
      <c r="S304" s="52"/>
      <c r="T304" s="63"/>
      <c r="U304" s="27"/>
      <c r="V304" s="27"/>
      <c r="W304" s="27"/>
      <c r="X304" s="27"/>
      <c r="Y304" s="27"/>
      <c r="Z304" s="27"/>
      <c r="AA304" s="64"/>
      <c r="AT304" s="8" t="s">
        <v>121</v>
      </c>
      <c r="AU304" s="8" t="s">
        <v>17</v>
      </c>
    </row>
    <row r="305" spans="2:51" s="8" customFormat="1" ht="15.75" customHeight="1">
      <c r="B305" s="154"/>
      <c r="C305" s="155"/>
      <c r="D305" s="155"/>
      <c r="E305" s="156"/>
      <c r="F305" s="157" t="s">
        <v>354</v>
      </c>
      <c r="G305" s="155"/>
      <c r="H305" s="155"/>
      <c r="I305" s="155"/>
      <c r="J305" s="155"/>
      <c r="K305" s="158">
        <v>3.78</v>
      </c>
      <c r="L305" s="155"/>
      <c r="M305" s="155"/>
      <c r="N305" s="155"/>
      <c r="O305" s="155"/>
      <c r="P305" s="155"/>
      <c r="Q305" s="155"/>
      <c r="R305" s="155"/>
      <c r="S305" s="159"/>
      <c r="T305" s="160"/>
      <c r="U305" s="155"/>
      <c r="V305" s="155"/>
      <c r="W305" s="155"/>
      <c r="X305" s="155"/>
      <c r="Y305" s="155"/>
      <c r="Z305" s="155"/>
      <c r="AA305" s="161"/>
      <c r="AT305" s="162" t="s">
        <v>123</v>
      </c>
      <c r="AU305" s="162" t="s">
        <v>17</v>
      </c>
      <c r="AV305" s="163" t="s">
        <v>69</v>
      </c>
      <c r="AW305" s="163" t="s">
        <v>84</v>
      </c>
      <c r="AX305" s="163" t="s">
        <v>65</v>
      </c>
      <c r="AY305" s="162" t="s">
        <v>113</v>
      </c>
    </row>
    <row r="306" spans="2:51" s="8" customFormat="1" ht="15.75" customHeight="1">
      <c r="B306" s="164"/>
      <c r="C306" s="165"/>
      <c r="D306" s="165"/>
      <c r="E306" s="166"/>
      <c r="F306" s="167" t="s">
        <v>124</v>
      </c>
      <c r="G306" s="165"/>
      <c r="H306" s="165"/>
      <c r="I306" s="165"/>
      <c r="J306" s="165"/>
      <c r="K306" s="168">
        <v>3.78</v>
      </c>
      <c r="L306" s="165"/>
      <c r="M306" s="165"/>
      <c r="N306" s="165"/>
      <c r="O306" s="165"/>
      <c r="P306" s="165"/>
      <c r="Q306" s="165"/>
      <c r="R306" s="165"/>
      <c r="S306" s="169"/>
      <c r="T306" s="170"/>
      <c r="U306" s="165"/>
      <c r="V306" s="165"/>
      <c r="W306" s="165"/>
      <c r="X306" s="165"/>
      <c r="Y306" s="165"/>
      <c r="Z306" s="165"/>
      <c r="AA306" s="171"/>
      <c r="AT306" s="172" t="s">
        <v>123</v>
      </c>
      <c r="AU306" s="172" t="s">
        <v>17</v>
      </c>
      <c r="AV306" s="173" t="s">
        <v>119</v>
      </c>
      <c r="AW306" s="173" t="s">
        <v>84</v>
      </c>
      <c r="AX306" s="173" t="s">
        <v>17</v>
      </c>
      <c r="AY306" s="172" t="s">
        <v>113</v>
      </c>
    </row>
    <row r="307" spans="2:65" s="8" customFormat="1" ht="27" customHeight="1">
      <c r="B307" s="26"/>
      <c r="C307" s="140" t="s">
        <v>65</v>
      </c>
      <c r="D307" s="140" t="s">
        <v>114</v>
      </c>
      <c r="E307" s="141" t="s">
        <v>355</v>
      </c>
      <c r="F307" s="142" t="s">
        <v>356</v>
      </c>
      <c r="G307" s="143"/>
      <c r="H307" s="143"/>
      <c r="I307" s="143"/>
      <c r="J307" s="144" t="s">
        <v>117</v>
      </c>
      <c r="K307" s="145">
        <v>0.036</v>
      </c>
      <c r="L307" s="146"/>
      <c r="M307" s="143"/>
      <c r="N307" s="147">
        <f>ROUND($L$307*$K$307,2)</f>
        <v>0</v>
      </c>
      <c r="O307" s="143"/>
      <c r="P307" s="143"/>
      <c r="Q307" s="143"/>
      <c r="R307" s="142" t="s">
        <v>118</v>
      </c>
      <c r="S307" s="52"/>
      <c r="T307" s="148"/>
      <c r="U307" s="149" t="s">
        <v>35</v>
      </c>
      <c r="V307" s="27"/>
      <c r="W307" s="27"/>
      <c r="X307" s="150">
        <v>0</v>
      </c>
      <c r="Y307" s="150">
        <f>$X$307*$K$307</f>
        <v>0</v>
      </c>
      <c r="Z307" s="150">
        <v>2.4</v>
      </c>
      <c r="AA307" s="151">
        <f>$Z$307*$K$307</f>
        <v>0.08639999999999999</v>
      </c>
      <c r="AR307" s="100" t="s">
        <v>119</v>
      </c>
      <c r="AT307" s="100" t="s">
        <v>114</v>
      </c>
      <c r="AU307" s="100" t="s">
        <v>17</v>
      </c>
      <c r="AY307" s="8" t="s">
        <v>113</v>
      </c>
      <c r="BE307" s="152">
        <f>IF($U$307="základní",$N$307,0)</f>
        <v>0</v>
      </c>
      <c r="BF307" s="152">
        <f>IF($U$307="snížená",$N$307,0)</f>
        <v>0</v>
      </c>
      <c r="BG307" s="152">
        <f>IF($U$307="zákl. přenesená",$N$307,0)</f>
        <v>0</v>
      </c>
      <c r="BH307" s="152">
        <f>IF($U$307="sníž. přenesená",$N$307,0)</f>
        <v>0</v>
      </c>
      <c r="BI307" s="152">
        <f>IF($U$307="nulová",$N$307,0)</f>
        <v>0</v>
      </c>
      <c r="BJ307" s="100" t="s">
        <v>17</v>
      </c>
      <c r="BK307" s="152">
        <f>ROUND($L$307*$K$307,2)</f>
        <v>0</v>
      </c>
      <c r="BL307" s="100" t="s">
        <v>119</v>
      </c>
      <c r="BM307" s="100" t="s">
        <v>406</v>
      </c>
    </row>
    <row r="308" spans="2:47" s="8" customFormat="1" ht="16.5" customHeight="1">
      <c r="B308" s="26"/>
      <c r="C308" s="27"/>
      <c r="D308" s="27"/>
      <c r="E308" s="27"/>
      <c r="F308" s="153" t="s">
        <v>358</v>
      </c>
      <c r="G308" s="27"/>
      <c r="H308" s="27"/>
      <c r="I308" s="27"/>
      <c r="J308" s="27"/>
      <c r="K308" s="27"/>
      <c r="L308" s="27"/>
      <c r="M308" s="27"/>
      <c r="N308" s="27"/>
      <c r="O308" s="27"/>
      <c r="P308" s="27"/>
      <c r="Q308" s="27"/>
      <c r="R308" s="27"/>
      <c r="S308" s="52"/>
      <c r="T308" s="63"/>
      <c r="U308" s="27"/>
      <c r="V308" s="27"/>
      <c r="W308" s="27"/>
      <c r="X308" s="27"/>
      <c r="Y308" s="27"/>
      <c r="Z308" s="27"/>
      <c r="AA308" s="64"/>
      <c r="AT308" s="8" t="s">
        <v>121</v>
      </c>
      <c r="AU308" s="8" t="s">
        <v>17</v>
      </c>
    </row>
    <row r="309" spans="2:47" s="8" customFormat="1" ht="38.25" customHeight="1">
      <c r="B309" s="26"/>
      <c r="C309" s="27"/>
      <c r="D309" s="27"/>
      <c r="E309" s="27"/>
      <c r="F309" s="174" t="s">
        <v>359</v>
      </c>
      <c r="G309" s="27"/>
      <c r="H309" s="27"/>
      <c r="I309" s="27"/>
      <c r="J309" s="27"/>
      <c r="K309" s="27"/>
      <c r="L309" s="27"/>
      <c r="M309" s="27"/>
      <c r="N309" s="27"/>
      <c r="O309" s="27"/>
      <c r="P309" s="27"/>
      <c r="Q309" s="27"/>
      <c r="R309" s="27"/>
      <c r="S309" s="52"/>
      <c r="T309" s="63"/>
      <c r="U309" s="27"/>
      <c r="V309" s="27"/>
      <c r="W309" s="27"/>
      <c r="X309" s="27"/>
      <c r="Y309" s="27"/>
      <c r="Z309" s="27"/>
      <c r="AA309" s="64"/>
      <c r="AT309" s="8" t="s">
        <v>135</v>
      </c>
      <c r="AU309" s="8" t="s">
        <v>17</v>
      </c>
    </row>
    <row r="310" spans="2:51" s="8" customFormat="1" ht="15.75" customHeight="1">
      <c r="B310" s="154"/>
      <c r="C310" s="155"/>
      <c r="D310" s="155"/>
      <c r="E310" s="156"/>
      <c r="F310" s="157" t="s">
        <v>360</v>
      </c>
      <c r="G310" s="155"/>
      <c r="H310" s="155"/>
      <c r="I310" s="155"/>
      <c r="J310" s="155"/>
      <c r="K310" s="158">
        <v>0.036</v>
      </c>
      <c r="L310" s="155"/>
      <c r="M310" s="155"/>
      <c r="N310" s="155"/>
      <c r="O310" s="155"/>
      <c r="P310" s="155"/>
      <c r="Q310" s="155"/>
      <c r="R310" s="155"/>
      <c r="S310" s="159"/>
      <c r="T310" s="160"/>
      <c r="U310" s="155"/>
      <c r="V310" s="155"/>
      <c r="W310" s="155"/>
      <c r="X310" s="155"/>
      <c r="Y310" s="155"/>
      <c r="Z310" s="155"/>
      <c r="AA310" s="161"/>
      <c r="AT310" s="162" t="s">
        <v>123</v>
      </c>
      <c r="AU310" s="162" t="s">
        <v>17</v>
      </c>
      <c r="AV310" s="163" t="s">
        <v>69</v>
      </c>
      <c r="AW310" s="163" t="s">
        <v>84</v>
      </c>
      <c r="AX310" s="163" t="s">
        <v>65</v>
      </c>
      <c r="AY310" s="162" t="s">
        <v>113</v>
      </c>
    </row>
    <row r="311" spans="2:51" s="8" customFormat="1" ht="15.75" customHeight="1">
      <c r="B311" s="164"/>
      <c r="C311" s="165"/>
      <c r="D311" s="165"/>
      <c r="E311" s="166"/>
      <c r="F311" s="167" t="s">
        <v>124</v>
      </c>
      <c r="G311" s="165"/>
      <c r="H311" s="165"/>
      <c r="I311" s="165"/>
      <c r="J311" s="165"/>
      <c r="K311" s="168">
        <v>0.036</v>
      </c>
      <c r="L311" s="165"/>
      <c r="M311" s="165"/>
      <c r="N311" s="165"/>
      <c r="O311" s="165"/>
      <c r="P311" s="165"/>
      <c r="Q311" s="165"/>
      <c r="R311" s="165"/>
      <c r="S311" s="169"/>
      <c r="T311" s="170"/>
      <c r="U311" s="165"/>
      <c r="V311" s="165"/>
      <c r="W311" s="165"/>
      <c r="X311" s="165"/>
      <c r="Y311" s="165"/>
      <c r="Z311" s="165"/>
      <c r="AA311" s="171"/>
      <c r="AT311" s="172" t="s">
        <v>123</v>
      </c>
      <c r="AU311" s="172" t="s">
        <v>17</v>
      </c>
      <c r="AV311" s="173" t="s">
        <v>119</v>
      </c>
      <c r="AW311" s="173" t="s">
        <v>84</v>
      </c>
      <c r="AX311" s="173" t="s">
        <v>17</v>
      </c>
      <c r="AY311" s="172" t="s">
        <v>113</v>
      </c>
    </row>
    <row r="312" spans="2:65" s="8" customFormat="1" ht="27" customHeight="1">
      <c r="B312" s="26"/>
      <c r="C312" s="140" t="s">
        <v>65</v>
      </c>
      <c r="D312" s="140" t="s">
        <v>114</v>
      </c>
      <c r="E312" s="141" t="s">
        <v>361</v>
      </c>
      <c r="F312" s="142" t="s">
        <v>362</v>
      </c>
      <c r="G312" s="143"/>
      <c r="H312" s="143"/>
      <c r="I312" s="143"/>
      <c r="J312" s="144" t="s">
        <v>131</v>
      </c>
      <c r="K312" s="145">
        <v>0.275</v>
      </c>
      <c r="L312" s="146"/>
      <c r="M312" s="143"/>
      <c r="N312" s="147">
        <f>ROUND($L$312*$K$312,2)</f>
        <v>0</v>
      </c>
      <c r="O312" s="143"/>
      <c r="P312" s="143"/>
      <c r="Q312" s="143"/>
      <c r="R312" s="142" t="s">
        <v>118</v>
      </c>
      <c r="S312" s="52"/>
      <c r="T312" s="148"/>
      <c r="U312" s="149" t="s">
        <v>35</v>
      </c>
      <c r="V312" s="27"/>
      <c r="W312" s="27"/>
      <c r="X312" s="150">
        <v>0</v>
      </c>
      <c r="Y312" s="150">
        <f>$X$312*$K$312</f>
        <v>0</v>
      </c>
      <c r="Z312" s="150">
        <v>0.055</v>
      </c>
      <c r="AA312" s="151">
        <f>$Z$312*$K$312</f>
        <v>0.015125000000000001</v>
      </c>
      <c r="AR312" s="100" t="s">
        <v>119</v>
      </c>
      <c r="AT312" s="100" t="s">
        <v>114</v>
      </c>
      <c r="AU312" s="100" t="s">
        <v>17</v>
      </c>
      <c r="AY312" s="8" t="s">
        <v>113</v>
      </c>
      <c r="BE312" s="152">
        <f>IF($U$312="základní",$N$312,0)</f>
        <v>0</v>
      </c>
      <c r="BF312" s="152">
        <f>IF($U$312="snížená",$N$312,0)</f>
        <v>0</v>
      </c>
      <c r="BG312" s="152">
        <f>IF($U$312="zákl. přenesená",$N$312,0)</f>
        <v>0</v>
      </c>
      <c r="BH312" s="152">
        <f>IF($U$312="sníž. přenesená",$N$312,0)</f>
        <v>0</v>
      </c>
      <c r="BI312" s="152">
        <f>IF($U$312="nulová",$N$312,0)</f>
        <v>0</v>
      </c>
      <c r="BJ312" s="100" t="s">
        <v>17</v>
      </c>
      <c r="BK312" s="152">
        <f>ROUND($L$312*$K$312,2)</f>
        <v>0</v>
      </c>
      <c r="BL312" s="100" t="s">
        <v>119</v>
      </c>
      <c r="BM312" s="100" t="s">
        <v>409</v>
      </c>
    </row>
    <row r="313" spans="2:47" s="8" customFormat="1" ht="27" customHeight="1">
      <c r="B313" s="26"/>
      <c r="C313" s="27"/>
      <c r="D313" s="27"/>
      <c r="E313" s="27"/>
      <c r="F313" s="153" t="s">
        <v>364</v>
      </c>
      <c r="G313" s="27"/>
      <c r="H313" s="27"/>
      <c r="I313" s="27"/>
      <c r="J313" s="27"/>
      <c r="K313" s="27"/>
      <c r="L313" s="27"/>
      <c r="M313" s="27"/>
      <c r="N313" s="27"/>
      <c r="O313" s="27"/>
      <c r="P313" s="27"/>
      <c r="Q313" s="27"/>
      <c r="R313" s="27"/>
      <c r="S313" s="52"/>
      <c r="T313" s="63"/>
      <c r="U313" s="27"/>
      <c r="V313" s="27"/>
      <c r="W313" s="27"/>
      <c r="X313" s="27"/>
      <c r="Y313" s="27"/>
      <c r="Z313" s="27"/>
      <c r="AA313" s="64"/>
      <c r="AT313" s="8" t="s">
        <v>121</v>
      </c>
      <c r="AU313" s="8" t="s">
        <v>17</v>
      </c>
    </row>
    <row r="314" spans="2:51" s="8" customFormat="1" ht="15.75" customHeight="1">
      <c r="B314" s="154"/>
      <c r="C314" s="155"/>
      <c r="D314" s="155"/>
      <c r="E314" s="156"/>
      <c r="F314" s="157" t="s">
        <v>365</v>
      </c>
      <c r="G314" s="155"/>
      <c r="H314" s="155"/>
      <c r="I314" s="155"/>
      <c r="J314" s="155"/>
      <c r="K314" s="158">
        <v>0.275</v>
      </c>
      <c r="L314" s="155"/>
      <c r="M314" s="155"/>
      <c r="N314" s="155"/>
      <c r="O314" s="155"/>
      <c r="P314" s="155"/>
      <c r="Q314" s="155"/>
      <c r="R314" s="155"/>
      <c r="S314" s="159"/>
      <c r="T314" s="160"/>
      <c r="U314" s="155"/>
      <c r="V314" s="155"/>
      <c r="W314" s="155"/>
      <c r="X314" s="155"/>
      <c r="Y314" s="155"/>
      <c r="Z314" s="155"/>
      <c r="AA314" s="161"/>
      <c r="AT314" s="162" t="s">
        <v>123</v>
      </c>
      <c r="AU314" s="162" t="s">
        <v>17</v>
      </c>
      <c r="AV314" s="163" t="s">
        <v>69</v>
      </c>
      <c r="AW314" s="163" t="s">
        <v>84</v>
      </c>
      <c r="AX314" s="163" t="s">
        <v>65</v>
      </c>
      <c r="AY314" s="162" t="s">
        <v>113</v>
      </c>
    </row>
    <row r="315" spans="2:51" s="8" customFormat="1" ht="15.75" customHeight="1">
      <c r="B315" s="164"/>
      <c r="C315" s="165"/>
      <c r="D315" s="165"/>
      <c r="E315" s="166"/>
      <c r="F315" s="167" t="s">
        <v>124</v>
      </c>
      <c r="G315" s="165"/>
      <c r="H315" s="165"/>
      <c r="I315" s="165"/>
      <c r="J315" s="165"/>
      <c r="K315" s="168">
        <v>0.275</v>
      </c>
      <c r="L315" s="165"/>
      <c r="M315" s="165"/>
      <c r="N315" s="165"/>
      <c r="O315" s="165"/>
      <c r="P315" s="165"/>
      <c r="Q315" s="165"/>
      <c r="R315" s="165"/>
      <c r="S315" s="169"/>
      <c r="T315" s="170"/>
      <c r="U315" s="165"/>
      <c r="V315" s="165"/>
      <c r="W315" s="165"/>
      <c r="X315" s="165"/>
      <c r="Y315" s="165"/>
      <c r="Z315" s="165"/>
      <c r="AA315" s="171"/>
      <c r="AT315" s="172" t="s">
        <v>123</v>
      </c>
      <c r="AU315" s="172" t="s">
        <v>17</v>
      </c>
      <c r="AV315" s="173" t="s">
        <v>119</v>
      </c>
      <c r="AW315" s="173" t="s">
        <v>84</v>
      </c>
      <c r="AX315" s="173" t="s">
        <v>17</v>
      </c>
      <c r="AY315" s="172" t="s">
        <v>113</v>
      </c>
    </row>
    <row r="316" spans="2:65" s="8" customFormat="1" ht="27" customHeight="1">
      <c r="B316" s="26"/>
      <c r="C316" s="140" t="s">
        <v>65</v>
      </c>
      <c r="D316" s="140" t="s">
        <v>114</v>
      </c>
      <c r="E316" s="141" t="s">
        <v>366</v>
      </c>
      <c r="F316" s="142" t="s">
        <v>367</v>
      </c>
      <c r="G316" s="143"/>
      <c r="H316" s="143"/>
      <c r="I316" s="143"/>
      <c r="J316" s="144" t="s">
        <v>131</v>
      </c>
      <c r="K316" s="145">
        <v>5.76</v>
      </c>
      <c r="L316" s="146"/>
      <c r="M316" s="143"/>
      <c r="N316" s="147">
        <f>ROUND($L$316*$K$316,2)</f>
        <v>0</v>
      </c>
      <c r="O316" s="143"/>
      <c r="P316" s="143"/>
      <c r="Q316" s="143"/>
      <c r="R316" s="142" t="s">
        <v>118</v>
      </c>
      <c r="S316" s="52"/>
      <c r="T316" s="148"/>
      <c r="U316" s="149" t="s">
        <v>35</v>
      </c>
      <c r="V316" s="27"/>
      <c r="W316" s="27"/>
      <c r="X316" s="150">
        <v>0</v>
      </c>
      <c r="Y316" s="150">
        <f>$X$316*$K$316</f>
        <v>0</v>
      </c>
      <c r="Z316" s="150">
        <v>0.048</v>
      </c>
      <c r="AA316" s="151">
        <f>$Z$316*$K$316</f>
        <v>0.27648</v>
      </c>
      <c r="AR316" s="100" t="s">
        <v>119</v>
      </c>
      <c r="AT316" s="100" t="s">
        <v>114</v>
      </c>
      <c r="AU316" s="100" t="s">
        <v>17</v>
      </c>
      <c r="AY316" s="8" t="s">
        <v>113</v>
      </c>
      <c r="BE316" s="152">
        <f>IF($U$316="základní",$N$316,0)</f>
        <v>0</v>
      </c>
      <c r="BF316" s="152">
        <f>IF($U$316="snížená",$N$316,0)</f>
        <v>0</v>
      </c>
      <c r="BG316" s="152">
        <f>IF($U$316="zákl. přenesená",$N$316,0)</f>
        <v>0</v>
      </c>
      <c r="BH316" s="152">
        <f>IF($U$316="sníž. přenesená",$N$316,0)</f>
        <v>0</v>
      </c>
      <c r="BI316" s="152">
        <f>IF($U$316="nulová",$N$316,0)</f>
        <v>0</v>
      </c>
      <c r="BJ316" s="100" t="s">
        <v>17</v>
      </c>
      <c r="BK316" s="152">
        <f>ROUND($L$316*$K$316,2)</f>
        <v>0</v>
      </c>
      <c r="BL316" s="100" t="s">
        <v>119</v>
      </c>
      <c r="BM316" s="100" t="s">
        <v>412</v>
      </c>
    </row>
    <row r="317" spans="2:47" s="8" customFormat="1" ht="16.5" customHeight="1">
      <c r="B317" s="26"/>
      <c r="C317" s="27"/>
      <c r="D317" s="27"/>
      <c r="E317" s="27"/>
      <c r="F317" s="153" t="s">
        <v>369</v>
      </c>
      <c r="G317" s="27"/>
      <c r="H317" s="27"/>
      <c r="I317" s="27"/>
      <c r="J317" s="27"/>
      <c r="K317" s="27"/>
      <c r="L317" s="27"/>
      <c r="M317" s="27"/>
      <c r="N317" s="27"/>
      <c r="O317" s="27"/>
      <c r="P317" s="27"/>
      <c r="Q317" s="27"/>
      <c r="R317" s="27"/>
      <c r="S317" s="52"/>
      <c r="T317" s="63"/>
      <c r="U317" s="27"/>
      <c r="V317" s="27"/>
      <c r="W317" s="27"/>
      <c r="X317" s="27"/>
      <c r="Y317" s="27"/>
      <c r="Z317" s="27"/>
      <c r="AA317" s="64"/>
      <c r="AT317" s="8" t="s">
        <v>121</v>
      </c>
      <c r="AU317" s="8" t="s">
        <v>17</v>
      </c>
    </row>
    <row r="318" spans="2:47" s="8" customFormat="1" ht="38.25" customHeight="1">
      <c r="B318" s="26"/>
      <c r="C318" s="27"/>
      <c r="D318" s="27"/>
      <c r="E318" s="27"/>
      <c r="F318" s="174" t="s">
        <v>370</v>
      </c>
      <c r="G318" s="27"/>
      <c r="H318" s="27"/>
      <c r="I318" s="27"/>
      <c r="J318" s="27"/>
      <c r="K318" s="27"/>
      <c r="L318" s="27"/>
      <c r="M318" s="27"/>
      <c r="N318" s="27"/>
      <c r="O318" s="27"/>
      <c r="P318" s="27"/>
      <c r="Q318" s="27"/>
      <c r="R318" s="27"/>
      <c r="S318" s="52"/>
      <c r="T318" s="63"/>
      <c r="U318" s="27"/>
      <c r="V318" s="27"/>
      <c r="W318" s="27"/>
      <c r="X318" s="27"/>
      <c r="Y318" s="27"/>
      <c r="Z318" s="27"/>
      <c r="AA318" s="64"/>
      <c r="AT318" s="8" t="s">
        <v>135</v>
      </c>
      <c r="AU318" s="8" t="s">
        <v>17</v>
      </c>
    </row>
    <row r="319" spans="2:51" s="8" customFormat="1" ht="15.75" customHeight="1">
      <c r="B319" s="154"/>
      <c r="C319" s="155"/>
      <c r="D319" s="155"/>
      <c r="E319" s="156"/>
      <c r="F319" s="157" t="s">
        <v>371</v>
      </c>
      <c r="G319" s="155"/>
      <c r="H319" s="155"/>
      <c r="I319" s="155"/>
      <c r="J319" s="155"/>
      <c r="K319" s="158">
        <v>4.86</v>
      </c>
      <c r="L319" s="155"/>
      <c r="M319" s="155"/>
      <c r="N319" s="155"/>
      <c r="O319" s="155"/>
      <c r="P319" s="155"/>
      <c r="Q319" s="155"/>
      <c r="R319" s="155"/>
      <c r="S319" s="159"/>
      <c r="T319" s="160"/>
      <c r="U319" s="155"/>
      <c r="V319" s="155"/>
      <c r="W319" s="155"/>
      <c r="X319" s="155"/>
      <c r="Y319" s="155"/>
      <c r="Z319" s="155"/>
      <c r="AA319" s="161"/>
      <c r="AT319" s="162" t="s">
        <v>123</v>
      </c>
      <c r="AU319" s="162" t="s">
        <v>17</v>
      </c>
      <c r="AV319" s="163" t="s">
        <v>69</v>
      </c>
      <c r="AW319" s="163" t="s">
        <v>84</v>
      </c>
      <c r="AX319" s="163" t="s">
        <v>65</v>
      </c>
      <c r="AY319" s="162" t="s">
        <v>113</v>
      </c>
    </row>
    <row r="320" spans="2:51" s="8" customFormat="1" ht="15.75" customHeight="1">
      <c r="B320" s="154"/>
      <c r="C320" s="155"/>
      <c r="D320" s="155"/>
      <c r="E320" s="156"/>
      <c r="F320" s="157" t="s">
        <v>372</v>
      </c>
      <c r="G320" s="155"/>
      <c r="H320" s="155"/>
      <c r="I320" s="155"/>
      <c r="J320" s="155"/>
      <c r="K320" s="158">
        <v>0.9</v>
      </c>
      <c r="L320" s="155"/>
      <c r="M320" s="155"/>
      <c r="N320" s="155"/>
      <c r="O320" s="155"/>
      <c r="P320" s="155"/>
      <c r="Q320" s="155"/>
      <c r="R320" s="155"/>
      <c r="S320" s="159"/>
      <c r="T320" s="160"/>
      <c r="U320" s="155"/>
      <c r="V320" s="155"/>
      <c r="W320" s="155"/>
      <c r="X320" s="155"/>
      <c r="Y320" s="155"/>
      <c r="Z320" s="155"/>
      <c r="AA320" s="161"/>
      <c r="AT320" s="162" t="s">
        <v>123</v>
      </c>
      <c r="AU320" s="162" t="s">
        <v>17</v>
      </c>
      <c r="AV320" s="163" t="s">
        <v>69</v>
      </c>
      <c r="AW320" s="163" t="s">
        <v>84</v>
      </c>
      <c r="AX320" s="163" t="s">
        <v>65</v>
      </c>
      <c r="AY320" s="162" t="s">
        <v>113</v>
      </c>
    </row>
    <row r="321" spans="2:51" s="8" customFormat="1" ht="15.75" customHeight="1">
      <c r="B321" s="164"/>
      <c r="C321" s="165"/>
      <c r="D321" s="165"/>
      <c r="E321" s="166"/>
      <c r="F321" s="167" t="s">
        <v>124</v>
      </c>
      <c r="G321" s="165"/>
      <c r="H321" s="165"/>
      <c r="I321" s="165"/>
      <c r="J321" s="165"/>
      <c r="K321" s="168">
        <v>5.76</v>
      </c>
      <c r="L321" s="165"/>
      <c r="M321" s="165"/>
      <c r="N321" s="165"/>
      <c r="O321" s="165"/>
      <c r="P321" s="165"/>
      <c r="Q321" s="165"/>
      <c r="R321" s="165"/>
      <c r="S321" s="169"/>
      <c r="T321" s="170"/>
      <c r="U321" s="165"/>
      <c r="V321" s="165"/>
      <c r="W321" s="165"/>
      <c r="X321" s="165"/>
      <c r="Y321" s="165"/>
      <c r="Z321" s="165"/>
      <c r="AA321" s="171"/>
      <c r="AT321" s="172" t="s">
        <v>123</v>
      </c>
      <c r="AU321" s="172" t="s">
        <v>17</v>
      </c>
      <c r="AV321" s="173" t="s">
        <v>119</v>
      </c>
      <c r="AW321" s="173" t="s">
        <v>84</v>
      </c>
      <c r="AX321" s="173" t="s">
        <v>17</v>
      </c>
      <c r="AY321" s="172" t="s">
        <v>113</v>
      </c>
    </row>
    <row r="322" spans="2:65" s="8" customFormat="1" ht="27" customHeight="1">
      <c r="B322" s="26"/>
      <c r="C322" s="140" t="s">
        <v>65</v>
      </c>
      <c r="D322" s="140" t="s">
        <v>114</v>
      </c>
      <c r="E322" s="141" t="s">
        <v>373</v>
      </c>
      <c r="F322" s="142" t="s">
        <v>374</v>
      </c>
      <c r="G322" s="143"/>
      <c r="H322" s="143"/>
      <c r="I322" s="143"/>
      <c r="J322" s="144" t="s">
        <v>131</v>
      </c>
      <c r="K322" s="145">
        <v>74.52</v>
      </c>
      <c r="L322" s="146"/>
      <c r="M322" s="143"/>
      <c r="N322" s="147">
        <f>ROUND($L$322*$K$322,2)</f>
        <v>0</v>
      </c>
      <c r="O322" s="143"/>
      <c r="P322" s="143"/>
      <c r="Q322" s="143"/>
      <c r="R322" s="142" t="s">
        <v>118</v>
      </c>
      <c r="S322" s="52"/>
      <c r="T322" s="148"/>
      <c r="U322" s="149" t="s">
        <v>35</v>
      </c>
      <c r="V322" s="27"/>
      <c r="W322" s="27"/>
      <c r="X322" s="150">
        <v>0</v>
      </c>
      <c r="Y322" s="150">
        <f>$X$322*$K$322</f>
        <v>0</v>
      </c>
      <c r="Z322" s="150">
        <v>0.038</v>
      </c>
      <c r="AA322" s="151">
        <f>$Z$322*$K$322</f>
        <v>2.8317599999999996</v>
      </c>
      <c r="AR322" s="100" t="s">
        <v>119</v>
      </c>
      <c r="AT322" s="100" t="s">
        <v>114</v>
      </c>
      <c r="AU322" s="100" t="s">
        <v>17</v>
      </c>
      <c r="AY322" s="8" t="s">
        <v>113</v>
      </c>
      <c r="BE322" s="152">
        <f>IF($U$322="základní",$N$322,0)</f>
        <v>0</v>
      </c>
      <c r="BF322" s="152">
        <f>IF($U$322="snížená",$N$322,0)</f>
        <v>0</v>
      </c>
      <c r="BG322" s="152">
        <f>IF($U$322="zákl. přenesená",$N$322,0)</f>
        <v>0</v>
      </c>
      <c r="BH322" s="152">
        <f>IF($U$322="sníž. přenesená",$N$322,0)</f>
        <v>0</v>
      </c>
      <c r="BI322" s="152">
        <f>IF($U$322="nulová",$N$322,0)</f>
        <v>0</v>
      </c>
      <c r="BJ322" s="100" t="s">
        <v>17</v>
      </c>
      <c r="BK322" s="152">
        <f>ROUND($L$322*$K$322,2)</f>
        <v>0</v>
      </c>
      <c r="BL322" s="100" t="s">
        <v>119</v>
      </c>
      <c r="BM322" s="100" t="s">
        <v>416</v>
      </c>
    </row>
    <row r="323" spans="2:47" s="8" customFormat="1" ht="16.5" customHeight="1">
      <c r="B323" s="26"/>
      <c r="C323" s="27"/>
      <c r="D323" s="27"/>
      <c r="E323" s="27"/>
      <c r="F323" s="153" t="s">
        <v>376</v>
      </c>
      <c r="G323" s="27"/>
      <c r="H323" s="27"/>
      <c r="I323" s="27"/>
      <c r="J323" s="27"/>
      <c r="K323" s="27"/>
      <c r="L323" s="27"/>
      <c r="M323" s="27"/>
      <c r="N323" s="27"/>
      <c r="O323" s="27"/>
      <c r="P323" s="27"/>
      <c r="Q323" s="27"/>
      <c r="R323" s="27"/>
      <c r="S323" s="52"/>
      <c r="T323" s="63"/>
      <c r="U323" s="27"/>
      <c r="V323" s="27"/>
      <c r="W323" s="27"/>
      <c r="X323" s="27"/>
      <c r="Y323" s="27"/>
      <c r="Z323" s="27"/>
      <c r="AA323" s="64"/>
      <c r="AT323" s="8" t="s">
        <v>121</v>
      </c>
      <c r="AU323" s="8" t="s">
        <v>17</v>
      </c>
    </row>
    <row r="324" spans="2:47" s="8" customFormat="1" ht="38.25" customHeight="1">
      <c r="B324" s="26"/>
      <c r="C324" s="27"/>
      <c r="D324" s="27"/>
      <c r="E324" s="27"/>
      <c r="F324" s="174" t="s">
        <v>370</v>
      </c>
      <c r="G324" s="27"/>
      <c r="H324" s="27"/>
      <c r="I324" s="27"/>
      <c r="J324" s="27"/>
      <c r="K324" s="27"/>
      <c r="L324" s="27"/>
      <c r="M324" s="27"/>
      <c r="N324" s="27"/>
      <c r="O324" s="27"/>
      <c r="P324" s="27"/>
      <c r="Q324" s="27"/>
      <c r="R324" s="27"/>
      <c r="S324" s="52"/>
      <c r="T324" s="63"/>
      <c r="U324" s="27"/>
      <c r="V324" s="27"/>
      <c r="W324" s="27"/>
      <c r="X324" s="27"/>
      <c r="Y324" s="27"/>
      <c r="Z324" s="27"/>
      <c r="AA324" s="64"/>
      <c r="AT324" s="8" t="s">
        <v>135</v>
      </c>
      <c r="AU324" s="8" t="s">
        <v>17</v>
      </c>
    </row>
    <row r="325" spans="2:51" s="8" customFormat="1" ht="15.75" customHeight="1">
      <c r="B325" s="154"/>
      <c r="C325" s="155"/>
      <c r="D325" s="155"/>
      <c r="E325" s="156"/>
      <c r="F325" s="157" t="s">
        <v>377</v>
      </c>
      <c r="G325" s="155"/>
      <c r="H325" s="155"/>
      <c r="I325" s="155"/>
      <c r="J325" s="155"/>
      <c r="K325" s="158">
        <v>9.72</v>
      </c>
      <c r="L325" s="155"/>
      <c r="M325" s="155"/>
      <c r="N325" s="155"/>
      <c r="O325" s="155"/>
      <c r="P325" s="155"/>
      <c r="Q325" s="155"/>
      <c r="R325" s="155"/>
      <c r="S325" s="159"/>
      <c r="T325" s="160"/>
      <c r="U325" s="155"/>
      <c r="V325" s="155"/>
      <c r="W325" s="155"/>
      <c r="X325" s="155"/>
      <c r="Y325" s="155"/>
      <c r="Z325" s="155"/>
      <c r="AA325" s="161"/>
      <c r="AT325" s="162" t="s">
        <v>123</v>
      </c>
      <c r="AU325" s="162" t="s">
        <v>17</v>
      </c>
      <c r="AV325" s="163" t="s">
        <v>69</v>
      </c>
      <c r="AW325" s="163" t="s">
        <v>84</v>
      </c>
      <c r="AX325" s="163" t="s">
        <v>65</v>
      </c>
      <c r="AY325" s="162" t="s">
        <v>113</v>
      </c>
    </row>
    <row r="326" spans="2:51" s="8" customFormat="1" ht="15.75" customHeight="1">
      <c r="B326" s="154"/>
      <c r="C326" s="155"/>
      <c r="D326" s="155"/>
      <c r="E326" s="156"/>
      <c r="F326" s="157" t="s">
        <v>378</v>
      </c>
      <c r="G326" s="155"/>
      <c r="H326" s="155"/>
      <c r="I326" s="155"/>
      <c r="J326" s="155"/>
      <c r="K326" s="158">
        <v>34.02</v>
      </c>
      <c r="L326" s="155"/>
      <c r="M326" s="155"/>
      <c r="N326" s="155"/>
      <c r="O326" s="155"/>
      <c r="P326" s="155"/>
      <c r="Q326" s="155"/>
      <c r="R326" s="155"/>
      <c r="S326" s="159"/>
      <c r="T326" s="160"/>
      <c r="U326" s="155"/>
      <c r="V326" s="155"/>
      <c r="W326" s="155"/>
      <c r="X326" s="155"/>
      <c r="Y326" s="155"/>
      <c r="Z326" s="155"/>
      <c r="AA326" s="161"/>
      <c r="AT326" s="162" t="s">
        <v>123</v>
      </c>
      <c r="AU326" s="162" t="s">
        <v>17</v>
      </c>
      <c r="AV326" s="163" t="s">
        <v>69</v>
      </c>
      <c r="AW326" s="163" t="s">
        <v>84</v>
      </c>
      <c r="AX326" s="163" t="s">
        <v>65</v>
      </c>
      <c r="AY326" s="162" t="s">
        <v>113</v>
      </c>
    </row>
    <row r="327" spans="2:51" s="8" customFormat="1" ht="15.75" customHeight="1">
      <c r="B327" s="154"/>
      <c r="C327" s="155"/>
      <c r="D327" s="155"/>
      <c r="E327" s="156"/>
      <c r="F327" s="157" t="s">
        <v>379</v>
      </c>
      <c r="G327" s="155"/>
      <c r="H327" s="155"/>
      <c r="I327" s="155"/>
      <c r="J327" s="155"/>
      <c r="K327" s="158">
        <v>21.06</v>
      </c>
      <c r="L327" s="155"/>
      <c r="M327" s="155"/>
      <c r="N327" s="155"/>
      <c r="O327" s="155"/>
      <c r="P327" s="155"/>
      <c r="Q327" s="155"/>
      <c r="R327" s="155"/>
      <c r="S327" s="159"/>
      <c r="T327" s="160"/>
      <c r="U327" s="155"/>
      <c r="V327" s="155"/>
      <c r="W327" s="155"/>
      <c r="X327" s="155"/>
      <c r="Y327" s="155"/>
      <c r="Z327" s="155"/>
      <c r="AA327" s="161"/>
      <c r="AT327" s="162" t="s">
        <v>123</v>
      </c>
      <c r="AU327" s="162" t="s">
        <v>17</v>
      </c>
      <c r="AV327" s="163" t="s">
        <v>69</v>
      </c>
      <c r="AW327" s="163" t="s">
        <v>84</v>
      </c>
      <c r="AX327" s="163" t="s">
        <v>65</v>
      </c>
      <c r="AY327" s="162" t="s">
        <v>113</v>
      </c>
    </row>
    <row r="328" spans="2:51" s="8" customFormat="1" ht="15.75" customHeight="1">
      <c r="B328" s="154"/>
      <c r="C328" s="155"/>
      <c r="D328" s="155"/>
      <c r="E328" s="156"/>
      <c r="F328" s="157" t="s">
        <v>380</v>
      </c>
      <c r="G328" s="155"/>
      <c r="H328" s="155"/>
      <c r="I328" s="155"/>
      <c r="J328" s="155"/>
      <c r="K328" s="158">
        <v>3.24</v>
      </c>
      <c r="L328" s="155"/>
      <c r="M328" s="155"/>
      <c r="N328" s="155"/>
      <c r="O328" s="155"/>
      <c r="P328" s="155"/>
      <c r="Q328" s="155"/>
      <c r="R328" s="155"/>
      <c r="S328" s="159"/>
      <c r="T328" s="160"/>
      <c r="U328" s="155"/>
      <c r="V328" s="155"/>
      <c r="W328" s="155"/>
      <c r="X328" s="155"/>
      <c r="Y328" s="155"/>
      <c r="Z328" s="155"/>
      <c r="AA328" s="161"/>
      <c r="AT328" s="162" t="s">
        <v>123</v>
      </c>
      <c r="AU328" s="162" t="s">
        <v>17</v>
      </c>
      <c r="AV328" s="163" t="s">
        <v>69</v>
      </c>
      <c r="AW328" s="163" t="s">
        <v>84</v>
      </c>
      <c r="AX328" s="163" t="s">
        <v>65</v>
      </c>
      <c r="AY328" s="162" t="s">
        <v>113</v>
      </c>
    </row>
    <row r="329" spans="2:51" s="8" customFormat="1" ht="15.75" customHeight="1">
      <c r="B329" s="154"/>
      <c r="C329" s="155"/>
      <c r="D329" s="155"/>
      <c r="E329" s="156"/>
      <c r="F329" s="157" t="s">
        <v>381</v>
      </c>
      <c r="G329" s="155"/>
      <c r="H329" s="155"/>
      <c r="I329" s="155"/>
      <c r="J329" s="155"/>
      <c r="K329" s="158">
        <v>6.48</v>
      </c>
      <c r="L329" s="155"/>
      <c r="M329" s="155"/>
      <c r="N329" s="155"/>
      <c r="O329" s="155"/>
      <c r="P329" s="155"/>
      <c r="Q329" s="155"/>
      <c r="R329" s="155"/>
      <c r="S329" s="159"/>
      <c r="T329" s="160"/>
      <c r="U329" s="155"/>
      <c r="V329" s="155"/>
      <c r="W329" s="155"/>
      <c r="X329" s="155"/>
      <c r="Y329" s="155"/>
      <c r="Z329" s="155"/>
      <c r="AA329" s="161"/>
      <c r="AT329" s="162" t="s">
        <v>123</v>
      </c>
      <c r="AU329" s="162" t="s">
        <v>17</v>
      </c>
      <c r="AV329" s="163" t="s">
        <v>69</v>
      </c>
      <c r="AW329" s="163" t="s">
        <v>84</v>
      </c>
      <c r="AX329" s="163" t="s">
        <v>65</v>
      </c>
      <c r="AY329" s="162" t="s">
        <v>113</v>
      </c>
    </row>
    <row r="330" spans="2:51" s="8" customFormat="1" ht="15.75" customHeight="1">
      <c r="B330" s="164"/>
      <c r="C330" s="165"/>
      <c r="D330" s="165"/>
      <c r="E330" s="166"/>
      <c r="F330" s="167" t="s">
        <v>124</v>
      </c>
      <c r="G330" s="165"/>
      <c r="H330" s="165"/>
      <c r="I330" s="165"/>
      <c r="J330" s="165"/>
      <c r="K330" s="168">
        <v>74.52</v>
      </c>
      <c r="L330" s="165"/>
      <c r="M330" s="165"/>
      <c r="N330" s="165"/>
      <c r="O330" s="165"/>
      <c r="P330" s="165"/>
      <c r="Q330" s="165"/>
      <c r="R330" s="165"/>
      <c r="S330" s="169"/>
      <c r="T330" s="170"/>
      <c r="U330" s="165"/>
      <c r="V330" s="165"/>
      <c r="W330" s="165"/>
      <c r="X330" s="165"/>
      <c r="Y330" s="165"/>
      <c r="Z330" s="165"/>
      <c r="AA330" s="171"/>
      <c r="AT330" s="172" t="s">
        <v>123</v>
      </c>
      <c r="AU330" s="172" t="s">
        <v>17</v>
      </c>
      <c r="AV330" s="173" t="s">
        <v>119</v>
      </c>
      <c r="AW330" s="173" t="s">
        <v>84</v>
      </c>
      <c r="AX330" s="173" t="s">
        <v>17</v>
      </c>
      <c r="AY330" s="172" t="s">
        <v>113</v>
      </c>
    </row>
    <row r="331" spans="2:65" s="8" customFormat="1" ht="27" customHeight="1">
      <c r="B331" s="26"/>
      <c r="C331" s="140" t="s">
        <v>65</v>
      </c>
      <c r="D331" s="140" t="s">
        <v>114</v>
      </c>
      <c r="E331" s="141" t="s">
        <v>382</v>
      </c>
      <c r="F331" s="142" t="s">
        <v>383</v>
      </c>
      <c r="G331" s="143"/>
      <c r="H331" s="143"/>
      <c r="I331" s="143"/>
      <c r="J331" s="144" t="s">
        <v>131</v>
      </c>
      <c r="K331" s="145">
        <v>2.16</v>
      </c>
      <c r="L331" s="146"/>
      <c r="M331" s="143"/>
      <c r="N331" s="147">
        <f>ROUND($L$331*$K$331,2)</f>
        <v>0</v>
      </c>
      <c r="O331" s="143"/>
      <c r="P331" s="143"/>
      <c r="Q331" s="143"/>
      <c r="R331" s="142" t="s">
        <v>118</v>
      </c>
      <c r="S331" s="52"/>
      <c r="T331" s="148"/>
      <c r="U331" s="149" t="s">
        <v>35</v>
      </c>
      <c r="V331" s="27"/>
      <c r="W331" s="27"/>
      <c r="X331" s="150">
        <v>0</v>
      </c>
      <c r="Y331" s="150">
        <f>$X$331*$K$331</f>
        <v>0</v>
      </c>
      <c r="Z331" s="150">
        <v>0.034</v>
      </c>
      <c r="AA331" s="151">
        <f>$Z$331*$K$331</f>
        <v>0.07344</v>
      </c>
      <c r="AR331" s="100" t="s">
        <v>119</v>
      </c>
      <c r="AT331" s="100" t="s">
        <v>114</v>
      </c>
      <c r="AU331" s="100" t="s">
        <v>17</v>
      </c>
      <c r="AY331" s="8" t="s">
        <v>113</v>
      </c>
      <c r="BE331" s="152">
        <f>IF($U$331="základní",$N$331,0)</f>
        <v>0</v>
      </c>
      <c r="BF331" s="152">
        <f>IF($U$331="snížená",$N$331,0)</f>
        <v>0</v>
      </c>
      <c r="BG331" s="152">
        <f>IF($U$331="zákl. přenesená",$N$331,0)</f>
        <v>0</v>
      </c>
      <c r="BH331" s="152">
        <f>IF($U$331="sníž. přenesená",$N$331,0)</f>
        <v>0</v>
      </c>
      <c r="BI331" s="152">
        <f>IF($U$331="nulová",$N$331,0)</f>
        <v>0</v>
      </c>
      <c r="BJ331" s="100" t="s">
        <v>17</v>
      </c>
      <c r="BK331" s="152">
        <f>ROUND($L$331*$K$331,2)</f>
        <v>0</v>
      </c>
      <c r="BL331" s="100" t="s">
        <v>119</v>
      </c>
      <c r="BM331" s="100" t="s">
        <v>419</v>
      </c>
    </row>
    <row r="332" spans="2:47" s="8" customFormat="1" ht="16.5" customHeight="1">
      <c r="B332" s="26"/>
      <c r="C332" s="27"/>
      <c r="D332" s="27"/>
      <c r="E332" s="27"/>
      <c r="F332" s="153" t="s">
        <v>385</v>
      </c>
      <c r="G332" s="27"/>
      <c r="H332" s="27"/>
      <c r="I332" s="27"/>
      <c r="J332" s="27"/>
      <c r="K332" s="27"/>
      <c r="L332" s="27"/>
      <c r="M332" s="27"/>
      <c r="N332" s="27"/>
      <c r="O332" s="27"/>
      <c r="P332" s="27"/>
      <c r="Q332" s="27"/>
      <c r="R332" s="27"/>
      <c r="S332" s="52"/>
      <c r="T332" s="63"/>
      <c r="U332" s="27"/>
      <c r="V332" s="27"/>
      <c r="W332" s="27"/>
      <c r="X332" s="27"/>
      <c r="Y332" s="27"/>
      <c r="Z332" s="27"/>
      <c r="AA332" s="64"/>
      <c r="AT332" s="8" t="s">
        <v>121</v>
      </c>
      <c r="AU332" s="8" t="s">
        <v>17</v>
      </c>
    </row>
    <row r="333" spans="2:47" s="8" customFormat="1" ht="38.25" customHeight="1">
      <c r="B333" s="26"/>
      <c r="C333" s="27"/>
      <c r="D333" s="27"/>
      <c r="E333" s="27"/>
      <c r="F333" s="174" t="s">
        <v>370</v>
      </c>
      <c r="G333" s="27"/>
      <c r="H333" s="27"/>
      <c r="I333" s="27"/>
      <c r="J333" s="27"/>
      <c r="K333" s="27"/>
      <c r="L333" s="27"/>
      <c r="M333" s="27"/>
      <c r="N333" s="27"/>
      <c r="O333" s="27"/>
      <c r="P333" s="27"/>
      <c r="Q333" s="27"/>
      <c r="R333" s="27"/>
      <c r="S333" s="52"/>
      <c r="T333" s="63"/>
      <c r="U333" s="27"/>
      <c r="V333" s="27"/>
      <c r="W333" s="27"/>
      <c r="X333" s="27"/>
      <c r="Y333" s="27"/>
      <c r="Z333" s="27"/>
      <c r="AA333" s="64"/>
      <c r="AT333" s="8" t="s">
        <v>135</v>
      </c>
      <c r="AU333" s="8" t="s">
        <v>17</v>
      </c>
    </row>
    <row r="334" spans="2:51" s="8" customFormat="1" ht="15.75" customHeight="1">
      <c r="B334" s="154"/>
      <c r="C334" s="155"/>
      <c r="D334" s="155"/>
      <c r="E334" s="156"/>
      <c r="F334" s="157" t="s">
        <v>482</v>
      </c>
      <c r="G334" s="155"/>
      <c r="H334" s="155"/>
      <c r="I334" s="155"/>
      <c r="J334" s="155"/>
      <c r="K334" s="158">
        <v>2.16</v>
      </c>
      <c r="L334" s="155"/>
      <c r="M334" s="155"/>
      <c r="N334" s="155"/>
      <c r="O334" s="155"/>
      <c r="P334" s="155"/>
      <c r="Q334" s="155"/>
      <c r="R334" s="155"/>
      <c r="S334" s="159"/>
      <c r="T334" s="160"/>
      <c r="U334" s="155"/>
      <c r="V334" s="155"/>
      <c r="W334" s="155"/>
      <c r="X334" s="155"/>
      <c r="Y334" s="155"/>
      <c r="Z334" s="155"/>
      <c r="AA334" s="161"/>
      <c r="AT334" s="162" t="s">
        <v>123</v>
      </c>
      <c r="AU334" s="162" t="s">
        <v>17</v>
      </c>
      <c r="AV334" s="163" t="s">
        <v>69</v>
      </c>
      <c r="AW334" s="163" t="s">
        <v>84</v>
      </c>
      <c r="AX334" s="163" t="s">
        <v>65</v>
      </c>
      <c r="AY334" s="162" t="s">
        <v>113</v>
      </c>
    </row>
    <row r="335" spans="2:51" s="8" customFormat="1" ht="15.75" customHeight="1">
      <c r="B335" s="164"/>
      <c r="C335" s="165"/>
      <c r="D335" s="165"/>
      <c r="E335" s="166"/>
      <c r="F335" s="167" t="s">
        <v>124</v>
      </c>
      <c r="G335" s="165"/>
      <c r="H335" s="165"/>
      <c r="I335" s="165"/>
      <c r="J335" s="165"/>
      <c r="K335" s="168">
        <v>2.16</v>
      </c>
      <c r="L335" s="165"/>
      <c r="M335" s="165"/>
      <c r="N335" s="165"/>
      <c r="O335" s="165"/>
      <c r="P335" s="165"/>
      <c r="Q335" s="165"/>
      <c r="R335" s="165"/>
      <c r="S335" s="169"/>
      <c r="T335" s="170"/>
      <c r="U335" s="165"/>
      <c r="V335" s="165"/>
      <c r="W335" s="165"/>
      <c r="X335" s="165"/>
      <c r="Y335" s="165"/>
      <c r="Z335" s="165"/>
      <c r="AA335" s="171"/>
      <c r="AT335" s="172" t="s">
        <v>123</v>
      </c>
      <c r="AU335" s="172" t="s">
        <v>17</v>
      </c>
      <c r="AV335" s="173" t="s">
        <v>119</v>
      </c>
      <c r="AW335" s="173" t="s">
        <v>84</v>
      </c>
      <c r="AX335" s="173" t="s">
        <v>17</v>
      </c>
      <c r="AY335" s="172" t="s">
        <v>113</v>
      </c>
    </row>
    <row r="336" spans="2:65" s="8" customFormat="1" ht="27" customHeight="1">
      <c r="B336" s="26"/>
      <c r="C336" s="140" t="s">
        <v>65</v>
      </c>
      <c r="D336" s="140" t="s">
        <v>114</v>
      </c>
      <c r="E336" s="141" t="s">
        <v>387</v>
      </c>
      <c r="F336" s="142" t="s">
        <v>388</v>
      </c>
      <c r="G336" s="143"/>
      <c r="H336" s="143"/>
      <c r="I336" s="143"/>
      <c r="J336" s="144" t="s">
        <v>131</v>
      </c>
      <c r="K336" s="145">
        <v>7.56</v>
      </c>
      <c r="L336" s="146"/>
      <c r="M336" s="143"/>
      <c r="N336" s="147">
        <f>ROUND($L$336*$K$336,2)</f>
        <v>0</v>
      </c>
      <c r="O336" s="143"/>
      <c r="P336" s="143"/>
      <c r="Q336" s="143"/>
      <c r="R336" s="142" t="s">
        <v>118</v>
      </c>
      <c r="S336" s="52"/>
      <c r="T336" s="148"/>
      <c r="U336" s="149" t="s">
        <v>35</v>
      </c>
      <c r="V336" s="27"/>
      <c r="W336" s="27"/>
      <c r="X336" s="150">
        <v>0</v>
      </c>
      <c r="Y336" s="150">
        <f>$X$336*$K$336</f>
        <v>0</v>
      </c>
      <c r="Z336" s="150">
        <v>0.017</v>
      </c>
      <c r="AA336" s="151">
        <f>$Z$336*$K$336</f>
        <v>0.12852</v>
      </c>
      <c r="AR336" s="100" t="s">
        <v>119</v>
      </c>
      <c r="AT336" s="100" t="s">
        <v>114</v>
      </c>
      <c r="AU336" s="100" t="s">
        <v>17</v>
      </c>
      <c r="AY336" s="8" t="s">
        <v>113</v>
      </c>
      <c r="BE336" s="152">
        <f>IF($U$336="základní",$N$336,0)</f>
        <v>0</v>
      </c>
      <c r="BF336" s="152">
        <f>IF($U$336="snížená",$N$336,0)</f>
        <v>0</v>
      </c>
      <c r="BG336" s="152">
        <f>IF($U$336="zákl. přenesená",$N$336,0)</f>
        <v>0</v>
      </c>
      <c r="BH336" s="152">
        <f>IF($U$336="sníž. přenesená",$N$336,0)</f>
        <v>0</v>
      </c>
      <c r="BI336" s="152">
        <f>IF($U$336="nulová",$N$336,0)</f>
        <v>0</v>
      </c>
      <c r="BJ336" s="100" t="s">
        <v>17</v>
      </c>
      <c r="BK336" s="152">
        <f>ROUND($L$336*$K$336,2)</f>
        <v>0</v>
      </c>
      <c r="BL336" s="100" t="s">
        <v>119</v>
      </c>
      <c r="BM336" s="100" t="s">
        <v>423</v>
      </c>
    </row>
    <row r="337" spans="2:47" s="8" customFormat="1" ht="27" customHeight="1">
      <c r="B337" s="26"/>
      <c r="C337" s="27"/>
      <c r="D337" s="27"/>
      <c r="E337" s="27"/>
      <c r="F337" s="153" t="s">
        <v>390</v>
      </c>
      <c r="G337" s="27"/>
      <c r="H337" s="27"/>
      <c r="I337" s="27"/>
      <c r="J337" s="27"/>
      <c r="K337" s="27"/>
      <c r="L337" s="27"/>
      <c r="M337" s="27"/>
      <c r="N337" s="27"/>
      <c r="O337" s="27"/>
      <c r="P337" s="27"/>
      <c r="Q337" s="27"/>
      <c r="R337" s="27"/>
      <c r="S337" s="52"/>
      <c r="T337" s="63"/>
      <c r="U337" s="27"/>
      <c r="V337" s="27"/>
      <c r="W337" s="27"/>
      <c r="X337" s="27"/>
      <c r="Y337" s="27"/>
      <c r="Z337" s="27"/>
      <c r="AA337" s="64"/>
      <c r="AT337" s="8" t="s">
        <v>121</v>
      </c>
      <c r="AU337" s="8" t="s">
        <v>17</v>
      </c>
    </row>
    <row r="338" spans="2:47" s="8" customFormat="1" ht="38.25" customHeight="1">
      <c r="B338" s="26"/>
      <c r="C338" s="27"/>
      <c r="D338" s="27"/>
      <c r="E338" s="27"/>
      <c r="F338" s="174" t="s">
        <v>370</v>
      </c>
      <c r="G338" s="27"/>
      <c r="H338" s="27"/>
      <c r="I338" s="27"/>
      <c r="J338" s="27"/>
      <c r="K338" s="27"/>
      <c r="L338" s="27"/>
      <c r="M338" s="27"/>
      <c r="N338" s="27"/>
      <c r="O338" s="27"/>
      <c r="P338" s="27"/>
      <c r="Q338" s="27"/>
      <c r="R338" s="27"/>
      <c r="S338" s="52"/>
      <c r="T338" s="63"/>
      <c r="U338" s="27"/>
      <c r="V338" s="27"/>
      <c r="W338" s="27"/>
      <c r="X338" s="27"/>
      <c r="Y338" s="27"/>
      <c r="Z338" s="27"/>
      <c r="AA338" s="64"/>
      <c r="AT338" s="8" t="s">
        <v>135</v>
      </c>
      <c r="AU338" s="8" t="s">
        <v>17</v>
      </c>
    </row>
    <row r="339" spans="2:51" s="8" customFormat="1" ht="15.75" customHeight="1">
      <c r="B339" s="154"/>
      <c r="C339" s="155"/>
      <c r="D339" s="155"/>
      <c r="E339" s="156"/>
      <c r="F339" s="157" t="s">
        <v>391</v>
      </c>
      <c r="G339" s="155"/>
      <c r="H339" s="155"/>
      <c r="I339" s="155"/>
      <c r="J339" s="155"/>
      <c r="K339" s="158">
        <v>7.56</v>
      </c>
      <c r="L339" s="155"/>
      <c r="M339" s="155"/>
      <c r="N339" s="155"/>
      <c r="O339" s="155"/>
      <c r="P339" s="155"/>
      <c r="Q339" s="155"/>
      <c r="R339" s="155"/>
      <c r="S339" s="159"/>
      <c r="T339" s="160"/>
      <c r="U339" s="155"/>
      <c r="V339" s="155"/>
      <c r="W339" s="155"/>
      <c r="X339" s="155"/>
      <c r="Y339" s="155"/>
      <c r="Z339" s="155"/>
      <c r="AA339" s="161"/>
      <c r="AT339" s="162" t="s">
        <v>123</v>
      </c>
      <c r="AU339" s="162" t="s">
        <v>17</v>
      </c>
      <c r="AV339" s="163" t="s">
        <v>69</v>
      </c>
      <c r="AW339" s="163" t="s">
        <v>84</v>
      </c>
      <c r="AX339" s="163" t="s">
        <v>65</v>
      </c>
      <c r="AY339" s="162" t="s">
        <v>113</v>
      </c>
    </row>
    <row r="340" spans="2:51" s="8" customFormat="1" ht="15.75" customHeight="1">
      <c r="B340" s="164"/>
      <c r="C340" s="165"/>
      <c r="D340" s="165"/>
      <c r="E340" s="166"/>
      <c r="F340" s="167" t="s">
        <v>124</v>
      </c>
      <c r="G340" s="165"/>
      <c r="H340" s="165"/>
      <c r="I340" s="165"/>
      <c r="J340" s="165"/>
      <c r="K340" s="168">
        <v>7.56</v>
      </c>
      <c r="L340" s="165"/>
      <c r="M340" s="165"/>
      <c r="N340" s="165"/>
      <c r="O340" s="165"/>
      <c r="P340" s="165"/>
      <c r="Q340" s="165"/>
      <c r="R340" s="165"/>
      <c r="S340" s="169"/>
      <c r="T340" s="170"/>
      <c r="U340" s="165"/>
      <c r="V340" s="165"/>
      <c r="W340" s="165"/>
      <c r="X340" s="165"/>
      <c r="Y340" s="165"/>
      <c r="Z340" s="165"/>
      <c r="AA340" s="171"/>
      <c r="AT340" s="172" t="s">
        <v>123</v>
      </c>
      <c r="AU340" s="172" t="s">
        <v>17</v>
      </c>
      <c r="AV340" s="173" t="s">
        <v>119</v>
      </c>
      <c r="AW340" s="173" t="s">
        <v>84</v>
      </c>
      <c r="AX340" s="173" t="s">
        <v>17</v>
      </c>
      <c r="AY340" s="172" t="s">
        <v>113</v>
      </c>
    </row>
    <row r="341" spans="2:65" s="8" customFormat="1" ht="27" customHeight="1">
      <c r="B341" s="26"/>
      <c r="C341" s="140" t="s">
        <v>65</v>
      </c>
      <c r="D341" s="140" t="s">
        <v>114</v>
      </c>
      <c r="E341" s="141" t="s">
        <v>392</v>
      </c>
      <c r="F341" s="142" t="s">
        <v>393</v>
      </c>
      <c r="G341" s="143"/>
      <c r="H341" s="143"/>
      <c r="I341" s="143"/>
      <c r="J341" s="144" t="s">
        <v>131</v>
      </c>
      <c r="K341" s="145">
        <v>170.84</v>
      </c>
      <c r="L341" s="146"/>
      <c r="M341" s="143"/>
      <c r="N341" s="147">
        <f>ROUND($L$341*$K$341,2)</f>
        <v>0</v>
      </c>
      <c r="O341" s="143"/>
      <c r="P341" s="143"/>
      <c r="Q341" s="143"/>
      <c r="R341" s="142" t="s">
        <v>118</v>
      </c>
      <c r="S341" s="52"/>
      <c r="T341" s="148"/>
      <c r="U341" s="149" t="s">
        <v>35</v>
      </c>
      <c r="V341" s="27"/>
      <c r="W341" s="27"/>
      <c r="X341" s="150">
        <v>0</v>
      </c>
      <c r="Y341" s="150">
        <f>$X$341*$K$341</f>
        <v>0</v>
      </c>
      <c r="Z341" s="150">
        <v>0.015</v>
      </c>
      <c r="AA341" s="151">
        <f>$Z$341*$K$341</f>
        <v>2.5625999999999998</v>
      </c>
      <c r="AR341" s="100" t="s">
        <v>119</v>
      </c>
      <c r="AT341" s="100" t="s">
        <v>114</v>
      </c>
      <c r="AU341" s="100" t="s">
        <v>17</v>
      </c>
      <c r="AY341" s="8" t="s">
        <v>113</v>
      </c>
      <c r="BE341" s="152">
        <f>IF($U$341="základní",$N$341,0)</f>
        <v>0</v>
      </c>
      <c r="BF341" s="152">
        <f>IF($U$341="snížená",$N$341,0)</f>
        <v>0</v>
      </c>
      <c r="BG341" s="152">
        <f>IF($U$341="zákl. přenesená",$N$341,0)</f>
        <v>0</v>
      </c>
      <c r="BH341" s="152">
        <f>IF($U$341="sníž. přenesená",$N$341,0)</f>
        <v>0</v>
      </c>
      <c r="BI341" s="152">
        <f>IF($U$341="nulová",$N$341,0)</f>
        <v>0</v>
      </c>
      <c r="BJ341" s="100" t="s">
        <v>17</v>
      </c>
      <c r="BK341" s="152">
        <f>ROUND($L$341*$K$341,2)</f>
        <v>0</v>
      </c>
      <c r="BL341" s="100" t="s">
        <v>119</v>
      </c>
      <c r="BM341" s="100" t="s">
        <v>426</v>
      </c>
    </row>
    <row r="342" spans="2:47" s="8" customFormat="1" ht="27" customHeight="1">
      <c r="B342" s="26"/>
      <c r="C342" s="27"/>
      <c r="D342" s="27"/>
      <c r="E342" s="27"/>
      <c r="F342" s="153" t="s">
        <v>395</v>
      </c>
      <c r="G342" s="27"/>
      <c r="H342" s="27"/>
      <c r="I342" s="27"/>
      <c r="J342" s="27"/>
      <c r="K342" s="27"/>
      <c r="L342" s="27"/>
      <c r="M342" s="27"/>
      <c r="N342" s="27"/>
      <c r="O342" s="27"/>
      <c r="P342" s="27"/>
      <c r="Q342" s="27"/>
      <c r="R342" s="27"/>
      <c r="S342" s="52"/>
      <c r="T342" s="63"/>
      <c r="U342" s="27"/>
      <c r="V342" s="27"/>
      <c r="W342" s="27"/>
      <c r="X342" s="27"/>
      <c r="Y342" s="27"/>
      <c r="Z342" s="27"/>
      <c r="AA342" s="64"/>
      <c r="AT342" s="8" t="s">
        <v>121</v>
      </c>
      <c r="AU342" s="8" t="s">
        <v>17</v>
      </c>
    </row>
    <row r="343" spans="2:47" s="8" customFormat="1" ht="38.25" customHeight="1">
      <c r="B343" s="26"/>
      <c r="C343" s="27"/>
      <c r="D343" s="27"/>
      <c r="E343" s="27"/>
      <c r="F343" s="174" t="s">
        <v>370</v>
      </c>
      <c r="G343" s="27"/>
      <c r="H343" s="27"/>
      <c r="I343" s="27"/>
      <c r="J343" s="27"/>
      <c r="K343" s="27"/>
      <c r="L343" s="27"/>
      <c r="M343" s="27"/>
      <c r="N343" s="27"/>
      <c r="O343" s="27"/>
      <c r="P343" s="27"/>
      <c r="Q343" s="27"/>
      <c r="R343" s="27"/>
      <c r="S343" s="52"/>
      <c r="T343" s="63"/>
      <c r="U343" s="27"/>
      <c r="V343" s="27"/>
      <c r="W343" s="27"/>
      <c r="X343" s="27"/>
      <c r="Y343" s="27"/>
      <c r="Z343" s="27"/>
      <c r="AA343" s="64"/>
      <c r="AT343" s="8" t="s">
        <v>135</v>
      </c>
      <c r="AU343" s="8" t="s">
        <v>17</v>
      </c>
    </row>
    <row r="344" spans="2:51" s="8" customFormat="1" ht="15.75" customHeight="1">
      <c r="B344" s="154"/>
      <c r="C344" s="155"/>
      <c r="D344" s="155"/>
      <c r="E344" s="156"/>
      <c r="F344" s="157" t="s">
        <v>396</v>
      </c>
      <c r="G344" s="155"/>
      <c r="H344" s="155"/>
      <c r="I344" s="155"/>
      <c r="J344" s="155"/>
      <c r="K344" s="158">
        <v>144.06</v>
      </c>
      <c r="L344" s="155"/>
      <c r="M344" s="155"/>
      <c r="N344" s="155"/>
      <c r="O344" s="155"/>
      <c r="P344" s="155"/>
      <c r="Q344" s="155"/>
      <c r="R344" s="155"/>
      <c r="S344" s="159"/>
      <c r="T344" s="160"/>
      <c r="U344" s="155"/>
      <c r="V344" s="155"/>
      <c r="W344" s="155"/>
      <c r="X344" s="155"/>
      <c r="Y344" s="155"/>
      <c r="Z344" s="155"/>
      <c r="AA344" s="161"/>
      <c r="AT344" s="162" t="s">
        <v>123</v>
      </c>
      <c r="AU344" s="162" t="s">
        <v>17</v>
      </c>
      <c r="AV344" s="163" t="s">
        <v>69</v>
      </c>
      <c r="AW344" s="163" t="s">
        <v>84</v>
      </c>
      <c r="AX344" s="163" t="s">
        <v>65</v>
      </c>
      <c r="AY344" s="162" t="s">
        <v>113</v>
      </c>
    </row>
    <row r="345" spans="2:51" s="8" customFormat="1" ht="15.75" customHeight="1">
      <c r="B345" s="154"/>
      <c r="C345" s="155"/>
      <c r="D345" s="155"/>
      <c r="E345" s="156"/>
      <c r="F345" s="157" t="s">
        <v>397</v>
      </c>
      <c r="G345" s="155"/>
      <c r="H345" s="155"/>
      <c r="I345" s="155"/>
      <c r="J345" s="155"/>
      <c r="K345" s="158">
        <v>26.78</v>
      </c>
      <c r="L345" s="155"/>
      <c r="M345" s="155"/>
      <c r="N345" s="155"/>
      <c r="O345" s="155"/>
      <c r="P345" s="155"/>
      <c r="Q345" s="155"/>
      <c r="R345" s="155"/>
      <c r="S345" s="159"/>
      <c r="T345" s="160"/>
      <c r="U345" s="155"/>
      <c r="V345" s="155"/>
      <c r="W345" s="155"/>
      <c r="X345" s="155"/>
      <c r="Y345" s="155"/>
      <c r="Z345" s="155"/>
      <c r="AA345" s="161"/>
      <c r="AT345" s="162" t="s">
        <v>123</v>
      </c>
      <c r="AU345" s="162" t="s">
        <v>17</v>
      </c>
      <c r="AV345" s="163" t="s">
        <v>69</v>
      </c>
      <c r="AW345" s="163" t="s">
        <v>84</v>
      </c>
      <c r="AX345" s="163" t="s">
        <v>65</v>
      </c>
      <c r="AY345" s="162" t="s">
        <v>113</v>
      </c>
    </row>
    <row r="346" spans="2:51" s="8" customFormat="1" ht="15.75" customHeight="1">
      <c r="B346" s="164"/>
      <c r="C346" s="165"/>
      <c r="D346" s="165"/>
      <c r="E346" s="166"/>
      <c r="F346" s="167" t="s">
        <v>124</v>
      </c>
      <c r="G346" s="165"/>
      <c r="H346" s="165"/>
      <c r="I346" s="165"/>
      <c r="J346" s="165"/>
      <c r="K346" s="168">
        <v>170.84</v>
      </c>
      <c r="L346" s="165"/>
      <c r="M346" s="165"/>
      <c r="N346" s="165"/>
      <c r="O346" s="165"/>
      <c r="P346" s="165"/>
      <c r="Q346" s="165"/>
      <c r="R346" s="165"/>
      <c r="S346" s="169"/>
      <c r="T346" s="170"/>
      <c r="U346" s="165"/>
      <c r="V346" s="165"/>
      <c r="W346" s="165"/>
      <c r="X346" s="165"/>
      <c r="Y346" s="165"/>
      <c r="Z346" s="165"/>
      <c r="AA346" s="171"/>
      <c r="AT346" s="172" t="s">
        <v>123</v>
      </c>
      <c r="AU346" s="172" t="s">
        <v>17</v>
      </c>
      <c r="AV346" s="173" t="s">
        <v>119</v>
      </c>
      <c r="AW346" s="173" t="s">
        <v>84</v>
      </c>
      <c r="AX346" s="173" t="s">
        <v>17</v>
      </c>
      <c r="AY346" s="172" t="s">
        <v>113</v>
      </c>
    </row>
    <row r="347" spans="2:65" s="8" customFormat="1" ht="27" customHeight="1">
      <c r="B347" s="26"/>
      <c r="C347" s="140" t="s">
        <v>65</v>
      </c>
      <c r="D347" s="140" t="s">
        <v>114</v>
      </c>
      <c r="E347" s="141" t="s">
        <v>398</v>
      </c>
      <c r="F347" s="142" t="s">
        <v>399</v>
      </c>
      <c r="G347" s="143"/>
      <c r="H347" s="143"/>
      <c r="I347" s="143"/>
      <c r="J347" s="144" t="s">
        <v>131</v>
      </c>
      <c r="K347" s="145">
        <v>24.86</v>
      </c>
      <c r="L347" s="146"/>
      <c r="M347" s="143"/>
      <c r="N347" s="147">
        <f>ROUND($L$347*$K$347,2)</f>
        <v>0</v>
      </c>
      <c r="O347" s="143"/>
      <c r="P347" s="143"/>
      <c r="Q347" s="143"/>
      <c r="R347" s="142" t="s">
        <v>118</v>
      </c>
      <c r="S347" s="52"/>
      <c r="T347" s="148"/>
      <c r="U347" s="149" t="s">
        <v>35</v>
      </c>
      <c r="V347" s="27"/>
      <c r="W347" s="27"/>
      <c r="X347" s="150">
        <v>0</v>
      </c>
      <c r="Y347" s="150">
        <f>$X$347*$K$347</f>
        <v>0</v>
      </c>
      <c r="Z347" s="150">
        <v>0.063</v>
      </c>
      <c r="AA347" s="151">
        <f>$Z$347*$K$347</f>
        <v>1.56618</v>
      </c>
      <c r="AR347" s="100" t="s">
        <v>119</v>
      </c>
      <c r="AT347" s="100" t="s">
        <v>114</v>
      </c>
      <c r="AU347" s="100" t="s">
        <v>17</v>
      </c>
      <c r="AY347" s="8" t="s">
        <v>113</v>
      </c>
      <c r="BE347" s="152">
        <f>IF($U$347="základní",$N$347,0)</f>
        <v>0</v>
      </c>
      <c r="BF347" s="152">
        <f>IF($U$347="snížená",$N$347,0)</f>
        <v>0</v>
      </c>
      <c r="BG347" s="152">
        <f>IF($U$347="zákl. přenesená",$N$347,0)</f>
        <v>0</v>
      </c>
      <c r="BH347" s="152">
        <f>IF($U$347="sníž. přenesená",$N$347,0)</f>
        <v>0</v>
      </c>
      <c r="BI347" s="152">
        <f>IF($U$347="nulová",$N$347,0)</f>
        <v>0</v>
      </c>
      <c r="BJ347" s="100" t="s">
        <v>17</v>
      </c>
      <c r="BK347" s="152">
        <f>ROUND($L$347*$K$347,2)</f>
        <v>0</v>
      </c>
      <c r="BL347" s="100" t="s">
        <v>119</v>
      </c>
      <c r="BM347" s="100" t="s">
        <v>483</v>
      </c>
    </row>
    <row r="348" spans="2:47" s="8" customFormat="1" ht="16.5" customHeight="1">
      <c r="B348" s="26"/>
      <c r="C348" s="27"/>
      <c r="D348" s="27"/>
      <c r="E348" s="27"/>
      <c r="F348" s="153" t="s">
        <v>401</v>
      </c>
      <c r="G348" s="27"/>
      <c r="H348" s="27"/>
      <c r="I348" s="27"/>
      <c r="J348" s="27"/>
      <c r="K348" s="27"/>
      <c r="L348" s="27"/>
      <c r="M348" s="27"/>
      <c r="N348" s="27"/>
      <c r="O348" s="27"/>
      <c r="P348" s="27"/>
      <c r="Q348" s="27"/>
      <c r="R348" s="27"/>
      <c r="S348" s="52"/>
      <c r="T348" s="63"/>
      <c r="U348" s="27"/>
      <c r="V348" s="27"/>
      <c r="W348" s="27"/>
      <c r="X348" s="27"/>
      <c r="Y348" s="27"/>
      <c r="Z348" s="27"/>
      <c r="AA348" s="64"/>
      <c r="AT348" s="8" t="s">
        <v>121</v>
      </c>
      <c r="AU348" s="8" t="s">
        <v>17</v>
      </c>
    </row>
    <row r="349" spans="2:47" s="8" customFormat="1" ht="50.25" customHeight="1">
      <c r="B349" s="26"/>
      <c r="C349" s="27"/>
      <c r="D349" s="27"/>
      <c r="E349" s="27"/>
      <c r="F349" s="174" t="s">
        <v>402</v>
      </c>
      <c r="G349" s="27"/>
      <c r="H349" s="27"/>
      <c r="I349" s="27"/>
      <c r="J349" s="27"/>
      <c r="K349" s="27"/>
      <c r="L349" s="27"/>
      <c r="M349" s="27"/>
      <c r="N349" s="27"/>
      <c r="O349" s="27"/>
      <c r="P349" s="27"/>
      <c r="Q349" s="27"/>
      <c r="R349" s="27"/>
      <c r="S349" s="52"/>
      <c r="T349" s="63"/>
      <c r="U349" s="27"/>
      <c r="V349" s="27"/>
      <c r="W349" s="27"/>
      <c r="X349" s="27"/>
      <c r="Y349" s="27"/>
      <c r="Z349" s="27"/>
      <c r="AA349" s="64"/>
      <c r="AT349" s="8" t="s">
        <v>135</v>
      </c>
      <c r="AU349" s="8" t="s">
        <v>17</v>
      </c>
    </row>
    <row r="350" spans="2:51" s="8" customFormat="1" ht="15.75" customHeight="1">
      <c r="B350" s="154"/>
      <c r="C350" s="155"/>
      <c r="D350" s="155"/>
      <c r="E350" s="156"/>
      <c r="F350" s="157" t="s">
        <v>403</v>
      </c>
      <c r="G350" s="155"/>
      <c r="H350" s="155"/>
      <c r="I350" s="155"/>
      <c r="J350" s="155"/>
      <c r="K350" s="158">
        <v>24.86</v>
      </c>
      <c r="L350" s="155"/>
      <c r="M350" s="155"/>
      <c r="N350" s="155"/>
      <c r="O350" s="155"/>
      <c r="P350" s="155"/>
      <c r="Q350" s="155"/>
      <c r="R350" s="155"/>
      <c r="S350" s="159"/>
      <c r="T350" s="160"/>
      <c r="U350" s="155"/>
      <c r="V350" s="155"/>
      <c r="W350" s="155"/>
      <c r="X350" s="155"/>
      <c r="Y350" s="155"/>
      <c r="Z350" s="155"/>
      <c r="AA350" s="161"/>
      <c r="AT350" s="162" t="s">
        <v>123</v>
      </c>
      <c r="AU350" s="162" t="s">
        <v>17</v>
      </c>
      <c r="AV350" s="163" t="s">
        <v>69</v>
      </c>
      <c r="AW350" s="163" t="s">
        <v>84</v>
      </c>
      <c r="AX350" s="163" t="s">
        <v>65</v>
      </c>
      <c r="AY350" s="162" t="s">
        <v>113</v>
      </c>
    </row>
    <row r="351" spans="2:51" s="8" customFormat="1" ht="15.75" customHeight="1">
      <c r="B351" s="164"/>
      <c r="C351" s="165"/>
      <c r="D351" s="165"/>
      <c r="E351" s="166"/>
      <c r="F351" s="167" t="s">
        <v>124</v>
      </c>
      <c r="G351" s="165"/>
      <c r="H351" s="165"/>
      <c r="I351" s="165"/>
      <c r="J351" s="165"/>
      <c r="K351" s="168">
        <v>24.86</v>
      </c>
      <c r="L351" s="165"/>
      <c r="M351" s="165"/>
      <c r="N351" s="165"/>
      <c r="O351" s="165"/>
      <c r="P351" s="165"/>
      <c r="Q351" s="165"/>
      <c r="R351" s="165"/>
      <c r="S351" s="169"/>
      <c r="T351" s="170"/>
      <c r="U351" s="165"/>
      <c r="V351" s="165"/>
      <c r="W351" s="165"/>
      <c r="X351" s="165"/>
      <c r="Y351" s="165"/>
      <c r="Z351" s="165"/>
      <c r="AA351" s="171"/>
      <c r="AT351" s="172" t="s">
        <v>123</v>
      </c>
      <c r="AU351" s="172" t="s">
        <v>17</v>
      </c>
      <c r="AV351" s="173" t="s">
        <v>119</v>
      </c>
      <c r="AW351" s="173" t="s">
        <v>84</v>
      </c>
      <c r="AX351" s="173" t="s">
        <v>17</v>
      </c>
      <c r="AY351" s="172" t="s">
        <v>113</v>
      </c>
    </row>
    <row r="352" spans="2:65" s="8" customFormat="1" ht="27" customHeight="1">
      <c r="B352" s="26"/>
      <c r="C352" s="140" t="s">
        <v>65</v>
      </c>
      <c r="D352" s="140" t="s">
        <v>114</v>
      </c>
      <c r="E352" s="141" t="s">
        <v>404</v>
      </c>
      <c r="F352" s="142" t="s">
        <v>405</v>
      </c>
      <c r="G352" s="143"/>
      <c r="H352" s="143"/>
      <c r="I352" s="143"/>
      <c r="J352" s="144" t="s">
        <v>170</v>
      </c>
      <c r="K352" s="145">
        <v>7.923</v>
      </c>
      <c r="L352" s="146"/>
      <c r="M352" s="143"/>
      <c r="N352" s="147">
        <f>ROUND($L$352*$K$352,2)</f>
        <v>0</v>
      </c>
      <c r="O352" s="143"/>
      <c r="P352" s="143"/>
      <c r="Q352" s="143"/>
      <c r="R352" s="142" t="s">
        <v>139</v>
      </c>
      <c r="S352" s="52"/>
      <c r="T352" s="148"/>
      <c r="U352" s="149" t="s">
        <v>35</v>
      </c>
      <c r="V352" s="27"/>
      <c r="W352" s="27"/>
      <c r="X352" s="150">
        <v>0</v>
      </c>
      <c r="Y352" s="150">
        <f>$X$352*$K$352</f>
        <v>0</v>
      </c>
      <c r="Z352" s="150">
        <v>0</v>
      </c>
      <c r="AA352" s="151">
        <f>$Z$352*$K$352</f>
        <v>0</v>
      </c>
      <c r="AR352" s="100" t="s">
        <v>119</v>
      </c>
      <c r="AT352" s="100" t="s">
        <v>114</v>
      </c>
      <c r="AU352" s="100" t="s">
        <v>17</v>
      </c>
      <c r="AY352" s="8" t="s">
        <v>113</v>
      </c>
      <c r="BE352" s="152">
        <f>IF($U$352="základní",$N$352,0)</f>
        <v>0</v>
      </c>
      <c r="BF352" s="152">
        <f>IF($U$352="snížená",$N$352,0)</f>
        <v>0</v>
      </c>
      <c r="BG352" s="152">
        <f>IF($U$352="zákl. přenesená",$N$352,0)</f>
        <v>0</v>
      </c>
      <c r="BH352" s="152">
        <f>IF($U$352="sníž. přenesená",$N$352,0)</f>
        <v>0</v>
      </c>
      <c r="BI352" s="152">
        <f>IF($U$352="nulová",$N$352,0)</f>
        <v>0</v>
      </c>
      <c r="BJ352" s="100" t="s">
        <v>17</v>
      </c>
      <c r="BK352" s="152">
        <f>ROUND($L$352*$K$352,2)</f>
        <v>0</v>
      </c>
      <c r="BL352" s="100" t="s">
        <v>119</v>
      </c>
      <c r="BM352" s="100" t="s">
        <v>484</v>
      </c>
    </row>
    <row r="353" spans="2:47" s="8" customFormat="1" ht="16.5" customHeight="1">
      <c r="B353" s="26"/>
      <c r="C353" s="27"/>
      <c r="D353" s="27"/>
      <c r="E353" s="27"/>
      <c r="F353" s="153" t="s">
        <v>405</v>
      </c>
      <c r="G353" s="27"/>
      <c r="H353" s="27"/>
      <c r="I353" s="27"/>
      <c r="J353" s="27"/>
      <c r="K353" s="27"/>
      <c r="L353" s="27"/>
      <c r="M353" s="27"/>
      <c r="N353" s="27"/>
      <c r="O353" s="27"/>
      <c r="P353" s="27"/>
      <c r="Q353" s="27"/>
      <c r="R353" s="27"/>
      <c r="S353" s="52"/>
      <c r="T353" s="63"/>
      <c r="U353" s="27"/>
      <c r="V353" s="27"/>
      <c r="W353" s="27"/>
      <c r="X353" s="27"/>
      <c r="Y353" s="27"/>
      <c r="Z353" s="27"/>
      <c r="AA353" s="64"/>
      <c r="AT353" s="8" t="s">
        <v>121</v>
      </c>
      <c r="AU353" s="8" t="s">
        <v>17</v>
      </c>
    </row>
    <row r="354" spans="2:65" s="8" customFormat="1" ht="27" customHeight="1">
      <c r="B354" s="26"/>
      <c r="C354" s="140" t="s">
        <v>65</v>
      </c>
      <c r="D354" s="140" t="s">
        <v>114</v>
      </c>
      <c r="E354" s="141" t="s">
        <v>407</v>
      </c>
      <c r="F354" s="142" t="s">
        <v>408</v>
      </c>
      <c r="G354" s="143"/>
      <c r="H354" s="143"/>
      <c r="I354" s="143"/>
      <c r="J354" s="144" t="s">
        <v>170</v>
      </c>
      <c r="K354" s="145">
        <v>7.923</v>
      </c>
      <c r="L354" s="146"/>
      <c r="M354" s="143"/>
      <c r="N354" s="147">
        <f>ROUND($L$354*$K$354,2)</f>
        <v>0</v>
      </c>
      <c r="O354" s="143"/>
      <c r="P354" s="143"/>
      <c r="Q354" s="143"/>
      <c r="R354" s="142" t="s">
        <v>139</v>
      </c>
      <c r="S354" s="52"/>
      <c r="T354" s="148"/>
      <c r="U354" s="149" t="s">
        <v>35</v>
      </c>
      <c r="V354" s="27"/>
      <c r="W354" s="27"/>
      <c r="X354" s="150">
        <v>0</v>
      </c>
      <c r="Y354" s="150">
        <f>$X$354*$K$354</f>
        <v>0</v>
      </c>
      <c r="Z354" s="150">
        <v>0</v>
      </c>
      <c r="AA354" s="151">
        <f>$Z$354*$K$354</f>
        <v>0</v>
      </c>
      <c r="AR354" s="100" t="s">
        <v>119</v>
      </c>
      <c r="AT354" s="100" t="s">
        <v>114</v>
      </c>
      <c r="AU354" s="100" t="s">
        <v>17</v>
      </c>
      <c r="AY354" s="8" t="s">
        <v>113</v>
      </c>
      <c r="BE354" s="152">
        <f>IF($U$354="základní",$N$354,0)</f>
        <v>0</v>
      </c>
      <c r="BF354" s="152">
        <f>IF($U$354="snížená",$N$354,0)</f>
        <v>0</v>
      </c>
      <c r="BG354" s="152">
        <f>IF($U$354="zákl. přenesená",$N$354,0)</f>
        <v>0</v>
      </c>
      <c r="BH354" s="152">
        <f>IF($U$354="sníž. přenesená",$N$354,0)</f>
        <v>0</v>
      </c>
      <c r="BI354" s="152">
        <f>IF($U$354="nulová",$N$354,0)</f>
        <v>0</v>
      </c>
      <c r="BJ354" s="100" t="s">
        <v>17</v>
      </c>
      <c r="BK354" s="152">
        <f>ROUND($L$354*$K$354,2)</f>
        <v>0</v>
      </c>
      <c r="BL354" s="100" t="s">
        <v>119</v>
      </c>
      <c r="BM354" s="100" t="s">
        <v>485</v>
      </c>
    </row>
    <row r="355" spans="2:47" s="8" customFormat="1" ht="16.5" customHeight="1">
      <c r="B355" s="26"/>
      <c r="C355" s="27"/>
      <c r="D355" s="27"/>
      <c r="E355" s="27"/>
      <c r="F355" s="153" t="s">
        <v>408</v>
      </c>
      <c r="G355" s="27"/>
      <c r="H355" s="27"/>
      <c r="I355" s="27"/>
      <c r="J355" s="27"/>
      <c r="K355" s="27"/>
      <c r="L355" s="27"/>
      <c r="M355" s="27"/>
      <c r="N355" s="27"/>
      <c r="O355" s="27"/>
      <c r="P355" s="27"/>
      <c r="Q355" s="27"/>
      <c r="R355" s="27"/>
      <c r="S355" s="52"/>
      <c r="T355" s="63"/>
      <c r="U355" s="27"/>
      <c r="V355" s="27"/>
      <c r="W355" s="27"/>
      <c r="X355" s="27"/>
      <c r="Y355" s="27"/>
      <c r="Z355" s="27"/>
      <c r="AA355" s="64"/>
      <c r="AT355" s="8" t="s">
        <v>121</v>
      </c>
      <c r="AU355" s="8" t="s">
        <v>17</v>
      </c>
    </row>
    <row r="356" spans="2:65" s="8" customFormat="1" ht="27" customHeight="1">
      <c r="B356" s="26"/>
      <c r="C356" s="140" t="s">
        <v>65</v>
      </c>
      <c r="D356" s="140" t="s">
        <v>114</v>
      </c>
      <c r="E356" s="141" t="s">
        <v>410</v>
      </c>
      <c r="F356" s="142" t="s">
        <v>411</v>
      </c>
      <c r="G356" s="143"/>
      <c r="H356" s="143"/>
      <c r="I356" s="143"/>
      <c r="J356" s="144" t="s">
        <v>170</v>
      </c>
      <c r="K356" s="145">
        <v>190.152</v>
      </c>
      <c r="L356" s="146"/>
      <c r="M356" s="143"/>
      <c r="N356" s="147">
        <f>ROUND($L$356*$K$356,2)</f>
        <v>0</v>
      </c>
      <c r="O356" s="143"/>
      <c r="P356" s="143"/>
      <c r="Q356" s="143"/>
      <c r="R356" s="142" t="s">
        <v>139</v>
      </c>
      <c r="S356" s="52"/>
      <c r="T356" s="148"/>
      <c r="U356" s="149" t="s">
        <v>35</v>
      </c>
      <c r="V356" s="27"/>
      <c r="W356" s="27"/>
      <c r="X356" s="150">
        <v>0</v>
      </c>
      <c r="Y356" s="150">
        <f>$X$356*$K$356</f>
        <v>0</v>
      </c>
      <c r="Z356" s="150">
        <v>0</v>
      </c>
      <c r="AA356" s="151">
        <f>$Z$356*$K$356</f>
        <v>0</v>
      </c>
      <c r="AR356" s="100" t="s">
        <v>119</v>
      </c>
      <c r="AT356" s="100" t="s">
        <v>114</v>
      </c>
      <c r="AU356" s="100" t="s">
        <v>17</v>
      </c>
      <c r="AY356" s="8" t="s">
        <v>113</v>
      </c>
      <c r="BE356" s="152">
        <f>IF($U$356="základní",$N$356,0)</f>
        <v>0</v>
      </c>
      <c r="BF356" s="152">
        <f>IF($U$356="snížená",$N$356,0)</f>
        <v>0</v>
      </c>
      <c r="BG356" s="152">
        <f>IF($U$356="zákl. přenesená",$N$356,0)</f>
        <v>0</v>
      </c>
      <c r="BH356" s="152">
        <f>IF($U$356="sníž. přenesená",$N$356,0)</f>
        <v>0</v>
      </c>
      <c r="BI356" s="152">
        <f>IF($U$356="nulová",$N$356,0)</f>
        <v>0</v>
      </c>
      <c r="BJ356" s="100" t="s">
        <v>17</v>
      </c>
      <c r="BK356" s="152">
        <f>ROUND($L$356*$K$356,2)</f>
        <v>0</v>
      </c>
      <c r="BL356" s="100" t="s">
        <v>119</v>
      </c>
      <c r="BM356" s="100" t="s">
        <v>486</v>
      </c>
    </row>
    <row r="357" spans="2:47" s="8" customFormat="1" ht="16.5" customHeight="1">
      <c r="B357" s="26"/>
      <c r="C357" s="27"/>
      <c r="D357" s="27"/>
      <c r="E357" s="27"/>
      <c r="F357" s="153" t="s">
        <v>411</v>
      </c>
      <c r="G357" s="27"/>
      <c r="H357" s="27"/>
      <c r="I357" s="27"/>
      <c r="J357" s="27"/>
      <c r="K357" s="27"/>
      <c r="L357" s="27"/>
      <c r="M357" s="27"/>
      <c r="N357" s="27"/>
      <c r="O357" s="27"/>
      <c r="P357" s="27"/>
      <c r="Q357" s="27"/>
      <c r="R357" s="27"/>
      <c r="S357" s="52"/>
      <c r="T357" s="63"/>
      <c r="U357" s="27"/>
      <c r="V357" s="27"/>
      <c r="W357" s="27"/>
      <c r="X357" s="27"/>
      <c r="Y357" s="27"/>
      <c r="Z357" s="27"/>
      <c r="AA357" s="64"/>
      <c r="AT357" s="8" t="s">
        <v>121</v>
      </c>
      <c r="AU357" s="8" t="s">
        <v>17</v>
      </c>
    </row>
    <row r="358" spans="2:51" s="8" customFormat="1" ht="15.75" customHeight="1">
      <c r="B358" s="154"/>
      <c r="C358" s="155"/>
      <c r="D358" s="155"/>
      <c r="E358" s="156"/>
      <c r="F358" s="157" t="s">
        <v>487</v>
      </c>
      <c r="G358" s="155"/>
      <c r="H358" s="155"/>
      <c r="I358" s="155"/>
      <c r="J358" s="155"/>
      <c r="K358" s="158">
        <v>190.152</v>
      </c>
      <c r="L358" s="155"/>
      <c r="M358" s="155"/>
      <c r="N358" s="155"/>
      <c r="O358" s="155"/>
      <c r="P358" s="155"/>
      <c r="Q358" s="155"/>
      <c r="R358" s="155"/>
      <c r="S358" s="159"/>
      <c r="T358" s="160"/>
      <c r="U358" s="155"/>
      <c r="V358" s="155"/>
      <c r="W358" s="155"/>
      <c r="X358" s="155"/>
      <c r="Y358" s="155"/>
      <c r="Z358" s="155"/>
      <c r="AA358" s="161"/>
      <c r="AT358" s="162" t="s">
        <v>123</v>
      </c>
      <c r="AU358" s="162" t="s">
        <v>17</v>
      </c>
      <c r="AV358" s="163" t="s">
        <v>69</v>
      </c>
      <c r="AW358" s="163" t="s">
        <v>84</v>
      </c>
      <c r="AX358" s="163" t="s">
        <v>65</v>
      </c>
      <c r="AY358" s="162" t="s">
        <v>113</v>
      </c>
    </row>
    <row r="359" spans="2:51" s="8" customFormat="1" ht="15.75" customHeight="1">
      <c r="B359" s="164"/>
      <c r="C359" s="165"/>
      <c r="D359" s="165"/>
      <c r="E359" s="166"/>
      <c r="F359" s="167" t="s">
        <v>124</v>
      </c>
      <c r="G359" s="165"/>
      <c r="H359" s="165"/>
      <c r="I359" s="165"/>
      <c r="J359" s="165"/>
      <c r="K359" s="168">
        <v>190.152</v>
      </c>
      <c r="L359" s="165"/>
      <c r="M359" s="165"/>
      <c r="N359" s="165"/>
      <c r="O359" s="165"/>
      <c r="P359" s="165"/>
      <c r="Q359" s="165"/>
      <c r="R359" s="165"/>
      <c r="S359" s="169"/>
      <c r="T359" s="170"/>
      <c r="U359" s="165"/>
      <c r="V359" s="165"/>
      <c r="W359" s="165"/>
      <c r="X359" s="165"/>
      <c r="Y359" s="165"/>
      <c r="Z359" s="165"/>
      <c r="AA359" s="171"/>
      <c r="AT359" s="172" t="s">
        <v>123</v>
      </c>
      <c r="AU359" s="172" t="s">
        <v>17</v>
      </c>
      <c r="AV359" s="173" t="s">
        <v>119</v>
      </c>
      <c r="AW359" s="173" t="s">
        <v>84</v>
      </c>
      <c r="AX359" s="173" t="s">
        <v>17</v>
      </c>
      <c r="AY359" s="172" t="s">
        <v>113</v>
      </c>
    </row>
    <row r="360" spans="2:65" s="8" customFormat="1" ht="27" customHeight="1">
      <c r="B360" s="26"/>
      <c r="C360" s="140" t="s">
        <v>65</v>
      </c>
      <c r="D360" s="140" t="s">
        <v>114</v>
      </c>
      <c r="E360" s="141" t="s">
        <v>414</v>
      </c>
      <c r="F360" s="142" t="s">
        <v>415</v>
      </c>
      <c r="G360" s="143"/>
      <c r="H360" s="143"/>
      <c r="I360" s="143"/>
      <c r="J360" s="144" t="s">
        <v>170</v>
      </c>
      <c r="K360" s="145">
        <v>7.923</v>
      </c>
      <c r="L360" s="146"/>
      <c r="M360" s="143"/>
      <c r="N360" s="147">
        <f>ROUND($L$360*$K$360,2)</f>
        <v>0</v>
      </c>
      <c r="O360" s="143"/>
      <c r="P360" s="143"/>
      <c r="Q360" s="143"/>
      <c r="R360" s="142" t="s">
        <v>139</v>
      </c>
      <c r="S360" s="52"/>
      <c r="T360" s="148"/>
      <c r="U360" s="149" t="s">
        <v>35</v>
      </c>
      <c r="V360" s="27"/>
      <c r="W360" s="27"/>
      <c r="X360" s="150">
        <v>0</v>
      </c>
      <c r="Y360" s="150">
        <f>$X$360*$K$360</f>
        <v>0</v>
      </c>
      <c r="Z360" s="150">
        <v>0</v>
      </c>
      <c r="AA360" s="151">
        <f>$Z$360*$K$360</f>
        <v>0</v>
      </c>
      <c r="AR360" s="100" t="s">
        <v>119</v>
      </c>
      <c r="AT360" s="100" t="s">
        <v>114</v>
      </c>
      <c r="AU360" s="100" t="s">
        <v>17</v>
      </c>
      <c r="AY360" s="8" t="s">
        <v>113</v>
      </c>
      <c r="BE360" s="152">
        <f>IF($U$360="základní",$N$360,0)</f>
        <v>0</v>
      </c>
      <c r="BF360" s="152">
        <f>IF($U$360="snížená",$N$360,0)</f>
        <v>0</v>
      </c>
      <c r="BG360" s="152">
        <f>IF($U$360="zákl. přenesená",$N$360,0)</f>
        <v>0</v>
      </c>
      <c r="BH360" s="152">
        <f>IF($U$360="sníž. přenesená",$N$360,0)</f>
        <v>0</v>
      </c>
      <c r="BI360" s="152">
        <f>IF($U$360="nulová",$N$360,0)</f>
        <v>0</v>
      </c>
      <c r="BJ360" s="100" t="s">
        <v>17</v>
      </c>
      <c r="BK360" s="152">
        <f>ROUND($L$360*$K$360,2)</f>
        <v>0</v>
      </c>
      <c r="BL360" s="100" t="s">
        <v>119</v>
      </c>
      <c r="BM360" s="100" t="s">
        <v>488</v>
      </c>
    </row>
    <row r="361" spans="2:47" s="8" customFormat="1" ht="16.5" customHeight="1">
      <c r="B361" s="26"/>
      <c r="C361" s="27"/>
      <c r="D361" s="27"/>
      <c r="E361" s="27"/>
      <c r="F361" s="153" t="s">
        <v>415</v>
      </c>
      <c r="G361" s="27"/>
      <c r="H361" s="27"/>
      <c r="I361" s="27"/>
      <c r="J361" s="27"/>
      <c r="K361" s="27"/>
      <c r="L361" s="27"/>
      <c r="M361" s="27"/>
      <c r="N361" s="27"/>
      <c r="O361" s="27"/>
      <c r="P361" s="27"/>
      <c r="Q361" s="27"/>
      <c r="R361" s="27"/>
      <c r="S361" s="52"/>
      <c r="T361" s="63"/>
      <c r="U361" s="27"/>
      <c r="V361" s="27"/>
      <c r="W361" s="27"/>
      <c r="X361" s="27"/>
      <c r="Y361" s="27"/>
      <c r="Z361" s="27"/>
      <c r="AA361" s="64"/>
      <c r="AT361" s="8" t="s">
        <v>121</v>
      </c>
      <c r="AU361" s="8" t="s">
        <v>17</v>
      </c>
    </row>
    <row r="362" spans="2:65" s="8" customFormat="1" ht="27" customHeight="1">
      <c r="B362" s="26"/>
      <c r="C362" s="140" t="s">
        <v>65</v>
      </c>
      <c r="D362" s="140" t="s">
        <v>114</v>
      </c>
      <c r="E362" s="141" t="s">
        <v>417</v>
      </c>
      <c r="F362" s="142" t="s">
        <v>418</v>
      </c>
      <c r="G362" s="143"/>
      <c r="H362" s="143"/>
      <c r="I362" s="143"/>
      <c r="J362" s="144" t="s">
        <v>170</v>
      </c>
      <c r="K362" s="145">
        <v>63.384</v>
      </c>
      <c r="L362" s="146"/>
      <c r="M362" s="143"/>
      <c r="N362" s="147">
        <f>ROUND($L$362*$K$362,2)</f>
        <v>0</v>
      </c>
      <c r="O362" s="143"/>
      <c r="P362" s="143"/>
      <c r="Q362" s="143"/>
      <c r="R362" s="142" t="s">
        <v>139</v>
      </c>
      <c r="S362" s="52"/>
      <c r="T362" s="148"/>
      <c r="U362" s="149" t="s">
        <v>35</v>
      </c>
      <c r="V362" s="27"/>
      <c r="W362" s="27"/>
      <c r="X362" s="150">
        <v>0</v>
      </c>
      <c r="Y362" s="150">
        <f>$X$362*$K$362</f>
        <v>0</v>
      </c>
      <c r="Z362" s="150">
        <v>0</v>
      </c>
      <c r="AA362" s="151">
        <f>$Z$362*$K$362</f>
        <v>0</v>
      </c>
      <c r="AR362" s="100" t="s">
        <v>119</v>
      </c>
      <c r="AT362" s="100" t="s">
        <v>114</v>
      </c>
      <c r="AU362" s="100" t="s">
        <v>17</v>
      </c>
      <c r="AY362" s="8" t="s">
        <v>113</v>
      </c>
      <c r="BE362" s="152">
        <f>IF($U$362="základní",$N$362,0)</f>
        <v>0</v>
      </c>
      <c r="BF362" s="152">
        <f>IF($U$362="snížená",$N$362,0)</f>
        <v>0</v>
      </c>
      <c r="BG362" s="152">
        <f>IF($U$362="zákl. přenesená",$N$362,0)</f>
        <v>0</v>
      </c>
      <c r="BH362" s="152">
        <f>IF($U$362="sníž. přenesená",$N$362,0)</f>
        <v>0</v>
      </c>
      <c r="BI362" s="152">
        <f>IF($U$362="nulová",$N$362,0)</f>
        <v>0</v>
      </c>
      <c r="BJ362" s="100" t="s">
        <v>17</v>
      </c>
      <c r="BK362" s="152">
        <f>ROUND($L$362*$K$362,2)</f>
        <v>0</v>
      </c>
      <c r="BL362" s="100" t="s">
        <v>119</v>
      </c>
      <c r="BM362" s="100" t="s">
        <v>489</v>
      </c>
    </row>
    <row r="363" spans="2:47" s="8" customFormat="1" ht="16.5" customHeight="1">
      <c r="B363" s="26"/>
      <c r="C363" s="27"/>
      <c r="D363" s="27"/>
      <c r="E363" s="27"/>
      <c r="F363" s="153" t="s">
        <v>418</v>
      </c>
      <c r="G363" s="27"/>
      <c r="H363" s="27"/>
      <c r="I363" s="27"/>
      <c r="J363" s="27"/>
      <c r="K363" s="27"/>
      <c r="L363" s="27"/>
      <c r="M363" s="27"/>
      <c r="N363" s="27"/>
      <c r="O363" s="27"/>
      <c r="P363" s="27"/>
      <c r="Q363" s="27"/>
      <c r="R363" s="27"/>
      <c r="S363" s="52"/>
      <c r="T363" s="63"/>
      <c r="U363" s="27"/>
      <c r="V363" s="27"/>
      <c r="W363" s="27"/>
      <c r="X363" s="27"/>
      <c r="Y363" s="27"/>
      <c r="Z363" s="27"/>
      <c r="AA363" s="64"/>
      <c r="AT363" s="8" t="s">
        <v>121</v>
      </c>
      <c r="AU363" s="8" t="s">
        <v>17</v>
      </c>
    </row>
    <row r="364" spans="2:51" s="8" customFormat="1" ht="15.75" customHeight="1">
      <c r="B364" s="154"/>
      <c r="C364" s="155"/>
      <c r="D364" s="155"/>
      <c r="E364" s="156"/>
      <c r="F364" s="157" t="s">
        <v>490</v>
      </c>
      <c r="G364" s="155"/>
      <c r="H364" s="155"/>
      <c r="I364" s="155"/>
      <c r="J364" s="155"/>
      <c r="K364" s="158">
        <v>63.384</v>
      </c>
      <c r="L364" s="155"/>
      <c r="M364" s="155"/>
      <c r="N364" s="155"/>
      <c r="O364" s="155"/>
      <c r="P364" s="155"/>
      <c r="Q364" s="155"/>
      <c r="R364" s="155"/>
      <c r="S364" s="159"/>
      <c r="T364" s="160"/>
      <c r="U364" s="155"/>
      <c r="V364" s="155"/>
      <c r="W364" s="155"/>
      <c r="X364" s="155"/>
      <c r="Y364" s="155"/>
      <c r="Z364" s="155"/>
      <c r="AA364" s="161"/>
      <c r="AT364" s="162" t="s">
        <v>123</v>
      </c>
      <c r="AU364" s="162" t="s">
        <v>17</v>
      </c>
      <c r="AV364" s="163" t="s">
        <v>69</v>
      </c>
      <c r="AW364" s="163" t="s">
        <v>84</v>
      </c>
      <c r="AX364" s="163" t="s">
        <v>65</v>
      </c>
      <c r="AY364" s="162" t="s">
        <v>113</v>
      </c>
    </row>
    <row r="365" spans="2:51" s="8" customFormat="1" ht="15.75" customHeight="1">
      <c r="B365" s="164"/>
      <c r="C365" s="165"/>
      <c r="D365" s="165"/>
      <c r="E365" s="166"/>
      <c r="F365" s="167" t="s">
        <v>124</v>
      </c>
      <c r="G365" s="165"/>
      <c r="H365" s="165"/>
      <c r="I365" s="165"/>
      <c r="J365" s="165"/>
      <c r="K365" s="168">
        <v>63.384</v>
      </c>
      <c r="L365" s="165"/>
      <c r="M365" s="165"/>
      <c r="N365" s="165"/>
      <c r="O365" s="165"/>
      <c r="P365" s="165"/>
      <c r="Q365" s="165"/>
      <c r="R365" s="165"/>
      <c r="S365" s="169"/>
      <c r="T365" s="170"/>
      <c r="U365" s="165"/>
      <c r="V365" s="165"/>
      <c r="W365" s="165"/>
      <c r="X365" s="165"/>
      <c r="Y365" s="165"/>
      <c r="Z365" s="165"/>
      <c r="AA365" s="171"/>
      <c r="AT365" s="172" t="s">
        <v>123</v>
      </c>
      <c r="AU365" s="172" t="s">
        <v>17</v>
      </c>
      <c r="AV365" s="173" t="s">
        <v>119</v>
      </c>
      <c r="AW365" s="173" t="s">
        <v>84</v>
      </c>
      <c r="AX365" s="173" t="s">
        <v>17</v>
      </c>
      <c r="AY365" s="172" t="s">
        <v>113</v>
      </c>
    </row>
    <row r="366" spans="2:65" s="8" customFormat="1" ht="27" customHeight="1">
      <c r="B366" s="26"/>
      <c r="C366" s="140" t="s">
        <v>65</v>
      </c>
      <c r="D366" s="140" t="s">
        <v>114</v>
      </c>
      <c r="E366" s="141" t="s">
        <v>421</v>
      </c>
      <c r="F366" s="142" t="s">
        <v>422</v>
      </c>
      <c r="G366" s="143"/>
      <c r="H366" s="143"/>
      <c r="I366" s="143"/>
      <c r="J366" s="144" t="s">
        <v>170</v>
      </c>
      <c r="K366" s="145">
        <v>7.923</v>
      </c>
      <c r="L366" s="146"/>
      <c r="M366" s="143"/>
      <c r="N366" s="147">
        <f>ROUND($L$366*$K$366,2)</f>
        <v>0</v>
      </c>
      <c r="O366" s="143"/>
      <c r="P366" s="143"/>
      <c r="Q366" s="143"/>
      <c r="R366" s="142" t="s">
        <v>139</v>
      </c>
      <c r="S366" s="52"/>
      <c r="T366" s="148"/>
      <c r="U366" s="149" t="s">
        <v>35</v>
      </c>
      <c r="V366" s="27"/>
      <c r="W366" s="27"/>
      <c r="X366" s="150">
        <v>0</v>
      </c>
      <c r="Y366" s="150">
        <f>$X$366*$K$366</f>
        <v>0</v>
      </c>
      <c r="Z366" s="150">
        <v>0</v>
      </c>
      <c r="AA366" s="151">
        <f>$Z$366*$K$366</f>
        <v>0</v>
      </c>
      <c r="AR366" s="100" t="s">
        <v>119</v>
      </c>
      <c r="AT366" s="100" t="s">
        <v>114</v>
      </c>
      <c r="AU366" s="100" t="s">
        <v>17</v>
      </c>
      <c r="AY366" s="8" t="s">
        <v>113</v>
      </c>
      <c r="BE366" s="152">
        <f>IF($U$366="základní",$N$366,0)</f>
        <v>0</v>
      </c>
      <c r="BF366" s="152">
        <f>IF($U$366="snížená",$N$366,0)</f>
        <v>0</v>
      </c>
      <c r="BG366" s="152">
        <f>IF($U$366="zákl. přenesená",$N$366,0)</f>
        <v>0</v>
      </c>
      <c r="BH366" s="152">
        <f>IF($U$366="sníž. přenesená",$N$366,0)</f>
        <v>0</v>
      </c>
      <c r="BI366" s="152">
        <f>IF($U$366="nulová",$N$366,0)</f>
        <v>0</v>
      </c>
      <c r="BJ366" s="100" t="s">
        <v>17</v>
      </c>
      <c r="BK366" s="152">
        <f>ROUND($L$366*$K$366,2)</f>
        <v>0</v>
      </c>
      <c r="BL366" s="100" t="s">
        <v>119</v>
      </c>
      <c r="BM366" s="100" t="s">
        <v>491</v>
      </c>
    </row>
    <row r="367" spans="2:47" s="8" customFormat="1" ht="16.5" customHeight="1">
      <c r="B367" s="26"/>
      <c r="C367" s="27"/>
      <c r="D367" s="27"/>
      <c r="E367" s="27"/>
      <c r="F367" s="153" t="s">
        <v>422</v>
      </c>
      <c r="G367" s="27"/>
      <c r="H367" s="27"/>
      <c r="I367" s="27"/>
      <c r="J367" s="27"/>
      <c r="K367" s="27"/>
      <c r="L367" s="27"/>
      <c r="M367" s="27"/>
      <c r="N367" s="27"/>
      <c r="O367" s="27"/>
      <c r="P367" s="27"/>
      <c r="Q367" s="27"/>
      <c r="R367" s="27"/>
      <c r="S367" s="52"/>
      <c r="T367" s="63"/>
      <c r="U367" s="27"/>
      <c r="V367" s="27"/>
      <c r="W367" s="27"/>
      <c r="X367" s="27"/>
      <c r="Y367" s="27"/>
      <c r="Z367" s="27"/>
      <c r="AA367" s="64"/>
      <c r="AT367" s="8" t="s">
        <v>121</v>
      </c>
      <c r="AU367" s="8" t="s">
        <v>17</v>
      </c>
    </row>
    <row r="368" spans="2:63" s="129" customFormat="1" ht="37.5" customHeight="1">
      <c r="B368" s="130"/>
      <c r="C368" s="131"/>
      <c r="D368" s="132" t="s">
        <v>443</v>
      </c>
      <c r="E368" s="131"/>
      <c r="F368" s="131"/>
      <c r="G368" s="131"/>
      <c r="H368" s="131"/>
      <c r="I368" s="131"/>
      <c r="J368" s="131"/>
      <c r="K368" s="131"/>
      <c r="L368" s="131"/>
      <c r="M368" s="131"/>
      <c r="N368" s="133">
        <f>$BK$368</f>
        <v>0</v>
      </c>
      <c r="O368" s="131"/>
      <c r="P368" s="131"/>
      <c r="Q368" s="131"/>
      <c r="R368" s="131"/>
      <c r="S368" s="134"/>
      <c r="T368" s="135"/>
      <c r="U368" s="131"/>
      <c r="V368" s="131"/>
      <c r="W368" s="136">
        <f>SUM($W$369:$W$370)</f>
        <v>0</v>
      </c>
      <c r="X368" s="131"/>
      <c r="Y368" s="136">
        <f>SUM($Y$369:$Y$370)</f>
        <v>0</v>
      </c>
      <c r="Z368" s="131"/>
      <c r="AA368" s="137">
        <f>SUM($AA$369:$AA$370)</f>
        <v>0</v>
      </c>
      <c r="AR368" s="138" t="s">
        <v>17</v>
      </c>
      <c r="AT368" s="138" t="s">
        <v>64</v>
      </c>
      <c r="AU368" s="138" t="s">
        <v>65</v>
      </c>
      <c r="AY368" s="138" t="s">
        <v>113</v>
      </c>
      <c r="BK368" s="139">
        <f>SUM($BK$369:$BK$370)</f>
        <v>0</v>
      </c>
    </row>
    <row r="369" spans="2:65" s="8" customFormat="1" ht="15.75" customHeight="1">
      <c r="B369" s="26"/>
      <c r="C369" s="140" t="s">
        <v>65</v>
      </c>
      <c r="D369" s="140" t="s">
        <v>114</v>
      </c>
      <c r="E369" s="141" t="s">
        <v>424</v>
      </c>
      <c r="F369" s="142" t="s">
        <v>425</v>
      </c>
      <c r="G369" s="143"/>
      <c r="H369" s="143"/>
      <c r="I369" s="143"/>
      <c r="J369" s="144" t="s">
        <v>182</v>
      </c>
      <c r="K369" s="175"/>
      <c r="L369" s="146"/>
      <c r="M369" s="143"/>
      <c r="N369" s="147">
        <f>ROUND($L$369*$K$369,2)</f>
        <v>0</v>
      </c>
      <c r="O369" s="143"/>
      <c r="P369" s="143"/>
      <c r="Q369" s="143"/>
      <c r="R369" s="142" t="s">
        <v>139</v>
      </c>
      <c r="S369" s="52"/>
      <c r="T369" s="148"/>
      <c r="U369" s="149" t="s">
        <v>35</v>
      </c>
      <c r="V369" s="27"/>
      <c r="W369" s="27"/>
      <c r="X369" s="150">
        <v>0</v>
      </c>
      <c r="Y369" s="150">
        <f>$X$369*$K$369</f>
        <v>0</v>
      </c>
      <c r="Z369" s="150">
        <v>0</v>
      </c>
      <c r="AA369" s="151">
        <f>$Z$369*$K$369</f>
        <v>0</v>
      </c>
      <c r="AR369" s="100" t="s">
        <v>119</v>
      </c>
      <c r="AT369" s="100" t="s">
        <v>114</v>
      </c>
      <c r="AU369" s="100" t="s">
        <v>17</v>
      </c>
      <c r="AY369" s="8" t="s">
        <v>113</v>
      </c>
      <c r="BE369" s="152">
        <f>IF($U$369="základní",$N$369,0)</f>
        <v>0</v>
      </c>
      <c r="BF369" s="152">
        <f>IF($U$369="snížená",$N$369,0)</f>
        <v>0</v>
      </c>
      <c r="BG369" s="152">
        <f>IF($U$369="zákl. přenesená",$N$369,0)</f>
        <v>0</v>
      </c>
      <c r="BH369" s="152">
        <f>IF($U$369="sníž. přenesená",$N$369,0)</f>
        <v>0</v>
      </c>
      <c r="BI369" s="152">
        <f>IF($U$369="nulová",$N$369,0)</f>
        <v>0</v>
      </c>
      <c r="BJ369" s="100" t="s">
        <v>17</v>
      </c>
      <c r="BK369" s="152">
        <f>ROUND($L$369*$K$369,2)</f>
        <v>0</v>
      </c>
      <c r="BL369" s="100" t="s">
        <v>119</v>
      </c>
      <c r="BM369" s="100" t="s">
        <v>492</v>
      </c>
    </row>
    <row r="370" spans="2:47" s="8" customFormat="1" ht="16.5" customHeight="1">
      <c r="B370" s="26"/>
      <c r="C370" s="27"/>
      <c r="D370" s="27"/>
      <c r="E370" s="27"/>
      <c r="F370" s="153" t="s">
        <v>425</v>
      </c>
      <c r="G370" s="27"/>
      <c r="H370" s="27"/>
      <c r="I370" s="27"/>
      <c r="J370" s="27"/>
      <c r="K370" s="27"/>
      <c r="L370" s="27"/>
      <c r="M370" s="27"/>
      <c r="N370" s="27"/>
      <c r="O370" s="27"/>
      <c r="P370" s="27"/>
      <c r="Q370" s="27"/>
      <c r="R370" s="27"/>
      <c r="S370" s="52"/>
      <c r="T370" s="176"/>
      <c r="U370" s="177"/>
      <c r="V370" s="177"/>
      <c r="W370" s="177"/>
      <c r="X370" s="177"/>
      <c r="Y370" s="177"/>
      <c r="Z370" s="177"/>
      <c r="AA370" s="178"/>
      <c r="AT370" s="8" t="s">
        <v>121</v>
      </c>
      <c r="AU370" s="8" t="s">
        <v>17</v>
      </c>
    </row>
    <row r="371" spans="2:19" s="8" customFormat="1" ht="7.5" customHeight="1">
      <c r="B371" s="47"/>
      <c r="C371" s="48"/>
      <c r="D371" s="48"/>
      <c r="E371" s="48"/>
      <c r="F371" s="48"/>
      <c r="G371" s="48"/>
      <c r="H371" s="48"/>
      <c r="I371" s="48"/>
      <c r="J371" s="48"/>
      <c r="K371" s="48"/>
      <c r="L371" s="48"/>
      <c r="M371" s="48"/>
      <c r="N371" s="48"/>
      <c r="O371" s="48"/>
      <c r="P371" s="48"/>
      <c r="Q371" s="48"/>
      <c r="R371" s="48"/>
      <c r="S371" s="52"/>
    </row>
    <row r="372" s="2" customFormat="1" ht="14.25" customHeight="1">
      <c r="AT372" s="2"/>
    </row>
  </sheetData>
  <sheetProtection sheet="1"/>
  <mergeCells count="506">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N54:Q54"/>
    <mergeCell ref="N55:Q55"/>
    <mergeCell ref="N56:Q56"/>
    <mergeCell ref="N57:Q57"/>
    <mergeCell ref="N58:Q58"/>
    <mergeCell ref="N59:Q59"/>
    <mergeCell ref="N60:Q60"/>
    <mergeCell ref="N61:Q61"/>
    <mergeCell ref="N62:Q62"/>
    <mergeCell ref="N63:Q63"/>
    <mergeCell ref="N64:Q64"/>
    <mergeCell ref="N65:Q65"/>
    <mergeCell ref="N66:Q66"/>
    <mergeCell ref="N67:Q67"/>
    <mergeCell ref="C74:R74"/>
    <mergeCell ref="F76:Q76"/>
    <mergeCell ref="F77:Q77"/>
    <mergeCell ref="M79:P79"/>
    <mergeCell ref="M81:Q81"/>
    <mergeCell ref="F84:I84"/>
    <mergeCell ref="L84:M84"/>
    <mergeCell ref="N84:Q84"/>
    <mergeCell ref="F87:I87"/>
    <mergeCell ref="L87:M87"/>
    <mergeCell ref="N87:Q87"/>
    <mergeCell ref="F88:R88"/>
    <mergeCell ref="F89:R89"/>
    <mergeCell ref="F90:I90"/>
    <mergeCell ref="F91:I91"/>
    <mergeCell ref="F92:I92"/>
    <mergeCell ref="L92:M92"/>
    <mergeCell ref="N92:Q92"/>
    <mergeCell ref="F93:R93"/>
    <mergeCell ref="F94:R94"/>
    <mergeCell ref="F95:I95"/>
    <mergeCell ref="L95:M95"/>
    <mergeCell ref="N95:Q95"/>
    <mergeCell ref="F96:R96"/>
    <mergeCell ref="F97:R97"/>
    <mergeCell ref="F98:I98"/>
    <mergeCell ref="L98:M98"/>
    <mergeCell ref="N98:Q98"/>
    <mergeCell ref="F99:R99"/>
    <mergeCell ref="F100:R100"/>
    <mergeCell ref="F102:I102"/>
    <mergeCell ref="L102:M102"/>
    <mergeCell ref="N102:Q102"/>
    <mergeCell ref="F103:R103"/>
    <mergeCell ref="F104:I104"/>
    <mergeCell ref="F105:I105"/>
    <mergeCell ref="F106:I106"/>
    <mergeCell ref="L106:M106"/>
    <mergeCell ref="N106:Q106"/>
    <mergeCell ref="F107:R107"/>
    <mergeCell ref="F108:I108"/>
    <mergeCell ref="F109:I109"/>
    <mergeCell ref="F111:I111"/>
    <mergeCell ref="L111:M111"/>
    <mergeCell ref="N111:Q111"/>
    <mergeCell ref="F112:R112"/>
    <mergeCell ref="F113:I113"/>
    <mergeCell ref="F114:I114"/>
    <mergeCell ref="F115:I115"/>
    <mergeCell ref="F116:I116"/>
    <mergeCell ref="L116:M116"/>
    <mergeCell ref="N116:Q116"/>
    <mergeCell ref="F117:R117"/>
    <mergeCell ref="F118:I118"/>
    <mergeCell ref="F119:I119"/>
    <mergeCell ref="F120:I120"/>
    <mergeCell ref="F121:I121"/>
    <mergeCell ref="L121:M121"/>
    <mergeCell ref="N121:Q121"/>
    <mergeCell ref="F122:R122"/>
    <mergeCell ref="F124:I124"/>
    <mergeCell ref="L124:M124"/>
    <mergeCell ref="N124:Q124"/>
    <mergeCell ref="F125:R125"/>
    <mergeCell ref="F126:R126"/>
    <mergeCell ref="F127:I127"/>
    <mergeCell ref="F128:I128"/>
    <mergeCell ref="F129:I129"/>
    <mergeCell ref="L129:M129"/>
    <mergeCell ref="N129:Q129"/>
    <mergeCell ref="F130:R130"/>
    <mergeCell ref="F131:I131"/>
    <mergeCell ref="F132:I132"/>
    <mergeCell ref="F133:I133"/>
    <mergeCell ref="F134:I134"/>
    <mergeCell ref="L134:M134"/>
    <mergeCell ref="N134:Q134"/>
    <mergeCell ref="F135:R135"/>
    <mergeCell ref="F136:I136"/>
    <mergeCell ref="L136:M136"/>
    <mergeCell ref="N136:Q136"/>
    <mergeCell ref="F137:R137"/>
    <mergeCell ref="F138:I138"/>
    <mergeCell ref="F139:I139"/>
    <mergeCell ref="F140:I140"/>
    <mergeCell ref="F141:I141"/>
    <mergeCell ref="L141:M141"/>
    <mergeCell ref="N141:Q141"/>
    <mergeCell ref="F142:R142"/>
    <mergeCell ref="F143:I143"/>
    <mergeCell ref="L143:M143"/>
    <mergeCell ref="N143:Q143"/>
    <mergeCell ref="F144:R144"/>
    <mergeCell ref="F145:I145"/>
    <mergeCell ref="L145:M145"/>
    <mergeCell ref="N145:Q145"/>
    <mergeCell ref="F146:R146"/>
    <mergeCell ref="F147:I147"/>
    <mergeCell ref="F148:I148"/>
    <mergeCell ref="F150:I150"/>
    <mergeCell ref="L150:M150"/>
    <mergeCell ref="N150:Q150"/>
    <mergeCell ref="F151:R151"/>
    <mergeCell ref="F152:I152"/>
    <mergeCell ref="F153:I153"/>
    <mergeCell ref="F154:I154"/>
    <mergeCell ref="L154:M154"/>
    <mergeCell ref="N154:Q154"/>
    <mergeCell ref="F155:R155"/>
    <mergeCell ref="F156:R156"/>
    <mergeCell ref="F158:I158"/>
    <mergeCell ref="L158:M158"/>
    <mergeCell ref="N158:Q158"/>
    <mergeCell ref="F159:R159"/>
    <mergeCell ref="F160:R160"/>
    <mergeCell ref="F162:I162"/>
    <mergeCell ref="L162:M162"/>
    <mergeCell ref="N162:Q162"/>
    <mergeCell ref="F163:R163"/>
    <mergeCell ref="F164:R164"/>
    <mergeCell ref="F165:I165"/>
    <mergeCell ref="F166:I166"/>
    <mergeCell ref="F167:I167"/>
    <mergeCell ref="L167:M167"/>
    <mergeCell ref="N167:Q167"/>
    <mergeCell ref="F168:R168"/>
    <mergeCell ref="F169:R169"/>
    <mergeCell ref="F171:I171"/>
    <mergeCell ref="L171:M171"/>
    <mergeCell ref="N171:Q171"/>
    <mergeCell ref="F172:R172"/>
    <mergeCell ref="F173:I173"/>
    <mergeCell ref="F174:I174"/>
    <mergeCell ref="F175:I175"/>
    <mergeCell ref="L175:M175"/>
    <mergeCell ref="N175:Q175"/>
    <mergeCell ref="F176:R176"/>
    <mergeCell ref="F177:I177"/>
    <mergeCell ref="F178:I178"/>
    <mergeCell ref="F179:I179"/>
    <mergeCell ref="L179:M179"/>
    <mergeCell ref="N179:Q179"/>
    <mergeCell ref="F180:R180"/>
    <mergeCell ref="F181:I181"/>
    <mergeCell ref="F182:I182"/>
    <mergeCell ref="F183:I183"/>
    <mergeCell ref="L183:M183"/>
    <mergeCell ref="N183:Q183"/>
    <mergeCell ref="F184:R184"/>
    <mergeCell ref="F185:R185"/>
    <mergeCell ref="F187:I187"/>
    <mergeCell ref="L187:M187"/>
    <mergeCell ref="N187:Q187"/>
    <mergeCell ref="F188:R188"/>
    <mergeCell ref="F189:I189"/>
    <mergeCell ref="L189:M189"/>
    <mergeCell ref="N189:Q189"/>
    <mergeCell ref="F190:R190"/>
    <mergeCell ref="F191:I191"/>
    <mergeCell ref="F192:I192"/>
    <mergeCell ref="F193:I193"/>
    <mergeCell ref="F194:I194"/>
    <mergeCell ref="F195:I195"/>
    <mergeCell ref="F196:I196"/>
    <mergeCell ref="L196:M196"/>
    <mergeCell ref="N196:Q196"/>
    <mergeCell ref="F197:R197"/>
    <mergeCell ref="F198:I198"/>
    <mergeCell ref="F199:I199"/>
    <mergeCell ref="F200:I200"/>
    <mergeCell ref="F201:I201"/>
    <mergeCell ref="F202:I202"/>
    <mergeCell ref="F203:I203"/>
    <mergeCell ref="L203:M203"/>
    <mergeCell ref="N203:Q203"/>
    <mergeCell ref="F204:R204"/>
    <mergeCell ref="F205:R205"/>
    <mergeCell ref="F206:I206"/>
    <mergeCell ref="L206:M206"/>
    <mergeCell ref="N206:Q206"/>
    <mergeCell ref="F207:R207"/>
    <mergeCell ref="F208:I208"/>
    <mergeCell ref="L208:M208"/>
    <mergeCell ref="N208:Q208"/>
    <mergeCell ref="F209:R209"/>
    <mergeCell ref="F210:I210"/>
    <mergeCell ref="L210:M210"/>
    <mergeCell ref="N210:Q210"/>
    <mergeCell ref="F211:R211"/>
    <mergeCell ref="F212:I212"/>
    <mergeCell ref="L212:M212"/>
    <mergeCell ref="N212:Q212"/>
    <mergeCell ref="F213:R213"/>
    <mergeCell ref="F214:I214"/>
    <mergeCell ref="L214:M214"/>
    <mergeCell ref="N214:Q214"/>
    <mergeCell ref="F215:R215"/>
    <mergeCell ref="F216:I216"/>
    <mergeCell ref="L216:M216"/>
    <mergeCell ref="N216:Q216"/>
    <mergeCell ref="F217:R217"/>
    <mergeCell ref="F218:I218"/>
    <mergeCell ref="L218:M218"/>
    <mergeCell ref="N218:Q218"/>
    <mergeCell ref="F219:R219"/>
    <mergeCell ref="F220:I220"/>
    <mergeCell ref="L220:M220"/>
    <mergeCell ref="N220:Q220"/>
    <mergeCell ref="F221:R221"/>
    <mergeCell ref="F222:I222"/>
    <mergeCell ref="L222:M222"/>
    <mergeCell ref="N222:Q222"/>
    <mergeCell ref="F223:R223"/>
    <mergeCell ref="F224:I224"/>
    <mergeCell ref="L224:M224"/>
    <mergeCell ref="N224:Q224"/>
    <mergeCell ref="F225:R225"/>
    <mergeCell ref="F226:I226"/>
    <mergeCell ref="L226:M226"/>
    <mergeCell ref="N226:Q226"/>
    <mergeCell ref="F227:R227"/>
    <mergeCell ref="F228:I228"/>
    <mergeCell ref="L228:M228"/>
    <mergeCell ref="N228:Q228"/>
    <mergeCell ref="F229:R229"/>
    <mergeCell ref="F230:I230"/>
    <mergeCell ref="L230:M230"/>
    <mergeCell ref="N230:Q230"/>
    <mergeCell ref="F231:R231"/>
    <mergeCell ref="F232:I232"/>
    <mergeCell ref="L232:M232"/>
    <mergeCell ref="N232:Q232"/>
    <mergeCell ref="F233:R233"/>
    <mergeCell ref="F234:I234"/>
    <mergeCell ref="L234:M234"/>
    <mergeCell ref="N234:Q234"/>
    <mergeCell ref="F235:R235"/>
    <mergeCell ref="F236:I236"/>
    <mergeCell ref="L236:M236"/>
    <mergeCell ref="N236:Q236"/>
    <mergeCell ref="F237:R237"/>
    <mergeCell ref="F238:I238"/>
    <mergeCell ref="L238:M238"/>
    <mergeCell ref="N238:Q238"/>
    <mergeCell ref="F239:R239"/>
    <mergeCell ref="F240:I240"/>
    <mergeCell ref="L240:M240"/>
    <mergeCell ref="N240:Q240"/>
    <mergeCell ref="F241:R241"/>
    <mergeCell ref="F242:I242"/>
    <mergeCell ref="L242:M242"/>
    <mergeCell ref="N242:Q242"/>
    <mergeCell ref="F243:R243"/>
    <mergeCell ref="F244:I244"/>
    <mergeCell ref="L244:M244"/>
    <mergeCell ref="N244:Q244"/>
    <mergeCell ref="F245:R245"/>
    <mergeCell ref="F246:I246"/>
    <mergeCell ref="L246:M246"/>
    <mergeCell ref="N246:Q246"/>
    <mergeCell ref="F247:R247"/>
    <mergeCell ref="F249:I249"/>
    <mergeCell ref="L249:M249"/>
    <mergeCell ref="N249:Q249"/>
    <mergeCell ref="F250:R250"/>
    <mergeCell ref="F251:I251"/>
    <mergeCell ref="L251:M251"/>
    <mergeCell ref="N251:Q251"/>
    <mergeCell ref="F252:R252"/>
    <mergeCell ref="F253:I253"/>
    <mergeCell ref="F254:I254"/>
    <mergeCell ref="F255:I255"/>
    <mergeCell ref="F256:I256"/>
    <mergeCell ref="F257:I257"/>
    <mergeCell ref="L257:M257"/>
    <mergeCell ref="N257:Q257"/>
    <mergeCell ref="F258:R258"/>
    <mergeCell ref="F259:I259"/>
    <mergeCell ref="L259:M259"/>
    <mergeCell ref="N259:Q259"/>
    <mergeCell ref="F260:R260"/>
    <mergeCell ref="F261:I261"/>
    <mergeCell ref="F262:I262"/>
    <mergeCell ref="F263:I263"/>
    <mergeCell ref="L263:M263"/>
    <mergeCell ref="N263:Q263"/>
    <mergeCell ref="F264:R264"/>
    <mergeCell ref="F265:R265"/>
    <mergeCell ref="F266:I266"/>
    <mergeCell ref="L266:M266"/>
    <mergeCell ref="N266:Q266"/>
    <mergeCell ref="F267:R267"/>
    <mergeCell ref="F269:I269"/>
    <mergeCell ref="L269:M269"/>
    <mergeCell ref="N269:Q269"/>
    <mergeCell ref="F270:R270"/>
    <mergeCell ref="F271:I271"/>
    <mergeCell ref="L271:M271"/>
    <mergeCell ref="N271:Q271"/>
    <mergeCell ref="F272:R272"/>
    <mergeCell ref="F273:R273"/>
    <mergeCell ref="F275:I275"/>
    <mergeCell ref="L275:M275"/>
    <mergeCell ref="N275:Q275"/>
    <mergeCell ref="F276:R276"/>
    <mergeCell ref="F277:I277"/>
    <mergeCell ref="F278:I278"/>
    <mergeCell ref="F279:I279"/>
    <mergeCell ref="L279:M279"/>
    <mergeCell ref="N279:Q279"/>
    <mergeCell ref="F280:R280"/>
    <mergeCell ref="F281:R281"/>
    <mergeCell ref="F282:I282"/>
    <mergeCell ref="L282:M282"/>
    <mergeCell ref="N282:Q282"/>
    <mergeCell ref="F283:R283"/>
    <mergeCell ref="F285:I285"/>
    <mergeCell ref="L285:M285"/>
    <mergeCell ref="N285:Q285"/>
    <mergeCell ref="F286:R286"/>
    <mergeCell ref="F287:I287"/>
    <mergeCell ref="F288:I288"/>
    <mergeCell ref="F289:I289"/>
    <mergeCell ref="F290:I290"/>
    <mergeCell ref="F291:I291"/>
    <mergeCell ref="L291:M291"/>
    <mergeCell ref="N291:Q291"/>
    <mergeCell ref="F292:R292"/>
    <mergeCell ref="F293:I293"/>
    <mergeCell ref="F294:I294"/>
    <mergeCell ref="F296:I296"/>
    <mergeCell ref="L296:M296"/>
    <mergeCell ref="N296:Q296"/>
    <mergeCell ref="F297:R297"/>
    <mergeCell ref="F298:I298"/>
    <mergeCell ref="F299:I299"/>
    <mergeCell ref="F301:I301"/>
    <mergeCell ref="L301:M301"/>
    <mergeCell ref="N301:Q301"/>
    <mergeCell ref="F302:R302"/>
    <mergeCell ref="F303:I303"/>
    <mergeCell ref="L303:M303"/>
    <mergeCell ref="N303:Q303"/>
    <mergeCell ref="F304:R304"/>
    <mergeCell ref="F305:I305"/>
    <mergeCell ref="F306:I306"/>
    <mergeCell ref="F307:I307"/>
    <mergeCell ref="L307:M307"/>
    <mergeCell ref="N307:Q307"/>
    <mergeCell ref="F308:R308"/>
    <mergeCell ref="F309:R309"/>
    <mergeCell ref="F310:I310"/>
    <mergeCell ref="F311:I311"/>
    <mergeCell ref="F312:I312"/>
    <mergeCell ref="L312:M312"/>
    <mergeCell ref="N312:Q312"/>
    <mergeCell ref="F313:R313"/>
    <mergeCell ref="F314:I314"/>
    <mergeCell ref="F315:I315"/>
    <mergeCell ref="F316:I316"/>
    <mergeCell ref="L316:M316"/>
    <mergeCell ref="N316:Q316"/>
    <mergeCell ref="F317:R317"/>
    <mergeCell ref="F318:R318"/>
    <mergeCell ref="F319:I319"/>
    <mergeCell ref="F320:I320"/>
    <mergeCell ref="F321:I321"/>
    <mergeCell ref="F322:I322"/>
    <mergeCell ref="L322:M322"/>
    <mergeCell ref="N322:Q322"/>
    <mergeCell ref="F323:R323"/>
    <mergeCell ref="F324:R324"/>
    <mergeCell ref="F325:I325"/>
    <mergeCell ref="F326:I326"/>
    <mergeCell ref="F327:I327"/>
    <mergeCell ref="F328:I328"/>
    <mergeCell ref="F329:I329"/>
    <mergeCell ref="F330:I330"/>
    <mergeCell ref="F331:I331"/>
    <mergeCell ref="L331:M331"/>
    <mergeCell ref="N331:Q331"/>
    <mergeCell ref="F332:R332"/>
    <mergeCell ref="F333:R333"/>
    <mergeCell ref="F334:I334"/>
    <mergeCell ref="F335:I335"/>
    <mergeCell ref="F336:I336"/>
    <mergeCell ref="L336:M336"/>
    <mergeCell ref="N336:Q336"/>
    <mergeCell ref="F337:R337"/>
    <mergeCell ref="F338:R338"/>
    <mergeCell ref="F339:I339"/>
    <mergeCell ref="F340:I340"/>
    <mergeCell ref="F341:I341"/>
    <mergeCell ref="L341:M341"/>
    <mergeCell ref="N341:Q341"/>
    <mergeCell ref="F342:R342"/>
    <mergeCell ref="F343:R343"/>
    <mergeCell ref="F344:I344"/>
    <mergeCell ref="F345:I345"/>
    <mergeCell ref="F346:I346"/>
    <mergeCell ref="F347:I347"/>
    <mergeCell ref="L347:M347"/>
    <mergeCell ref="N347:Q347"/>
    <mergeCell ref="F348:R348"/>
    <mergeCell ref="F349:R349"/>
    <mergeCell ref="F350:I350"/>
    <mergeCell ref="F351:I351"/>
    <mergeCell ref="F352:I352"/>
    <mergeCell ref="L352:M352"/>
    <mergeCell ref="N352:Q352"/>
    <mergeCell ref="F353:R353"/>
    <mergeCell ref="F354:I354"/>
    <mergeCell ref="L354:M354"/>
    <mergeCell ref="N354:Q354"/>
    <mergeCell ref="F355:R355"/>
    <mergeCell ref="F356:I356"/>
    <mergeCell ref="L356:M356"/>
    <mergeCell ref="N356:Q356"/>
    <mergeCell ref="F357:R357"/>
    <mergeCell ref="F358:I358"/>
    <mergeCell ref="F359:I359"/>
    <mergeCell ref="F360:I360"/>
    <mergeCell ref="L360:M360"/>
    <mergeCell ref="N360:Q360"/>
    <mergeCell ref="F361:R361"/>
    <mergeCell ref="F362:I362"/>
    <mergeCell ref="L362:M362"/>
    <mergeCell ref="N362:Q362"/>
    <mergeCell ref="F363:R363"/>
    <mergeCell ref="F364:I364"/>
    <mergeCell ref="F365:I365"/>
    <mergeCell ref="F366:I366"/>
    <mergeCell ref="L366:M366"/>
    <mergeCell ref="N366:Q366"/>
    <mergeCell ref="F367:R367"/>
    <mergeCell ref="F369:I369"/>
    <mergeCell ref="L369:M369"/>
    <mergeCell ref="N369:Q369"/>
    <mergeCell ref="F370:R370"/>
    <mergeCell ref="N85:Q85"/>
    <mergeCell ref="N86:Q86"/>
    <mergeCell ref="N101:Q101"/>
    <mergeCell ref="N110:Q110"/>
    <mergeCell ref="N123:Q123"/>
    <mergeCell ref="N149:Q149"/>
    <mergeCell ref="N157:Q157"/>
    <mergeCell ref="N161:Q161"/>
    <mergeCell ref="N170:Q170"/>
    <mergeCell ref="N186:Q186"/>
    <mergeCell ref="N248:Q248"/>
    <mergeCell ref="N268:Q268"/>
    <mergeCell ref="N274:Q274"/>
    <mergeCell ref="N284:Q284"/>
    <mergeCell ref="N295:Q295"/>
    <mergeCell ref="N300:Q300"/>
    <mergeCell ref="N368:Q368"/>
    <mergeCell ref="H1:K1"/>
    <mergeCell ref="S2:AC2"/>
  </mergeCells>
  <printOptions/>
  <pageMargins left="0.5902777910232544" right="0.5902777910232544" top="0.5902777910232544" bottom="0.5902777910232544" header="0" footer="0"/>
  <pageSetup blackAndWhite="1" fitToHeight="999" fitToWidth="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