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 900 - Parkový mobiliář" sheetId="2" r:id="rId2"/>
    <sheet name="S0 100 - Komunikace + zpe..." sheetId="3" r:id="rId3"/>
    <sheet name="SO 901 - Terénní úpravy" sheetId="4" r:id="rId4"/>
    <sheet name="SO 902 - Dětské herní prvky" sheetId="5" r:id="rId5"/>
    <sheet name="SO 903 - Základy lan. ses..." sheetId="6" r:id="rId6"/>
    <sheet name="Pokyny pro vyplnění" sheetId="7" r:id="rId7"/>
  </sheets>
  <definedNames>
    <definedName name="_xlnm.Print_Titles" localSheetId="0">'Rekapitulace stavby'!$47:$47</definedName>
    <definedName name="_xlnm.Print_Titles" localSheetId="2">'S0 100 - Komunikace + zpe...'!$79:$79</definedName>
    <definedName name="_xlnm.Print_Titles" localSheetId="1">'SO 900 - Parkový mobiliář'!$70:$70</definedName>
    <definedName name="_xlnm.Print_Titles" localSheetId="3">'SO 901 - Terénní úpravy'!$72:$72</definedName>
    <definedName name="_xlnm.Print_Titles" localSheetId="4">'SO 902 - Dětské herní prvky'!$75:$75</definedName>
    <definedName name="_xlnm.Print_Titles" localSheetId="5">'SO 903 - Základy lan. ses...'!$76:$76</definedName>
    <definedName name="_xlnm.Print_Area" localSheetId="6">'Pokyny pro vyplnění'!$B$2:$K$69,'Pokyny pro vyplnění'!$B$72:$K$110,'Pokyny pro vyplnění'!$B$113:$K$175,'Pokyny pro vyplnění'!$B$178:$K$198</definedName>
    <definedName name="_xlnm.Print_Area" localSheetId="0">'Rekapitulace stavby'!$D$4:$AO$32,'Rekapitulace stavby'!$C$38:$AQ$55</definedName>
    <definedName name="_xlnm.Print_Area" localSheetId="2">'S0 100 - Komunikace + zpe...'!$C$4:$P$33,'S0 100 - Komunikace + zpe...'!$C$39:$Q$63,'S0 100 - Komunikace + zpe...'!$C$69:$R$219</definedName>
    <definedName name="_xlnm.Print_Area" localSheetId="1">'SO 900 - Parkový mobiliář'!$C$4:$P$33,'SO 900 - Parkový mobiliář'!$C$39:$Q$54,'SO 900 - Parkový mobiliář'!$C$60:$R$82</definedName>
    <definedName name="_xlnm.Print_Area" localSheetId="3">'SO 901 - Terénní úpravy'!$C$4:$P$33,'SO 901 - Terénní úpravy'!$C$39:$Q$56,'SO 901 - Terénní úpravy'!$C$62:$R$105</definedName>
    <definedName name="_xlnm.Print_Area" localSheetId="4">'SO 902 - Dětské herní prvky'!$C$4:$P$33,'SO 902 - Dětské herní prvky'!$C$39:$Q$59,'SO 902 - Dětské herní prvky'!$C$65:$R$126</definedName>
    <definedName name="_xlnm.Print_Area" localSheetId="5">'SO 903 - Základy lan. ses...'!$C$4:$P$33,'SO 903 - Základy lan. ses...'!$C$39:$Q$60,'SO 903 - Základy lan. ses...'!$C$66:$R$139</definedName>
  </definedNames>
  <calcPr fullCalcOnLoad="1"/>
</workbook>
</file>

<file path=xl/sharedStrings.xml><?xml version="1.0" encoding="utf-8"?>
<sst xmlns="http://schemas.openxmlformats.org/spreadsheetml/2006/main" count="3086" uniqueCount="594">
  <si>
    <t>Export VZ</t>
  </si>
  <si>
    <t>List obsahuje:</t>
  </si>
  <si>
    <t>1.0</t>
  </si>
  <si>
    <t>False</t>
  </si>
  <si>
    <t>{2FF35D41-1A9C-4F8F-A5E8-EA699685EA81}</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</si>
  <si>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</si>
  <si>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</si>
  <si>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</si>
  <si>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</si>
  <si>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</si>
  <si>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</si>
  <si>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</si>
  <si>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</si>
  <si>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</si>
  <si>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</si>
  <si>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S04 - Karlovarský park</t>
  </si>
  <si>
    <t>0,1</t>
  </si>
  <si>
    <t>1</t>
  </si>
  <si>
    <t>Místo:</t>
  </si>
  <si>
    <t xml:space="preserve"> </t>
  </si>
  <si>
    <t>Datum:</t>
  </si>
  <si>
    <t>02.05.2013</t>
  </si>
  <si>
    <t>10</t>
  </si>
  <si>
    <t>100</t>
  </si>
  <si>
    <t>Zadavatel:</t>
  </si>
  <si>
    <t>IČ:</t>
  </si>
  <si>
    <t>DIČ:</t>
  </si>
  <si>
    <t>Uchazeč:</t>
  </si>
  <si>
    <t>Vyplň údaj</t>
  </si>
  <si>
    <t>Projektant:</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</si>
  <si>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</si>
  <si>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</si>
  <si>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</si>
  <si>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</si>
  <si>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</si>
  <si>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</si>
  <si>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</si>
  <si>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</si>
  <si>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</si>
  <si>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</si>
  <si>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</si>
  <si>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</si>
  <si>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</si>
  <si>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</si>
  <si>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</si>
  <si>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</si>
  <si>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</si>
  <si>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</si>
  <si>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</si>
  <si>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</si>
  <si>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</si>
  <si>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</si>
  <si>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</si>
  <si>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</si>
  <si>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</si>
  <si>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</si>
  <si>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</si>
  <si>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</si>
  <si>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</si>
  <si>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</si>
  <si>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</si>
  <si>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</si>
  <si>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</si>
  <si>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</si>
  <si>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</si>
  <si>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</si>
  <si>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</si>
  <si>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</si>
  <si>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900</t>
  </si>
  <si>
    <t>Parkový mobiliář</t>
  </si>
  <si>
    <t>STA</t>
  </si>
  <si>
    <t>{51A87D2E-928A-419E-AD63-9E17D7167639}</t>
  </si>
  <si>
    <t>2</t>
  </si>
  <si>
    <t>S0 100</t>
  </si>
  <si>
    <t>Komunikace + zpev.plochy</t>
  </si>
  <si>
    <t>{0BE29B75-3734-4262-A093-52EB43599C2D}</t>
  </si>
  <si>
    <t>SO 901</t>
  </si>
  <si>
    <t>Terénní úpravy</t>
  </si>
  <si>
    <t>{0E3D4B18-8EF7-4B3D-A755-7FCEF696F905}</t>
  </si>
  <si>
    <t>SO 902</t>
  </si>
  <si>
    <t>Dětské herní prvky</t>
  </si>
  <si>
    <t>{B1D748DF-AE9C-436B-8158-C1076B4BC225}</t>
  </si>
  <si>
    <t>SO 903</t>
  </si>
  <si>
    <t>Základy lan. sestavy a her.prvků</t>
  </si>
  <si>
    <t>{80610A2B-A908-4CCA-9524-F80403CC6EA3}</t>
  </si>
  <si>
    <t>Zpět na list:</t>
  </si>
  <si>
    <t>KRYCÍ LIST SOUPISU</t>
  </si>
  <si>
    <t>Objekt:</t>
  </si>
  <si>
    <t>SO 900 - Parkový mobiliář</t>
  </si>
  <si>
    <t>KSO:</t>
  </si>
  <si>
    <t>REKAPITULACE ČLENĚNÍ SOUPISU PRACÍ</t>
  </si>
  <si>
    <t>Kód dílu - Popis</t>
  </si>
  <si>
    <t>Cena celkem [CZK]</t>
  </si>
  <si>
    <t>Náklady soupisu celkem</t>
  </si>
  <si>
    <t>-1</t>
  </si>
  <si>
    <t>D1 - Mobiliář</t>
  </si>
  <si>
    <t xml:space="preserve">    D2 - cena mobiliáře celkem</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</si>
  <si>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</si>
  <si>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</si>
  <si>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</si>
  <si>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</si>
  <si>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</si>
  <si>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</si>
  <si>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</si>
  <si>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</si>
  <si>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</si>
  <si>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</si>
  <si>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</si>
  <si>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</si>
  <si>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</si>
  <si>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</si>
  <si>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</si>
  <si>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</si>
  <si>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85</t>
  </si>
  <si>
    <t>M</t>
  </si>
  <si>
    <t>999000001</t>
  </si>
  <si>
    <t xml:space="preserve">parková lavička - typový výrobek - moderní, spíše strohý design. Design nikoli dekorativní, ne ze svařovaných ocelových profilů, ne z litiny. Lavičky s područkami, krátké – do 1500mm, min. však 1300mm. Materiál: ocelové nohy a konstrukce, opatřené světle </t>
  </si>
  <si>
    <t>ks</t>
  </si>
  <si>
    <t>8</t>
  </si>
  <si>
    <t>4</t>
  </si>
  <si>
    <t>parková lavička - typový výrobek - moderní, spíše strohý design. Design nikoli dekorativní, ne ze svařovaných ocelových profilů, ne z litiny. Lavičky s područkami, krátké – do 1500mm, min. však 1300mm. Materiál: ocelové nohy a konstrukce, opatřené světle šedým vypalovacím lakem, sedák a opěradlo z tropického dřeva, přírodní barva. Barevnost bude upřesněna autorským dozorem dle vzorníku RAL v nabídce.</t>
  </si>
  <si>
    <t>PP</t>
  </si>
  <si>
    <t>Poznámka k položce:
Cena včetně spodní stavby, montáže na chem. kotvu a včetně dopravy</t>
  </si>
  <si>
    <t>P</t>
  </si>
  <si>
    <t>87</t>
  </si>
  <si>
    <t>999000002</t>
  </si>
  <si>
    <t xml:space="preserve">odpadkový koš - typový výrobek - moderní, spíše strohý design, objem přes 50l, nádoba usazená na ploše, nikoliv na noze, bez stříšky. ocelový plášť opatřený vypalovacím lakem, světle šedý, možno v kombinaci s tmavě šedou, ta ale na menší ploše. Designová </t>
  </si>
  <si>
    <t>odpadkový koš - typový výrobek - moderní, spíše strohý design, objem přes 50l, nádoba usazená na ploše, nikoliv na noze, bez stříšky. ocelový plášť opatřený vypalovacím lakem, světle šedý, možno v kombinaci s tmavě šedou, ta ale na menší ploše. Designová návaznost na lavičky.Barevnost bude upřesněna autorským dozorem dle vzorníku RAL v nabídce.</t>
  </si>
  <si>
    <t>89</t>
  </si>
  <si>
    <t>999000003</t>
  </si>
  <si>
    <t>stojan na bicykly - typový výrobek -   moderní, spíše strohý design, kapacita 4 kol (možno složit z více kusů), Designová návaznost na lavičky. Materiál: ocel opatřená vypalovacím lakem, světle šedá, možno v kombinaci s tmavě šedou, ta ale na menší ploše.</t>
  </si>
  <si>
    <t>3</t>
  </si>
  <si>
    <t>stojan na bicykly - typový výrobek -   moderní, spíše strohý design, kapacita 4 kol (možno složit z více kusů), Designová návaznost na lavičky. Materiál: ocel opatřená vypalovacím lakem, světle šedá, možno v kombinaci s tmavě šedou, ta ale na menší ploše. Barevnost dle vzorníku RAL sjednocená s lavičkami.</t>
  </si>
  <si>
    <t>S0 100 - Komunikace + zpev.plochy</t>
  </si>
  <si>
    <t>D1 - SO_100: KOMUNIKACE A ZPEVNĚNÉ PLOCHY</t>
  </si>
  <si>
    <t xml:space="preserve">    D2 - 001: Zemní práce</t>
  </si>
  <si>
    <t xml:space="preserve">    D3 - 002: Základy</t>
  </si>
  <si>
    <t xml:space="preserve">    D4 - 005: Komunikace</t>
  </si>
  <si>
    <t xml:space="preserve">    D5 - 006: Úpravy povrchu</t>
  </si>
  <si>
    <t xml:space="preserve">    D6 - 008: Trubní vedení</t>
  </si>
  <si>
    <t xml:space="preserve">    D7 - 009: Ostatní konstrukce a práce</t>
  </si>
  <si>
    <t xml:space="preserve">    D8 - 046: Zemní práce pro montážní práce</t>
  </si>
  <si>
    <t xml:space="preserve">    D9 - 091: Bourání konstrukcí - demolice</t>
  </si>
  <si>
    <t xml:space="preserve">    D10 - 099: Přesun hmot HSV</t>
  </si>
  <si>
    <t xml:space="preserve">    D11 - VRN: Vedlejší rozpočtové náklady</t>
  </si>
  <si>
    <t>K</t>
  </si>
  <si>
    <t>121101101</t>
  </si>
  <si>
    <t>Sejmutí ornice s přemístěním na vzdálenost do 50 m</t>
  </si>
  <si>
    <t>m3</t>
  </si>
  <si>
    <t>CS ÚRS 2013 01</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</si>
  <si>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</si>
  <si>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PSC</t>
  </si>
  <si>
    <t>122201101</t>
  </si>
  <si>
    <t>Odkopávky a prokopávky nezapažené v hornině tř. 3 objem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</si>
  <si>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</si>
  <si>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162601102</t>
  </si>
  <si>
    <t>Vodorovné přemístění do 5000 m výkopku/sypaniny z horniny tř. 1 až 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</si>
  <si>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</si>
  <si>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167101102</t>
  </si>
  <si>
    <t>Nakládání výkopku z hornin tř. 1 až 4 přes 100 m3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</si>
  <si>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</si>
  <si>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t>
  </si>
  <si>
    <t>171101103</t>
  </si>
  <si>
    <t>Uložení sypaniny z hornin soudržných do násypů zhutněných do 100 %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</si>
  <si>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</si>
  <si>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6</t>
  </si>
  <si>
    <t>181101102</t>
  </si>
  <si>
    <t>Úprava pláně v zářezech v hornině tř. 1 až 4 se zhutněním</t>
  </si>
  <si>
    <t>m2</t>
  </si>
  <si>
    <t>7</t>
  </si>
  <si>
    <t>182201101</t>
  </si>
  <si>
    <t>Svahování násypů</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</si>
  <si>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</si>
  <si>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58344155</t>
  </si>
  <si>
    <t>Štěrkodrť frakce 0-22</t>
  </si>
  <si>
    <t>t</t>
  </si>
  <si>
    <t>9</t>
  </si>
  <si>
    <t>213141111</t>
  </si>
  <si>
    <t>Zřízení vrstvy z geotextilie v rovině nebo ve sklonu do 1:5 š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</si>
  <si>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</si>
  <si>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215901101</t>
  </si>
  <si>
    <t>Zhutnění podloží z hornin soudržných do 92% PS nebo nesoudržných sypkých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</si>
  <si>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</si>
  <si>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11</t>
  </si>
  <si>
    <t>69310683</t>
  </si>
  <si>
    <t>Geotextilie tkané polypropylenové, SG 60/60 role 5,25 x 100 m</t>
  </si>
  <si>
    <t>12</t>
  </si>
  <si>
    <t>564761111</t>
  </si>
  <si>
    <t>Podklad z kameniva hrubého drceného vel. 32-63 mm tl 200 mm</t>
  </si>
  <si>
    <t>13</t>
  </si>
  <si>
    <t>564831111</t>
  </si>
  <si>
    <t>Podklad ze štěrkodrtě SDK  frakce 0-20    tl 100 mm</t>
  </si>
  <si>
    <t>14</t>
  </si>
  <si>
    <t>564851111</t>
  </si>
  <si>
    <t>Podklad ze štěrkodrtě ŠD tl 150 mm -  frakce 0-63</t>
  </si>
  <si>
    <t>564861111</t>
  </si>
  <si>
    <t>Podklad ze štěrkodrtě SDK     tl 200 mm -  frakce 0-22</t>
  </si>
  <si>
    <t>16</t>
  </si>
  <si>
    <t>564861111.1</t>
  </si>
  <si>
    <t>Podklad ze štěrkodrtě SDK     tl 200 mm -  frakce 0-63</t>
  </si>
  <si>
    <t>17</t>
  </si>
  <si>
    <t>564921411</t>
  </si>
  <si>
    <t>Podklad z asfaltového recyklátu tl 60 mm</t>
  </si>
  <si>
    <t>18</t>
  </si>
  <si>
    <t>564952111</t>
  </si>
  <si>
    <t>Podklad z mechanicky zpevněného kameniva MZK tl 150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</si>
  <si>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</si>
  <si>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19</t>
  </si>
  <si>
    <t>565135111</t>
  </si>
  <si>
    <t>Asfaltový beton vrstva podkladní ACP 16 (obalované kamenivo OKS) tl 50 mm š do 3 m</t>
  </si>
  <si>
    <t xml:space="preserve">Poznámka k souboru cen:
1. ČSN EN 13108-1 připouští pro ACP 16 pouze tl. 50 až 80 mm.
</t>
  </si>
  <si>
    <t>20</t>
  </si>
  <si>
    <t>577144111</t>
  </si>
  <si>
    <t>Asfaltový beton vrstva obrusná ACO 11 (ABS) tř. I tl 50 mm š do 3 m z nemodifikovaného asfaltu</t>
  </si>
  <si>
    <t xml:space="preserve">Poznámka k souboru cen:
1. ČSN EN 13108-1 připouští pro ACO 11 pouze tl. 35 až 50 mm.
</t>
  </si>
  <si>
    <t>58380010</t>
  </si>
  <si>
    <t>Mozaika dlažební, žula 4/6 cm 1t=9 m2</t>
  </si>
  <si>
    <t>22</t>
  </si>
  <si>
    <t>591411111</t>
  </si>
  <si>
    <t>Kladení dlažby z mozaiky jednobarevné komunikací pro pěší lože z kameniva</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</si>
  <si>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</si>
  <si>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23</t>
  </si>
  <si>
    <t>59245267</t>
  </si>
  <si>
    <t>Dlažba betonová pro nevidomé 20 x 10 x 6 cm barevná</t>
  </si>
  <si>
    <t>24</t>
  </si>
  <si>
    <t>59245308</t>
  </si>
  <si>
    <t>Dlažba betonová 20 x 10 x 6 cm přírodní</t>
  </si>
  <si>
    <t>25</t>
  </si>
  <si>
    <t>596211112</t>
  </si>
  <si>
    <t>Kladení zámkové dlažby komunikací pro pěší tl 60 mm skupiny A pl do 300 m2</t>
  </si>
  <si>
    <t xml:space="preserve">Poznámka k souboru cen:
1. Pro volbu cen dlažeb platí toto rozdělení: Skupina A: dlažby z prvků stejného tvaru, Skupina B:
    dlažby z prvků dvou a více tvarů, nebo z obrazců o ploše jednotlivě do 100 m2, Skupina C: dlažby
    pro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</si>
  <si>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26</t>
  </si>
  <si>
    <t>637121113</t>
  </si>
  <si>
    <t>Dopadová plocha z kačírku  frakce 4/8 , tl 200 mm s udusáním</t>
  </si>
  <si>
    <t>27</t>
  </si>
  <si>
    <t>637121115</t>
  </si>
  <si>
    <t>Dopadová plocha  kačírku frakce 4/8,  tl 300 mm s udusáním</t>
  </si>
  <si>
    <t>28</t>
  </si>
  <si>
    <t>899623151</t>
  </si>
  <si>
    <t>Obetonování chrráničky nebo zdiva stok betonem prostým tř. C 16/20 otevřený výkop</t>
  </si>
  <si>
    <t xml:space="preserve">Poznámka k souboru cen:
1. Obetonování zdiva stok ve štole se oceňuje cenami souboru cen 359 31-02 Výplň za rubem cihelného
    zdiva stok části A 03 tohoto katalogu.
</t>
  </si>
  <si>
    <t>29</t>
  </si>
  <si>
    <t>59217504</t>
  </si>
  <si>
    <t>Obrubník betonový, přírodní 100x15/12x25 cm</t>
  </si>
  <si>
    <t>kus</t>
  </si>
  <si>
    <t>30</t>
  </si>
  <si>
    <t>59217509</t>
  </si>
  <si>
    <t>Obrubník betonový 50x8x25 cm přírodní</t>
  </si>
  <si>
    <t>31</t>
  </si>
  <si>
    <t>916131213</t>
  </si>
  <si>
    <t>Osazení silničního obrubníku betonového stojatého s boční opěrou do lože z betonu prostého</t>
  </si>
  <si>
    <t>m</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</si>
  <si>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</si>
  <si>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32</t>
  </si>
  <si>
    <t>916231213</t>
  </si>
  <si>
    <t>Osazení chodníkového obrubníku betonového stojatého s boční opěrou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</si>
  <si>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</si>
  <si>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33</t>
  </si>
  <si>
    <t>919735112</t>
  </si>
  <si>
    <t>Řezání stávajícího živičného krytu hl do 100 mm</t>
  </si>
  <si>
    <t xml:space="preserve">Poznámka k souboru cen:
1. V cenách jsou započteny i náklady na spotřebu vody.
</t>
  </si>
  <si>
    <t>34</t>
  </si>
  <si>
    <t>460510281</t>
  </si>
  <si>
    <t>Kanály zapuštěné do terénu neasfaltované z prefabrikovaných betonových žlabů typ TK 1</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</si>
  <si>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</si>
  <si>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35</t>
  </si>
  <si>
    <t>113106123</t>
  </si>
  <si>
    <t>Rozebrání dlažeb nebo dílců komunikací pro pěší ze zámkových dlaždic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</si>
  <si>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21-1 Vodorovná doprava suti a vybouraných hmot.
</t>
  </si>
  <si>
    <t>36</t>
  </si>
  <si>
    <t>113107182</t>
  </si>
  <si>
    <t>Odstranění podkladu pl přes 50 do 200 m2 živičných tl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</si>
  <si>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</si>
  <si>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37</t>
  </si>
  <si>
    <t>113107222</t>
  </si>
  <si>
    <t>Odstranění podkladu pl přes 200 m2 z kameniva drceného tl 200 mm</t>
  </si>
  <si>
    <t>38</t>
  </si>
  <si>
    <t>113154113</t>
  </si>
  <si>
    <t>Frézování živičného krytu tl 50 mm pruh š 0,5 m pl do 500 m2 bez překážek v trase</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</si>
  <si>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</si>
  <si>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39</t>
  </si>
  <si>
    <t>113202111</t>
  </si>
  <si>
    <t>Vytrhání obrub krajníků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</si>
  <si>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</si>
  <si>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40</t>
  </si>
  <si>
    <t>113204111</t>
  </si>
  <si>
    <t>Vytrhání obrub záhonových</t>
  </si>
  <si>
    <t>41</t>
  </si>
  <si>
    <t>979099145</t>
  </si>
  <si>
    <t>Poplatek za uložení odpadu z asfaltových povrchů na skládce (skládkovné)</t>
  </si>
  <si>
    <t>42</t>
  </si>
  <si>
    <t>979099155</t>
  </si>
  <si>
    <t>- Poplatek za uložení odpadu z kameniva na skládce (skládkovné)</t>
  </si>
  <si>
    <t>43</t>
  </si>
  <si>
    <t>997211521</t>
  </si>
  <si>
    <t>Vodorovná doprava vybouraných hmot po suchu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</si>
  <si>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</si>
  <si>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44</t>
  </si>
  <si>
    <t>997211529</t>
  </si>
  <si>
    <t>Příplatek ZKD 1 km u vodorovné dopravy vybouraných hmot</t>
  </si>
  <si>
    <t>45</t>
  </si>
  <si>
    <t>997221815</t>
  </si>
  <si>
    <t>Poplatek za uložení betonového odpadu na skládce (skládkovné)</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</si>
  <si>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</si>
  <si>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46</t>
  </si>
  <si>
    <t>998225111</t>
  </si>
  <si>
    <t>Přesun hmot pro pozemní komunikace s krytem z kamene, monolitickým betonovým nebo živičným</t>
  </si>
  <si>
    <t xml:space="preserve">Poznámka k souboru cen:
1. Ceny lze použít i pro plochy letišť s krytem monolitickým betonovým nebo živičným.
</t>
  </si>
  <si>
    <t>47</t>
  </si>
  <si>
    <t>07</t>
  </si>
  <si>
    <t>Zařízení staveniště, včetně POV a dopravně inž. opatření</t>
  </si>
  <si>
    <t>soub</t>
  </si>
  <si>
    <t>48</t>
  </si>
  <si>
    <t>Vytýčení  stavby a stávajících inženýrských sítí</t>
  </si>
  <si>
    <t>soubor</t>
  </si>
  <si>
    <t>49</t>
  </si>
  <si>
    <t>Zaměření skutečného provedení stavby a vyhotovení geometr. plánu</t>
  </si>
  <si>
    <t>50</t>
  </si>
  <si>
    <t>Kompletace- zajištění dokumentace skutečného provedení, předání do digitální mapy města a pod.</t>
  </si>
  <si>
    <t>SO 901 - Terénní úpravy</t>
  </si>
  <si>
    <t>D1 - SO_901: TERÉNNÍ ÚPRAVY</t>
  </si>
  <si>
    <t xml:space="preserve">    D3 - 099: Přesun hmot HSV</t>
  </si>
  <si>
    <t xml:space="preserve">    D4 - VRN: Vedlejší rozpočtové náklady</t>
  </si>
  <si>
    <t>122201402</t>
  </si>
  <si>
    <t>Vykopávky v zemníku na suchu v hornině tř. 3 objem do 1000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</si>
  <si>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</si>
  <si>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998222012</t>
  </si>
  <si>
    <t>Přesun hmot pro  plochy</t>
  </si>
  <si>
    <t xml:space="preserve">Poznámka k souboru cen:
1. Cena je určena pro přesun hmot na jakémkoliv podkladu.
</t>
  </si>
  <si>
    <t>Zaměření skutečného provedení stavby</t>
  </si>
  <si>
    <t>SO 902 - Dětské herní prvky</t>
  </si>
  <si>
    <t>D1 - SO_902: DĚTSKÉ HERNÍ PRVKY KOMPAN</t>
  </si>
  <si>
    <t xml:space="preserve">    D4 - 092: Herní prvky</t>
  </si>
  <si>
    <t xml:space="preserve">    D5 - 099: Přesun hmot HSV</t>
  </si>
  <si>
    <t xml:space="preserve">    D6 - 762: Konstrukce tesařské</t>
  </si>
  <si>
    <t xml:space="preserve">    D7 - VRN: Vedlejší rozpočtové náklady</t>
  </si>
  <si>
    <t>133201101</t>
  </si>
  <si>
    <t>Hloubení šachet v hornině tř. 3 objemu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</si>
  <si>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</si>
  <si>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274313611</t>
  </si>
  <si>
    <t>Základové pásy z betonu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</si>
  <si>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</si>
  <si>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01</t>
  </si>
  <si>
    <t>Montáž prvků bez zemních prací</t>
  </si>
  <si>
    <t>02</t>
  </si>
  <si>
    <t>Stavební režie, doprava prvků a osob montáže, stavební dozor</t>
  </si>
  <si>
    <t>COR 43401101</t>
  </si>
  <si>
    <t>Giant Octa Net     260cm</t>
  </si>
  <si>
    <t>KPX 120-3617-Z</t>
  </si>
  <si>
    <t>FREE RUNNER - Trenažér - chůze a běh. Aerobní cvičení a trénování odolnosti      80 cm</t>
  </si>
  <si>
    <t>KPX 125-3617-Z</t>
  </si>
  <si>
    <t>CROSS TRAINER - Jízda na běžkách, posilování dolních i horních končetin. Aerobní cvičení a trénování - odolností může přispět k udržení dobré úrovně celkového zdraví a kondice.</t>
  </si>
  <si>
    <t>KPX 126-3117-Z</t>
  </si>
  <si>
    <t>PUSH UP BARS - Bradla - vzpěry na rukou, zvedání dolních končetin. Toto silové cvičení vám pomůže  - posílit svapy na ramenou, hrudníku, horní části zad a triceps.   107 cm</t>
  </si>
  <si>
    <t>KPX 129-3617-Z</t>
  </si>
  <si>
    <t>POWER BIKE      36 cm</t>
  </si>
  <si>
    <t>KPX 220-3617-Z</t>
  </si>
  <si>
    <t>BODY FLEXER / FLEX EHEEL - Otočný disk pro protažení horních končetina otočná deska na protažení - trupu. Posílí trup a mobilitu a tím vylepší držení těla.</t>
  </si>
  <si>
    <t>KPX 320-3617-Z</t>
  </si>
  <si>
    <t>FREE RUNNER - CROSS TRAINER - POWER BIKE - Rotoped + trenažér chůze x běh na běžkách. Aerobní - cvičení a trénování odolnosti může přispět k udržení dobré úrovně celkového zdraví a kondice, / dojde i ke zpevnění těla a procvičení dolních končetin.</t>
  </si>
  <si>
    <t>M 10670-01P-Z</t>
  </si>
  <si>
    <t>Houpadlo na pružině Labuť     47 cm</t>
  </si>
  <si>
    <t>M 13070-01P-Z</t>
  </si>
  <si>
    <t>Houpadlo na pružině Motocykl     56 cm</t>
  </si>
  <si>
    <t>M 16801-01P-Z</t>
  </si>
  <si>
    <t>Beruška         41 cm</t>
  </si>
  <si>
    <t>MS 3272-3713P-Z</t>
  </si>
  <si>
    <t>Pirátský koráb s nerez skluzem     138 cm</t>
  </si>
  <si>
    <t>998230000</t>
  </si>
  <si>
    <t>Přesun hmot</t>
  </si>
  <si>
    <t>%</t>
  </si>
  <si>
    <t>03</t>
  </si>
  <si>
    <t>Oplocení dětských hřišť a pískovišť výšky 80 mm, délka pole 2000 mm, včetně ocelových patek kotvení</t>
  </si>
  <si>
    <t>762137121</t>
  </si>
  <si>
    <t>Montáž oplocení z dílců na předem osazené sloupky</t>
  </si>
  <si>
    <t>998762202</t>
  </si>
  <si>
    <t>Přesun hmot procentní pro kce tesařské v objektech v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</si>
  <si>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</si>
  <si>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Zařízení staveniště, včetně POV</t>
  </si>
  <si>
    <t>soub.</t>
  </si>
  <si>
    <t>SO 903 - Základy lan. sestavy a her.prvků</t>
  </si>
  <si>
    <t>D1 - SO_903: ZÁKLADY LANOVÉ SESTAVY A HERNÍCH PRVKŮ</t>
  </si>
  <si>
    <t xml:space="preserve">    D6 - 021: Silnoproud</t>
  </si>
  <si>
    <t xml:space="preserve">    D7 - 099: Přesun hmot HSV</t>
  </si>
  <si>
    <t xml:space="preserve">    D8 - VRN: Vedlejší rozpočtové náklady</t>
  </si>
  <si>
    <t>132201201</t>
  </si>
  <si>
    <t>Hloubení rýh š do 2000 mm v hornině tř. 3 objemu do 100 m3 - použít do násypů</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</si>
  <si>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popsané v poznámce č. 1 v horninách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</si>
  <si>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133202011</t>
  </si>
  <si>
    <t>Hloubení šachet ručním nebo pneum nářadím v soudržných horninách tř. 3, plocha výkopu do 4 m2 - použít do násypů</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</si>
  <si>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</si>
  <si>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174101101</t>
  </si>
  <si>
    <t>Zásyp jam, šachet rýh nebo kolem objektů sypaninou se zhutněním</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</si>
  <si>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</si>
  <si>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181102302</t>
  </si>
  <si>
    <t>Úprava pláně v zářezech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</si>
  <si>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</si>
  <si>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274313811</t>
  </si>
  <si>
    <t>Základové pásy z betonu tř. C 25/30</t>
  </si>
  <si>
    <t>274321611</t>
  </si>
  <si>
    <t>Základové pasy ze ŽB tř. C 30/37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</si>
  <si>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</si>
  <si>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274351215</t>
  </si>
  <si>
    <t>Zřízení bednění stěn základových pásů</t>
  </si>
  <si>
    <t>274351216</t>
  </si>
  <si>
    <t>Odstranění bednění stěn základových pásů</t>
  </si>
  <si>
    <t>274361116</t>
  </si>
  <si>
    <t>Výztuž základových pásů, prahů, věnců a ostruh z betonářské oceli 10 505</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</si>
  <si>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</si>
  <si>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274362021</t>
  </si>
  <si>
    <t>Výztuž základových pásů svařovanými sítěmi Kari</t>
  </si>
  <si>
    <t xml:space="preserve">Poznámka k souboru cen:
1. Ceny platí pro desky rovné, s náběhy, hřibové nebo upnuté do žeber včetně výztuže těchto žeber.
</t>
  </si>
  <si>
    <t>631311113</t>
  </si>
  <si>
    <t>Mazanina tl do 80 mm z betonu prostého tř. C 12/15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</si>
  <si>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t>
  </si>
  <si>
    <t>210220022</t>
  </si>
  <si>
    <t>Montáž uzemňovacího vedení vodičů FeZn pomocí svorek v zemi drátem do 10 mm ve městské zástavbě</t>
  </si>
  <si>
    <t>35441073</t>
  </si>
  <si>
    <t>Drát průměr 10 mm FeZn</t>
  </si>
  <si>
    <t>kg</t>
  </si>
  <si>
    <t>35441875</t>
  </si>
  <si>
    <t>Svorka křížová SK pro vodič D6-10 mm</t>
  </si>
  <si>
    <t>35441885</t>
  </si>
  <si>
    <t>Svorka spojovací SS pro lano D8-10 mm</t>
  </si>
  <si>
    <t>35441996</t>
  </si>
  <si>
    <t>Svorka odbočovací a spojovací SR 3a pro spojování kruhových a páskových vodičů    FeZn</t>
  </si>
  <si>
    <t>998011001</t>
  </si>
  <si>
    <t>Přesun hmot pro budovy zděné v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</si>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</sst>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1">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i/>
      <sz val="8"/>
      <color indexed="12"/>
      <name val="Trebuchet MS"/>
      <family val="0"/>
    </font>
    <font>
      <sz val="7"/>
      <name val="Trebuchet MS"/>
      <family val="0"/>
    </font>
    <font>
      <i/>
      <sz val="7"/>
      <color indexed="55"/>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291">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34" borderId="0" xfId="0" applyFont="1" applyFill="1" applyAlignment="1">
      <alignment horizontal="left" vertical="center"/>
    </xf>
    <xf numFmtId="49" fontId="9"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center"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7"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12"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9" fillId="35" borderId="26"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7" fillId="35"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7" fillId="0" borderId="34" xfId="0" applyFont="1" applyBorder="1" applyAlignment="1" applyProtection="1">
      <alignment horizontal="center" vertical="center"/>
      <protection/>
    </xf>
    <xf numFmtId="49" fontId="27" fillId="0" borderId="34" xfId="0" applyNumberFormat="1" applyFont="1" applyBorder="1" applyAlignment="1" applyProtection="1">
      <alignment horizontal="left" vertical="center" wrapText="1"/>
      <protection/>
    </xf>
    <xf numFmtId="0" fontId="27" fillId="0" borderId="34" xfId="0" applyFont="1" applyBorder="1" applyAlignment="1" applyProtection="1">
      <alignment horizontal="center" vertical="center" wrapText="1"/>
      <protection/>
    </xf>
    <xf numFmtId="168" fontId="27" fillId="0" borderId="34" xfId="0" applyNumberFormat="1" applyFont="1" applyBorder="1" applyAlignment="1" applyProtection="1">
      <alignment horizontal="right" vertical="center"/>
      <protection/>
    </xf>
    <xf numFmtId="0" fontId="0" fillId="0" borderId="34" xfId="0" applyFont="1" applyBorder="1" applyAlignment="1" applyProtection="1">
      <alignment horizontal="left" vertical="center" wrapText="1"/>
      <protection/>
    </xf>
    <xf numFmtId="0" fontId="11" fillId="34" borderId="34"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3" fillId="0" borderId="0" xfId="0" applyFont="1" applyAlignment="1" applyProtection="1">
      <alignment horizontal="left"/>
      <protection/>
    </xf>
    <xf numFmtId="0" fontId="26" fillId="0" borderId="31" xfId="0" applyFont="1" applyBorder="1" applyAlignment="1" applyProtection="1">
      <alignment horizontal="left"/>
      <protection/>
    </xf>
    <xf numFmtId="0" fontId="26" fillId="0" borderId="32" xfId="0" applyFont="1" applyBorder="1" applyAlignment="1" applyProtection="1">
      <alignment horizontal="left"/>
      <protection/>
    </xf>
    <xf numFmtId="167" fontId="26" fillId="0" borderId="32" xfId="0" applyNumberFormat="1" applyFont="1" applyBorder="1" applyAlignment="1" applyProtection="1">
      <alignment horizontal="right"/>
      <protection/>
    </xf>
    <xf numFmtId="167" fontId="26" fillId="0" borderId="33" xfId="0" applyNumberFormat="1" applyFont="1" applyBorder="1" applyAlignment="1" applyProtection="1">
      <alignment horizontal="right"/>
      <protection/>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168" fontId="0" fillId="34" borderId="34" xfId="0" applyNumberFormat="1" applyFont="1" applyFill="1" applyBorder="1" applyAlignment="1">
      <alignment horizontal="right" vertical="center"/>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6" fillId="0" borderId="0" xfId="0" applyFont="1" applyAlignment="1">
      <alignment horizontal="left" vertical="top" wrapText="1"/>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49" fontId="9" fillId="34" borderId="0" xfId="0" applyNumberFormat="1" applyFont="1" applyFill="1" applyAlignment="1">
      <alignment horizontal="left" vertical="top"/>
    </xf>
    <xf numFmtId="0" fontId="9"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left" vertical="center"/>
      <protection/>
    </xf>
    <xf numFmtId="164" fontId="6" fillId="0" borderId="0" xfId="0" applyNumberFormat="1" applyFont="1" applyAlignment="1" applyProtection="1">
      <alignment horizontal="right" vertical="center"/>
      <protection/>
    </xf>
    <xf numFmtId="0" fontId="7"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7"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0" fillId="0" borderId="0" xfId="0" applyAlignment="1" applyProtection="1">
      <alignment horizontal="left" vertical="center"/>
      <protection/>
    </xf>
    <xf numFmtId="0" fontId="9"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9" fillId="35" borderId="17"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0" fontId="9"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8"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0" xfId="0" applyAlignment="1" applyProtection="1">
      <alignment horizontal="left" vertical="center" wrapText="1"/>
      <protection/>
    </xf>
    <xf numFmtId="164" fontId="11"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9" fillId="35" borderId="0" xfId="0" applyFont="1" applyFill="1" applyAlignment="1" applyProtection="1">
      <alignment horizontal="center" vertical="center"/>
      <protection/>
    </xf>
    <xf numFmtId="0" fontId="0" fillId="35" borderId="0" xfId="0" applyFill="1" applyAlignment="1" applyProtection="1">
      <alignment horizontal="left" vertical="center"/>
      <protection/>
    </xf>
    <xf numFmtId="164" fontId="21" fillId="0" borderId="0" xfId="0" applyNumberFormat="1" applyFont="1" applyAlignment="1" applyProtection="1">
      <alignment horizontal="right" vertical="center"/>
      <protection/>
    </xf>
    <xf numFmtId="0" fontId="21" fillId="0" borderId="0" xfId="0" applyFont="1" applyAlignment="1" applyProtection="1">
      <alignment horizontal="left" vertical="center"/>
      <protection/>
    </xf>
    <xf numFmtId="164" fontId="23" fillId="0" borderId="0" xfId="0" applyNumberFormat="1" applyFont="1" applyAlignment="1" applyProtection="1">
      <alignment horizontal="right" vertical="center"/>
      <protection/>
    </xf>
    <xf numFmtId="0" fontId="23" fillId="0" borderId="0" xfId="0" applyFont="1" applyAlignment="1" applyProtection="1">
      <alignment horizontal="left" vertical="center"/>
      <protection/>
    </xf>
    <xf numFmtId="0" fontId="9" fillId="35" borderId="28"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wrapText="1"/>
      <protection/>
    </xf>
    <xf numFmtId="0" fontId="27" fillId="0" borderId="34" xfId="0" applyFont="1" applyBorder="1" applyAlignment="1" applyProtection="1">
      <alignment horizontal="left" vertical="center" wrapText="1"/>
      <protection/>
    </xf>
    <xf numFmtId="0" fontId="27" fillId="0" borderId="34" xfId="0" applyFont="1" applyBorder="1" applyAlignment="1" applyProtection="1">
      <alignment horizontal="left" vertical="center"/>
      <protection/>
    </xf>
    <xf numFmtId="164" fontId="27" fillId="34" borderId="34" xfId="0" applyNumberFormat="1" applyFont="1" applyFill="1" applyBorder="1" applyAlignment="1">
      <alignment horizontal="right" vertical="center"/>
    </xf>
    <xf numFmtId="164" fontId="27" fillId="0" borderId="34" xfId="0" applyNumberFormat="1" applyFont="1" applyBorder="1" applyAlignment="1" applyProtection="1">
      <alignment horizontal="right" vertical="center"/>
      <protection/>
    </xf>
    <xf numFmtId="0" fontId="0" fillId="0" borderId="34" xfId="0" applyBorder="1" applyAlignment="1" applyProtection="1">
      <alignment horizontal="lef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top" wrapText="1"/>
      <protection/>
    </xf>
    <xf numFmtId="164" fontId="14" fillId="0" borderId="0" xfId="0" applyNumberFormat="1" applyFont="1" applyAlignment="1" applyProtection="1">
      <alignment horizontal="right"/>
      <protection/>
    </xf>
    <xf numFmtId="164" fontId="21" fillId="0" borderId="0" xfId="0" applyNumberFormat="1" applyFont="1" applyAlignment="1" applyProtection="1">
      <alignment horizontal="right"/>
      <protection/>
    </xf>
    <xf numFmtId="0" fontId="26"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4" xfId="0" applyFont="1" applyBorder="1" applyAlignment="1" applyProtection="1">
      <alignment horizontal="left" vertical="center" wrapText="1"/>
      <protection/>
    </xf>
    <xf numFmtId="164" fontId="0" fillId="34" borderId="34" xfId="0" applyNumberFormat="1" applyFont="1" applyFill="1" applyBorder="1" applyAlignment="1">
      <alignment horizontal="right" vertical="center"/>
    </xf>
    <xf numFmtId="164" fontId="0" fillId="0" borderId="34" xfId="0" applyNumberFormat="1" applyFont="1" applyBorder="1" applyAlignment="1" applyProtection="1">
      <alignment horizontal="right" vertical="center"/>
      <protection/>
    </xf>
    <xf numFmtId="0" fontId="54" fillId="33" borderId="0" xfId="36" applyFill="1" applyAlignment="1">
      <alignment horizontal="left" vertical="top"/>
    </xf>
    <xf numFmtId="0" fontId="69" fillId="0" borderId="0" xfId="36" applyFont="1" applyAlignment="1">
      <alignment horizontal="center"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0"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70" fillId="33" borderId="0" xfId="36" applyFont="1" applyFill="1" applyAlignment="1" applyProtection="1">
      <alignment horizontal="center" vertical="center"/>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19" fillId="0" borderId="40" xfId="0" applyFont="1" applyBorder="1" applyAlignment="1">
      <alignment horizontal="left"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0" xfId="0" applyNumberFormat="1" applyFont="1" applyBorder="1" applyAlignment="1">
      <alignment vertical="center" wrapText="1"/>
    </xf>
    <xf numFmtId="0" fontId="0" fillId="0" borderId="41" xfId="0" applyFont="1" applyBorder="1" applyAlignment="1">
      <alignment vertical="center" wrapText="1"/>
    </xf>
    <xf numFmtId="0" fontId="22" fillId="0" borderId="40"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4" fillId="0" borderId="0" xfId="0" applyFont="1" applyBorder="1" applyAlignment="1">
      <alignment horizontal="center"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0" xfId="0" applyFont="1" applyBorder="1" applyAlignment="1">
      <alignment horizontal="left" vertical="center"/>
    </xf>
    <xf numFmtId="0" fontId="19" fillId="0" borderId="40" xfId="0" applyFont="1" applyBorder="1" applyAlignment="1">
      <alignment horizontal="center" vertical="center"/>
    </xf>
    <xf numFmtId="0" fontId="16" fillId="0" borderId="4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1" xfId="0" applyFont="1" applyBorder="1" applyAlignment="1">
      <alignment horizontal="left" vertical="center"/>
    </xf>
    <xf numFmtId="0" fontId="22" fillId="0" borderId="40"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9" fillId="0" borderId="40"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0" xfId="0" applyFont="1" applyBorder="1" applyAlignment="1">
      <alignment vertical="center"/>
    </xf>
    <xf numFmtId="0" fontId="19" fillId="0" borderId="40" xfId="0" applyFont="1" applyBorder="1" applyAlignment="1">
      <alignment vertical="center"/>
    </xf>
    <xf numFmtId="0" fontId="19" fillId="0" borderId="40" xfId="0" applyFont="1" applyBorder="1" applyAlignment="1">
      <alignment horizontal="left"/>
    </xf>
    <xf numFmtId="0" fontId="16" fillId="0" borderId="40" xfId="0" applyFont="1" applyBorder="1" applyAlignment="1">
      <alignment/>
    </xf>
    <xf numFmtId="0" fontId="19" fillId="0" borderId="40" xfId="0" applyFont="1" applyBorder="1" applyAlignment="1">
      <alignment horizontal="left"/>
    </xf>
    <xf numFmtId="0" fontId="9" fillId="0" borderId="0" xfId="0" applyFont="1" applyBorder="1" applyAlignment="1">
      <alignment horizontal="left" vertical="center"/>
    </xf>
    <xf numFmtId="0" fontId="0" fillId="0" borderId="38" xfId="0" applyFont="1" applyBorder="1" applyAlignment="1">
      <alignment vertical="top"/>
    </xf>
    <xf numFmtId="0" fontId="9" fillId="0" borderId="0" xfId="0" applyFont="1" applyBorder="1" applyAlignment="1">
      <alignment horizontal="lef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1" xfId="0" applyFont="1" applyBorder="1" applyAlignment="1">
      <alignment vertical="top"/>
    </xf>
    <xf numFmtId="0" fontId="0" fillId="0" borderId="40" xfId="0" applyFont="1" applyBorder="1" applyAlignment="1">
      <alignment vertical="top"/>
    </xf>
    <xf numFmtId="0" fontId="0" fillId="0" borderId="42"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CC43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416D4.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010C3.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33DD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B2383.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8AA4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CC435.tmp" descr="C:\KROSplusData\System\Temp\radCC435.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416D4.tmp" descr="C:\KROSplusData\System\Temp\rad416D4.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10C3.tmp" descr="C:\KROSplusData\System\Temp\rad010C3.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33DD5.tmp" descr="C:\KROSplusData\System\Temp\rad33DD5.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B2383.tmp" descr="C:\KROSplusData\System\Temp\radB2383.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8AA49.tmp" descr="C:\KROSplusData\System\Temp\rad8AA49.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56"/>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04" t="s">
        <v>0</v>
      </c>
      <c r="B1" s="205"/>
      <c r="C1" s="205"/>
      <c r="D1" s="206" t="s">
        <v>1</v>
      </c>
      <c r="E1" s="205"/>
      <c r="F1" s="205"/>
      <c r="G1" s="205"/>
      <c r="H1" s="205"/>
      <c r="I1" s="205"/>
      <c r="J1" s="205"/>
      <c r="K1" s="207" t="s">
        <v>429</v>
      </c>
      <c r="L1" s="207"/>
      <c r="M1" s="207"/>
      <c r="N1" s="207"/>
      <c r="O1" s="207"/>
      <c r="P1" s="207"/>
      <c r="Q1" s="207"/>
      <c r="R1" s="207"/>
      <c r="S1" s="207"/>
      <c r="T1" s="205"/>
      <c r="U1" s="205"/>
      <c r="V1" s="205"/>
      <c r="W1" s="207" t="s">
        <v>430</v>
      </c>
      <c r="X1" s="207"/>
      <c r="Y1" s="207"/>
      <c r="Z1" s="207"/>
      <c r="AA1" s="207"/>
      <c r="AB1" s="207"/>
      <c r="AC1" s="207"/>
      <c r="AD1" s="207"/>
      <c r="AE1" s="207"/>
      <c r="AF1" s="207"/>
      <c r="AG1" s="207"/>
      <c r="AH1" s="207"/>
      <c r="AI1" s="202"/>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39" t="s">
        <v>5</v>
      </c>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74"/>
      <c r="AS2" s="140"/>
      <c r="AT2" s="140"/>
      <c r="AU2" s="140"/>
      <c r="AV2" s="140"/>
      <c r="AW2" s="140"/>
      <c r="AX2" s="140"/>
      <c r="AY2" s="140"/>
      <c r="AZ2" s="140"/>
      <c r="BA2" s="140"/>
      <c r="BB2" s="140"/>
      <c r="BC2" s="140"/>
      <c r="BD2" s="140"/>
      <c r="BE2" s="140"/>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41" t="s">
        <v>9</v>
      </c>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3"/>
      <c r="AS4" s="13" t="s">
        <v>10</v>
      </c>
      <c r="BE4" s="14" t="s">
        <v>11</v>
      </c>
      <c r="BS4" s="6" t="s">
        <v>12</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44" t="s">
        <v>13</v>
      </c>
      <c r="BS5" s="6" t="s">
        <v>6</v>
      </c>
    </row>
    <row r="6" spans="2:71" s="2" customFormat="1" ht="26.25" customHeight="1">
      <c r="B6" s="10"/>
      <c r="C6" s="11"/>
      <c r="D6" s="15" t="s">
        <v>14</v>
      </c>
      <c r="E6" s="11"/>
      <c r="F6" s="11"/>
      <c r="G6" s="11"/>
      <c r="H6" s="11"/>
      <c r="I6" s="11"/>
      <c r="J6" s="11"/>
      <c r="K6" s="147" t="s">
        <v>15</v>
      </c>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1"/>
      <c r="AQ6" s="12"/>
      <c r="BE6" s="140"/>
      <c r="BS6" s="6" t="s">
        <v>16</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140"/>
      <c r="BS7" s="6" t="s">
        <v>17</v>
      </c>
    </row>
    <row r="8" spans="2:71" s="2" customFormat="1" ht="15" customHeight="1">
      <c r="B8" s="10"/>
      <c r="C8" s="11"/>
      <c r="D8" s="16" t="s">
        <v>18</v>
      </c>
      <c r="E8" s="11"/>
      <c r="F8" s="11"/>
      <c r="G8" s="11"/>
      <c r="H8" s="11"/>
      <c r="I8" s="11"/>
      <c r="J8" s="11"/>
      <c r="K8" s="17" t="s">
        <v>19</v>
      </c>
      <c r="L8" s="11"/>
      <c r="M8" s="11"/>
      <c r="N8" s="11"/>
      <c r="O8" s="11"/>
      <c r="P8" s="11"/>
      <c r="Q8" s="11"/>
      <c r="R8" s="11"/>
      <c r="S8" s="11"/>
      <c r="T8" s="11"/>
      <c r="U8" s="11"/>
      <c r="V8" s="11"/>
      <c r="W8" s="11"/>
      <c r="X8" s="11"/>
      <c r="Y8" s="11"/>
      <c r="Z8" s="11"/>
      <c r="AA8" s="11"/>
      <c r="AB8" s="11"/>
      <c r="AC8" s="11"/>
      <c r="AD8" s="11"/>
      <c r="AE8" s="11"/>
      <c r="AF8" s="11"/>
      <c r="AG8" s="11"/>
      <c r="AH8" s="11"/>
      <c r="AI8" s="11"/>
      <c r="AJ8" s="11"/>
      <c r="AK8" s="16" t="s">
        <v>20</v>
      </c>
      <c r="AL8" s="11"/>
      <c r="AM8" s="11"/>
      <c r="AN8" s="18" t="s">
        <v>21</v>
      </c>
      <c r="AO8" s="11"/>
      <c r="AP8" s="11"/>
      <c r="AQ8" s="12"/>
      <c r="BE8" s="140"/>
      <c r="BS8" s="6" t="s">
        <v>22</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140"/>
      <c r="BS9" s="6" t="s">
        <v>23</v>
      </c>
    </row>
    <row r="10" spans="2:71" s="2" customFormat="1" ht="15" customHeight="1">
      <c r="B10" s="10"/>
      <c r="C10" s="11"/>
      <c r="D10" s="16" t="s">
        <v>24</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25</v>
      </c>
      <c r="AL10" s="11"/>
      <c r="AM10" s="11"/>
      <c r="AN10" s="17"/>
      <c r="AO10" s="11"/>
      <c r="AP10" s="11"/>
      <c r="AQ10" s="12"/>
      <c r="BE10" s="140"/>
      <c r="BS10" s="6" t="s">
        <v>16</v>
      </c>
    </row>
    <row r="11" spans="2:71" s="2" customFormat="1" ht="19.5" customHeight="1">
      <c r="B11" s="10"/>
      <c r="C11" s="11"/>
      <c r="D11" s="11"/>
      <c r="E11" s="17" t="s">
        <v>19</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26</v>
      </c>
      <c r="AL11" s="11"/>
      <c r="AM11" s="11"/>
      <c r="AN11" s="17"/>
      <c r="AO11" s="11"/>
      <c r="AP11" s="11"/>
      <c r="AQ11" s="12"/>
      <c r="BE11" s="140"/>
      <c r="BS11" s="6" t="s">
        <v>16</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140"/>
      <c r="BS12" s="6" t="s">
        <v>16</v>
      </c>
    </row>
    <row r="13" spans="2:71" s="2" customFormat="1" ht="15" customHeight="1">
      <c r="B13" s="10"/>
      <c r="C13" s="11"/>
      <c r="D13" s="16" t="s">
        <v>27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25</v>
      </c>
      <c r="AL13" s="11"/>
      <c r="AM13" s="11"/>
      <c r="AN13" s="19" t="s">
        <v>28</v>
      </c>
      <c r="AO13" s="11"/>
      <c r="AP13" s="11"/>
      <c r="AQ13" s="12"/>
      <c r="BE13" s="140"/>
      <c r="BS13" s="6" t="s">
        <v>16</v>
      </c>
    </row>
    <row r="14" spans="2:71" s="2" customFormat="1" ht="15.75" customHeight="1">
      <c r="B14" s="10"/>
      <c r="C14" s="11"/>
      <c r="D14" s="11"/>
      <c r="E14" s="148" t="s">
        <v>28</v>
      </c>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6" t="s">
        <v>26</v>
      </c>
      <c r="AL14" s="11"/>
      <c r="AM14" s="11"/>
      <c r="AN14" s="19" t="s">
        <v>28</v>
      </c>
      <c r="AO14" s="11"/>
      <c r="AP14" s="11"/>
      <c r="AQ14" s="12"/>
      <c r="BE14" s="140"/>
      <c r="BS14" s="6" t="s">
        <v>16</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140"/>
      <c r="BS15" s="6" t="s">
        <v>3</v>
      </c>
    </row>
    <row r="16" spans="2:71" s="2" customFormat="1" ht="15" customHeight="1">
      <c r="B16" s="10"/>
      <c r="C16" s="11"/>
      <c r="D16" s="16" t="s">
        <v>29</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25</v>
      </c>
      <c r="AL16" s="11"/>
      <c r="AM16" s="11"/>
      <c r="AN16" s="17"/>
      <c r="AO16" s="11"/>
      <c r="AP16" s="11"/>
      <c r="AQ16" s="12"/>
      <c r="BE16" s="140"/>
      <c r="BS16" s="6" t="s">
        <v>3</v>
      </c>
    </row>
    <row r="17" spans="2:71" s="2" customFormat="1" ht="19.5" customHeight="1">
      <c r="B17" s="10"/>
      <c r="C17" s="11"/>
      <c r="D17" s="11"/>
      <c r="E17" s="17" t="s">
        <v>19</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26</v>
      </c>
      <c r="AL17" s="11"/>
      <c r="AM17" s="11"/>
      <c r="AN17" s="17"/>
      <c r="AO17" s="11"/>
      <c r="AP17" s="11"/>
      <c r="AQ17" s="12"/>
      <c r="BE17" s="140"/>
      <c r="BS17" s="6" t="s">
        <v>30</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140"/>
      <c r="BS18" s="6" t="s">
        <v>6</v>
      </c>
    </row>
    <row r="19" spans="2:71" s="2" customFormat="1" ht="15" customHeight="1">
      <c r="B19" s="10"/>
      <c r="C19" s="11"/>
      <c r="D19" s="16" t="s">
        <v>31</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140"/>
      <c r="BS19" s="6" t="s">
        <v>16</v>
      </c>
    </row>
    <row r="20" spans="2:71" s="2" customFormat="1" ht="15.75" customHeight="1">
      <c r="B20" s="10"/>
      <c r="C20" s="11"/>
      <c r="D20" s="11"/>
      <c r="E20" s="149"/>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1"/>
      <c r="AP20" s="11"/>
      <c r="AQ20" s="12"/>
      <c r="BE20" s="140"/>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140"/>
    </row>
    <row r="22" spans="2:57" s="2" customFormat="1"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140"/>
    </row>
    <row r="23" spans="2:57" s="6" customFormat="1" ht="27" customHeight="1">
      <c r="B23" s="21"/>
      <c r="C23" s="22"/>
      <c r="D23" s="23" t="s">
        <v>32</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50">
        <f>ROUNDUP($AG$49,2)</f>
        <v>0</v>
      </c>
      <c r="AL23" s="151"/>
      <c r="AM23" s="151"/>
      <c r="AN23" s="151"/>
      <c r="AO23" s="151"/>
      <c r="AP23" s="22"/>
      <c r="AQ23" s="25"/>
      <c r="BE23" s="145"/>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45"/>
    </row>
    <row r="25" spans="2:57" s="6" customFormat="1" ht="15" customHeight="1">
      <c r="B25" s="26"/>
      <c r="C25" s="27"/>
      <c r="D25" s="27" t="s">
        <v>33</v>
      </c>
      <c r="E25" s="27"/>
      <c r="F25" s="27" t="s">
        <v>34</v>
      </c>
      <c r="G25" s="27"/>
      <c r="H25" s="27"/>
      <c r="I25" s="27"/>
      <c r="J25" s="27"/>
      <c r="K25" s="27"/>
      <c r="L25" s="152">
        <v>0.21</v>
      </c>
      <c r="M25" s="153"/>
      <c r="N25" s="153"/>
      <c r="O25" s="153"/>
      <c r="P25" s="27"/>
      <c r="Q25" s="27"/>
      <c r="R25" s="27"/>
      <c r="S25" s="27"/>
      <c r="T25" s="29" t="s">
        <v>35</v>
      </c>
      <c r="U25" s="27"/>
      <c r="V25" s="27"/>
      <c r="W25" s="154">
        <f>ROUNDUP($AZ$49,2)</f>
        <v>0</v>
      </c>
      <c r="X25" s="153"/>
      <c r="Y25" s="153"/>
      <c r="Z25" s="153"/>
      <c r="AA25" s="153"/>
      <c r="AB25" s="153"/>
      <c r="AC25" s="153"/>
      <c r="AD25" s="153"/>
      <c r="AE25" s="153"/>
      <c r="AF25" s="27"/>
      <c r="AG25" s="27"/>
      <c r="AH25" s="27"/>
      <c r="AI25" s="27"/>
      <c r="AJ25" s="27"/>
      <c r="AK25" s="154">
        <f>ROUNDUP($AV$49,1)</f>
        <v>0</v>
      </c>
      <c r="AL25" s="153"/>
      <c r="AM25" s="153"/>
      <c r="AN25" s="153"/>
      <c r="AO25" s="153"/>
      <c r="AP25" s="27"/>
      <c r="AQ25" s="30"/>
      <c r="BE25" s="146"/>
    </row>
    <row r="26" spans="2:57" s="6" customFormat="1" ht="15" customHeight="1">
      <c r="B26" s="26"/>
      <c r="C26" s="27"/>
      <c r="D26" s="27"/>
      <c r="E26" s="27"/>
      <c r="F26" s="27" t="s">
        <v>36</v>
      </c>
      <c r="G26" s="27"/>
      <c r="H26" s="27"/>
      <c r="I26" s="27"/>
      <c r="J26" s="27"/>
      <c r="K26" s="27"/>
      <c r="L26" s="152">
        <v>0.15</v>
      </c>
      <c r="M26" s="153"/>
      <c r="N26" s="153"/>
      <c r="O26" s="153"/>
      <c r="P26" s="27"/>
      <c r="Q26" s="27"/>
      <c r="R26" s="27"/>
      <c r="S26" s="27"/>
      <c r="T26" s="29" t="s">
        <v>35</v>
      </c>
      <c r="U26" s="27"/>
      <c r="V26" s="27"/>
      <c r="W26" s="154">
        <f>ROUNDUP($BA$49,2)</f>
        <v>0</v>
      </c>
      <c r="X26" s="153"/>
      <c r="Y26" s="153"/>
      <c r="Z26" s="153"/>
      <c r="AA26" s="153"/>
      <c r="AB26" s="153"/>
      <c r="AC26" s="153"/>
      <c r="AD26" s="153"/>
      <c r="AE26" s="153"/>
      <c r="AF26" s="27"/>
      <c r="AG26" s="27"/>
      <c r="AH26" s="27"/>
      <c r="AI26" s="27"/>
      <c r="AJ26" s="27"/>
      <c r="AK26" s="154">
        <f>ROUNDUP($AW$49,1)</f>
        <v>0</v>
      </c>
      <c r="AL26" s="153"/>
      <c r="AM26" s="153"/>
      <c r="AN26" s="153"/>
      <c r="AO26" s="153"/>
      <c r="AP26" s="27"/>
      <c r="AQ26" s="30"/>
      <c r="BE26" s="146"/>
    </row>
    <row r="27" spans="2:57" s="6" customFormat="1" ht="15" customHeight="1" hidden="1">
      <c r="B27" s="26"/>
      <c r="C27" s="27"/>
      <c r="D27" s="27"/>
      <c r="E27" s="27"/>
      <c r="F27" s="27" t="s">
        <v>37</v>
      </c>
      <c r="G27" s="27"/>
      <c r="H27" s="27"/>
      <c r="I27" s="27"/>
      <c r="J27" s="27"/>
      <c r="K27" s="27"/>
      <c r="L27" s="152">
        <v>0.21</v>
      </c>
      <c r="M27" s="153"/>
      <c r="N27" s="153"/>
      <c r="O27" s="153"/>
      <c r="P27" s="27"/>
      <c r="Q27" s="27"/>
      <c r="R27" s="27"/>
      <c r="S27" s="27"/>
      <c r="T27" s="29" t="s">
        <v>35</v>
      </c>
      <c r="U27" s="27"/>
      <c r="V27" s="27"/>
      <c r="W27" s="154">
        <f>ROUNDUP($BB$49,2)</f>
        <v>0</v>
      </c>
      <c r="X27" s="153"/>
      <c r="Y27" s="153"/>
      <c r="Z27" s="153"/>
      <c r="AA27" s="153"/>
      <c r="AB27" s="153"/>
      <c r="AC27" s="153"/>
      <c r="AD27" s="153"/>
      <c r="AE27" s="153"/>
      <c r="AF27" s="27"/>
      <c r="AG27" s="27"/>
      <c r="AH27" s="27"/>
      <c r="AI27" s="27"/>
      <c r="AJ27" s="27"/>
      <c r="AK27" s="154">
        <v>0</v>
      </c>
      <c r="AL27" s="153"/>
      <c r="AM27" s="153"/>
      <c r="AN27" s="153"/>
      <c r="AO27" s="153"/>
      <c r="AP27" s="27"/>
      <c r="AQ27" s="30"/>
      <c r="BE27" s="146"/>
    </row>
    <row r="28" spans="2:57" s="6" customFormat="1" ht="15" customHeight="1" hidden="1">
      <c r="B28" s="26"/>
      <c r="C28" s="27"/>
      <c r="D28" s="27"/>
      <c r="E28" s="27"/>
      <c r="F28" s="27" t="s">
        <v>38</v>
      </c>
      <c r="G28" s="27"/>
      <c r="H28" s="27"/>
      <c r="I28" s="27"/>
      <c r="J28" s="27"/>
      <c r="K28" s="27"/>
      <c r="L28" s="152">
        <v>0.15</v>
      </c>
      <c r="M28" s="153"/>
      <c r="N28" s="153"/>
      <c r="O28" s="153"/>
      <c r="P28" s="27"/>
      <c r="Q28" s="27"/>
      <c r="R28" s="27"/>
      <c r="S28" s="27"/>
      <c r="T28" s="29" t="s">
        <v>35</v>
      </c>
      <c r="U28" s="27"/>
      <c r="V28" s="27"/>
      <c r="W28" s="154">
        <f>ROUNDUP($BC$49,2)</f>
        <v>0</v>
      </c>
      <c r="X28" s="153"/>
      <c r="Y28" s="153"/>
      <c r="Z28" s="153"/>
      <c r="AA28" s="153"/>
      <c r="AB28" s="153"/>
      <c r="AC28" s="153"/>
      <c r="AD28" s="153"/>
      <c r="AE28" s="153"/>
      <c r="AF28" s="27"/>
      <c r="AG28" s="27"/>
      <c r="AH28" s="27"/>
      <c r="AI28" s="27"/>
      <c r="AJ28" s="27"/>
      <c r="AK28" s="154">
        <v>0</v>
      </c>
      <c r="AL28" s="153"/>
      <c r="AM28" s="153"/>
      <c r="AN28" s="153"/>
      <c r="AO28" s="153"/>
      <c r="AP28" s="27"/>
      <c r="AQ28" s="30"/>
      <c r="BE28" s="146"/>
    </row>
    <row r="29" spans="2:57" s="6" customFormat="1" ht="15" customHeight="1" hidden="1">
      <c r="B29" s="26"/>
      <c r="C29" s="27"/>
      <c r="D29" s="27"/>
      <c r="E29" s="27"/>
      <c r="F29" s="27" t="s">
        <v>39</v>
      </c>
      <c r="G29" s="27"/>
      <c r="H29" s="27"/>
      <c r="I29" s="27"/>
      <c r="J29" s="27"/>
      <c r="K29" s="27"/>
      <c r="L29" s="152">
        <v>0</v>
      </c>
      <c r="M29" s="153"/>
      <c r="N29" s="153"/>
      <c r="O29" s="153"/>
      <c r="P29" s="27"/>
      <c r="Q29" s="27"/>
      <c r="R29" s="27"/>
      <c r="S29" s="27"/>
      <c r="T29" s="29" t="s">
        <v>35</v>
      </c>
      <c r="U29" s="27"/>
      <c r="V29" s="27"/>
      <c r="W29" s="154">
        <f>ROUNDUP($BD$49,2)</f>
        <v>0</v>
      </c>
      <c r="X29" s="153"/>
      <c r="Y29" s="153"/>
      <c r="Z29" s="153"/>
      <c r="AA29" s="153"/>
      <c r="AB29" s="153"/>
      <c r="AC29" s="153"/>
      <c r="AD29" s="153"/>
      <c r="AE29" s="153"/>
      <c r="AF29" s="27"/>
      <c r="AG29" s="27"/>
      <c r="AH29" s="27"/>
      <c r="AI29" s="27"/>
      <c r="AJ29" s="27"/>
      <c r="AK29" s="154">
        <v>0</v>
      </c>
      <c r="AL29" s="153"/>
      <c r="AM29" s="153"/>
      <c r="AN29" s="153"/>
      <c r="AO29" s="153"/>
      <c r="AP29" s="27"/>
      <c r="AQ29" s="30"/>
      <c r="BE29" s="146"/>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45"/>
    </row>
    <row r="31" spans="2:57" s="6" customFormat="1" ht="27" customHeight="1">
      <c r="B31" s="21"/>
      <c r="C31" s="31"/>
      <c r="D31" s="32" t="s">
        <v>40</v>
      </c>
      <c r="E31" s="33"/>
      <c r="F31" s="33"/>
      <c r="G31" s="33"/>
      <c r="H31" s="33"/>
      <c r="I31" s="33"/>
      <c r="J31" s="33"/>
      <c r="K31" s="33"/>
      <c r="L31" s="33"/>
      <c r="M31" s="33"/>
      <c r="N31" s="33"/>
      <c r="O31" s="33"/>
      <c r="P31" s="33"/>
      <c r="Q31" s="33"/>
      <c r="R31" s="33"/>
      <c r="S31" s="33"/>
      <c r="T31" s="34" t="s">
        <v>41</v>
      </c>
      <c r="U31" s="33"/>
      <c r="V31" s="33"/>
      <c r="W31" s="33"/>
      <c r="X31" s="155" t="s">
        <v>42</v>
      </c>
      <c r="Y31" s="156"/>
      <c r="Z31" s="156"/>
      <c r="AA31" s="156"/>
      <c r="AB31" s="156"/>
      <c r="AC31" s="33"/>
      <c r="AD31" s="33"/>
      <c r="AE31" s="33"/>
      <c r="AF31" s="33"/>
      <c r="AG31" s="33"/>
      <c r="AH31" s="33"/>
      <c r="AI31" s="33"/>
      <c r="AJ31" s="33"/>
      <c r="AK31" s="157">
        <f>ROUNDUP(SUM($AK$23:$AK$29),2)</f>
        <v>0</v>
      </c>
      <c r="AL31" s="156"/>
      <c r="AM31" s="156"/>
      <c r="AN31" s="156"/>
      <c r="AO31" s="158"/>
      <c r="AP31" s="31"/>
      <c r="AQ31" s="35"/>
      <c r="BE31" s="145"/>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45"/>
    </row>
    <row r="33" spans="2:43" s="6" customFormat="1" ht="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8"/>
    </row>
    <row r="37" spans="2:44" s="6" customFormat="1" ht="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2:44" s="6" customFormat="1" ht="37.5" customHeight="1">
      <c r="B38" s="21"/>
      <c r="C38" s="141" t="s">
        <v>43</v>
      </c>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41"/>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1"/>
    </row>
    <row r="40" spans="2:44" s="42" customFormat="1" ht="27" customHeight="1">
      <c r="B40" s="43"/>
      <c r="C40" s="15" t="s">
        <v>14</v>
      </c>
      <c r="D40" s="15"/>
      <c r="E40" s="15"/>
      <c r="F40" s="15"/>
      <c r="G40" s="15"/>
      <c r="H40" s="15"/>
      <c r="I40" s="15"/>
      <c r="J40" s="15"/>
      <c r="K40" s="15"/>
      <c r="L40" s="147" t="str">
        <f>$K$6</f>
        <v>S04 - Karlovarský park</v>
      </c>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5"/>
      <c r="AQ40" s="15"/>
      <c r="AR40" s="44"/>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1"/>
    </row>
    <row r="42" spans="2:44" s="6" customFormat="1" ht="15.75" customHeight="1">
      <c r="B42" s="21"/>
      <c r="C42" s="16" t="s">
        <v>18</v>
      </c>
      <c r="D42" s="22"/>
      <c r="E42" s="22"/>
      <c r="F42" s="22"/>
      <c r="G42" s="22"/>
      <c r="H42" s="22"/>
      <c r="I42" s="22"/>
      <c r="J42" s="22"/>
      <c r="K42" s="22"/>
      <c r="L42" s="45" t="str">
        <f>IF($K$8="","",$K$8)</f>
        <v> </v>
      </c>
      <c r="M42" s="22"/>
      <c r="N42" s="22"/>
      <c r="O42" s="22"/>
      <c r="P42" s="22"/>
      <c r="Q42" s="22"/>
      <c r="R42" s="22"/>
      <c r="S42" s="22"/>
      <c r="T42" s="22"/>
      <c r="U42" s="22"/>
      <c r="V42" s="22"/>
      <c r="W42" s="22"/>
      <c r="X42" s="22"/>
      <c r="Y42" s="22"/>
      <c r="Z42" s="22"/>
      <c r="AA42" s="22"/>
      <c r="AB42" s="22"/>
      <c r="AC42" s="22"/>
      <c r="AD42" s="22"/>
      <c r="AE42" s="22"/>
      <c r="AF42" s="22"/>
      <c r="AG42" s="22"/>
      <c r="AH42" s="22"/>
      <c r="AI42" s="16" t="s">
        <v>20</v>
      </c>
      <c r="AJ42" s="22"/>
      <c r="AK42" s="22"/>
      <c r="AL42" s="22"/>
      <c r="AM42" s="46" t="str">
        <f>IF($AN$8="","",$AN$8)</f>
        <v>02.05.2013</v>
      </c>
      <c r="AN42" s="22"/>
      <c r="AO42" s="22"/>
      <c r="AP42" s="22"/>
      <c r="AQ42" s="22"/>
      <c r="AR42" s="41"/>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1"/>
    </row>
    <row r="44" spans="2:56" s="6" customFormat="1" ht="18.75" customHeight="1">
      <c r="B44" s="21"/>
      <c r="C44" s="16" t="s">
        <v>24</v>
      </c>
      <c r="D44" s="22"/>
      <c r="E44" s="22"/>
      <c r="F44" s="22"/>
      <c r="G44" s="22"/>
      <c r="H44" s="22"/>
      <c r="I44" s="22"/>
      <c r="J44" s="22"/>
      <c r="K44" s="22"/>
      <c r="L44" s="17" t="str">
        <f>IF($E$11="","",$E$11)</f>
        <v> </v>
      </c>
      <c r="M44" s="22"/>
      <c r="N44" s="22"/>
      <c r="O44" s="22"/>
      <c r="P44" s="22"/>
      <c r="Q44" s="22"/>
      <c r="R44" s="22"/>
      <c r="S44" s="22"/>
      <c r="T44" s="22"/>
      <c r="U44" s="22"/>
      <c r="V44" s="22"/>
      <c r="W44" s="22"/>
      <c r="X44" s="22"/>
      <c r="Y44" s="22"/>
      <c r="Z44" s="22"/>
      <c r="AA44" s="22"/>
      <c r="AB44" s="22"/>
      <c r="AC44" s="22"/>
      <c r="AD44" s="22"/>
      <c r="AE44" s="22"/>
      <c r="AF44" s="22"/>
      <c r="AG44" s="22"/>
      <c r="AH44" s="22"/>
      <c r="AI44" s="16" t="s">
        <v>29</v>
      </c>
      <c r="AJ44" s="22"/>
      <c r="AK44" s="22"/>
      <c r="AL44" s="22"/>
      <c r="AM44" s="160" t="str">
        <f>IF($E$17="","",$E$17)</f>
        <v> </v>
      </c>
      <c r="AN44" s="159"/>
      <c r="AO44" s="159"/>
      <c r="AP44" s="159"/>
      <c r="AQ44" s="22"/>
      <c r="AR44" s="41"/>
      <c r="AS44" s="161" t="s">
        <v>44</v>
      </c>
      <c r="AT44" s="162"/>
      <c r="AU44" s="47"/>
      <c r="AV44" s="47"/>
      <c r="AW44" s="47"/>
      <c r="AX44" s="47"/>
      <c r="AY44" s="47"/>
      <c r="AZ44" s="47"/>
      <c r="BA44" s="47"/>
      <c r="BB44" s="47"/>
      <c r="BC44" s="47"/>
      <c r="BD44" s="48"/>
    </row>
    <row r="45" spans="2:56" s="6" customFormat="1" ht="15.75" customHeight="1">
      <c r="B45" s="21"/>
      <c r="C45" s="16" t="s">
        <v>27</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1"/>
      <c r="AS45" s="163"/>
      <c r="AT45" s="145"/>
      <c r="BD45" s="49"/>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1"/>
      <c r="AS46" s="164"/>
      <c r="AT46" s="159"/>
      <c r="AU46" s="22"/>
      <c r="AV46" s="22"/>
      <c r="AW46" s="22"/>
      <c r="AX46" s="22"/>
      <c r="AY46" s="22"/>
      <c r="AZ46" s="22"/>
      <c r="BA46" s="22"/>
      <c r="BB46" s="22"/>
      <c r="BC46" s="22"/>
      <c r="BD46" s="51"/>
    </row>
    <row r="47" spans="2:57" s="6" customFormat="1" ht="30" customHeight="1">
      <c r="B47" s="21"/>
      <c r="C47" s="165" t="s">
        <v>45</v>
      </c>
      <c r="D47" s="156"/>
      <c r="E47" s="156"/>
      <c r="F47" s="156"/>
      <c r="G47" s="156"/>
      <c r="H47" s="33"/>
      <c r="I47" s="166" t="s">
        <v>46</v>
      </c>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67" t="s">
        <v>47</v>
      </c>
      <c r="AH47" s="156"/>
      <c r="AI47" s="156"/>
      <c r="AJ47" s="156"/>
      <c r="AK47" s="156"/>
      <c r="AL47" s="156"/>
      <c r="AM47" s="156"/>
      <c r="AN47" s="166" t="s">
        <v>48</v>
      </c>
      <c r="AO47" s="156"/>
      <c r="AP47" s="156"/>
      <c r="AQ47" s="52" t="s">
        <v>49</v>
      </c>
      <c r="AR47" s="41"/>
      <c r="AS47" s="53" t="s">
        <v>50</v>
      </c>
      <c r="AT47" s="54" t="s">
        <v>51</v>
      </c>
      <c r="AU47" s="54" t="s">
        <v>52</v>
      </c>
      <c r="AV47" s="54" t="s">
        <v>53</v>
      </c>
      <c r="AW47" s="54" t="s">
        <v>54</v>
      </c>
      <c r="AX47" s="54" t="s">
        <v>55</v>
      </c>
      <c r="AY47" s="54" t="s">
        <v>56</v>
      </c>
      <c r="AZ47" s="54" t="s">
        <v>57</v>
      </c>
      <c r="BA47" s="54" t="s">
        <v>58</v>
      </c>
      <c r="BB47" s="54" t="s">
        <v>59</v>
      </c>
      <c r="BC47" s="54" t="s">
        <v>60</v>
      </c>
      <c r="BD47" s="55" t="s">
        <v>61</v>
      </c>
      <c r="BE47" s="56"/>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1"/>
      <c r="AS48" s="57"/>
      <c r="AT48" s="58"/>
      <c r="AU48" s="58"/>
      <c r="AV48" s="58"/>
      <c r="AW48" s="58"/>
      <c r="AX48" s="58"/>
      <c r="AY48" s="58"/>
      <c r="AZ48" s="58"/>
      <c r="BA48" s="58"/>
      <c r="BB48" s="58"/>
      <c r="BC48" s="58"/>
      <c r="BD48" s="59"/>
    </row>
    <row r="49" spans="2:76" s="42" customFormat="1" ht="33" customHeight="1">
      <c r="B49" s="43"/>
      <c r="C49" s="60" t="s">
        <v>62</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172">
        <f>ROUNDUP(SUM($AG$50:$AG$54),2)</f>
        <v>0</v>
      </c>
      <c r="AH49" s="173"/>
      <c r="AI49" s="173"/>
      <c r="AJ49" s="173"/>
      <c r="AK49" s="173"/>
      <c r="AL49" s="173"/>
      <c r="AM49" s="173"/>
      <c r="AN49" s="172">
        <f>ROUNDUP(SUM($AG$49,$AT$49),2)</f>
        <v>0</v>
      </c>
      <c r="AO49" s="173"/>
      <c r="AP49" s="173"/>
      <c r="AQ49" s="61"/>
      <c r="AR49" s="44"/>
      <c r="AS49" s="62">
        <f>ROUNDUP(SUM($AS$50:$AS$54),2)</f>
        <v>0</v>
      </c>
      <c r="AT49" s="63">
        <f>ROUNDUP(SUM($AV$49:$AW$49),1)</f>
        <v>0</v>
      </c>
      <c r="AU49" s="64">
        <f>ROUNDUP(SUM($AU$50:$AU$54),5)</f>
        <v>0</v>
      </c>
      <c r="AV49" s="63">
        <f>ROUNDUP($AZ$49*$L$25,2)</f>
        <v>0</v>
      </c>
      <c r="AW49" s="63">
        <f>ROUNDUP($BA$49*$L$26,2)</f>
        <v>0</v>
      </c>
      <c r="AX49" s="63">
        <f>ROUNDUP($BB$49*$L$25,2)</f>
        <v>0</v>
      </c>
      <c r="AY49" s="63">
        <f>ROUNDUP($BC$49*$L$26,2)</f>
        <v>0</v>
      </c>
      <c r="AZ49" s="63">
        <f>ROUNDUP(SUM($AZ$50:$AZ$54),2)</f>
        <v>0</v>
      </c>
      <c r="BA49" s="63">
        <f>ROUNDUP(SUM($BA$50:$BA$54),2)</f>
        <v>0</v>
      </c>
      <c r="BB49" s="63">
        <f>ROUNDUP(SUM($BB$50:$BB$54),2)</f>
        <v>0</v>
      </c>
      <c r="BC49" s="63">
        <f>ROUNDUP(SUM($BC$50:$BC$54),2)</f>
        <v>0</v>
      </c>
      <c r="BD49" s="65">
        <f>ROUNDUP(SUM($BD$50:$BD$54),2)</f>
        <v>0</v>
      </c>
      <c r="BS49" s="42" t="s">
        <v>63</v>
      </c>
      <c r="BT49" s="42" t="s">
        <v>64</v>
      </c>
      <c r="BU49" s="66" t="s">
        <v>65</v>
      </c>
      <c r="BV49" s="42" t="s">
        <v>66</v>
      </c>
      <c r="BW49" s="42" t="s">
        <v>4</v>
      </c>
      <c r="BX49" s="42" t="s">
        <v>67</v>
      </c>
    </row>
    <row r="50" spans="1:91" s="67" customFormat="1" ht="28.5" customHeight="1">
      <c r="A50" s="203" t="s">
        <v>431</v>
      </c>
      <c r="B50" s="68"/>
      <c r="C50" s="69"/>
      <c r="D50" s="170" t="s">
        <v>68</v>
      </c>
      <c r="E50" s="171"/>
      <c r="F50" s="171"/>
      <c r="G50" s="171"/>
      <c r="H50" s="171"/>
      <c r="I50" s="69"/>
      <c r="J50" s="170" t="s">
        <v>69</v>
      </c>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68">
        <f>'SO 900 - Parkový mobiliář'!$M$25</f>
        <v>0</v>
      </c>
      <c r="AH50" s="169"/>
      <c r="AI50" s="169"/>
      <c r="AJ50" s="169"/>
      <c r="AK50" s="169"/>
      <c r="AL50" s="169"/>
      <c r="AM50" s="169"/>
      <c r="AN50" s="168">
        <f>ROUNDUP(SUM($AG$50,$AT$50),2)</f>
        <v>0</v>
      </c>
      <c r="AO50" s="169"/>
      <c r="AP50" s="169"/>
      <c r="AQ50" s="70" t="s">
        <v>70</v>
      </c>
      <c r="AR50" s="71"/>
      <c r="AS50" s="72">
        <v>0</v>
      </c>
      <c r="AT50" s="73">
        <f>ROUNDUP(SUM($AV$50:$AW$50),1)</f>
        <v>0</v>
      </c>
      <c r="AU50" s="74">
        <f>'SO 900 - Parkový mobiliář'!$W$71</f>
        <v>0</v>
      </c>
      <c r="AV50" s="73">
        <f>'SO 900 - Parkový mobiliář'!$M$27</f>
        <v>0</v>
      </c>
      <c r="AW50" s="73">
        <f>'SO 900 - Parkový mobiliář'!$M$28</f>
        <v>0</v>
      </c>
      <c r="AX50" s="73">
        <f>'SO 900 - Parkový mobiliář'!$M$29</f>
        <v>0</v>
      </c>
      <c r="AY50" s="73">
        <f>'SO 900 - Parkový mobiliář'!$M$30</f>
        <v>0</v>
      </c>
      <c r="AZ50" s="73">
        <f>'SO 900 - Parkový mobiliář'!$H$27</f>
        <v>0</v>
      </c>
      <c r="BA50" s="73">
        <f>'SO 900 - Parkový mobiliář'!$H$28</f>
        <v>0</v>
      </c>
      <c r="BB50" s="73">
        <f>'SO 900 - Parkový mobiliář'!$H$29</f>
        <v>0</v>
      </c>
      <c r="BC50" s="73">
        <f>'SO 900 - Parkový mobiliář'!$H$30</f>
        <v>0</v>
      </c>
      <c r="BD50" s="75">
        <f>'SO 900 - Parkový mobiliář'!$H$31</f>
        <v>0</v>
      </c>
      <c r="BT50" s="67" t="s">
        <v>17</v>
      </c>
      <c r="BV50" s="67" t="s">
        <v>66</v>
      </c>
      <c r="BW50" s="67" t="s">
        <v>71</v>
      </c>
      <c r="BX50" s="67" t="s">
        <v>4</v>
      </c>
      <c r="CM50" s="67" t="s">
        <v>72</v>
      </c>
    </row>
    <row r="51" spans="1:91" s="67" customFormat="1" ht="28.5" customHeight="1">
      <c r="A51" s="203" t="s">
        <v>431</v>
      </c>
      <c r="B51" s="68"/>
      <c r="C51" s="69"/>
      <c r="D51" s="170" t="s">
        <v>73</v>
      </c>
      <c r="E51" s="171"/>
      <c r="F51" s="171"/>
      <c r="G51" s="171"/>
      <c r="H51" s="171"/>
      <c r="I51" s="69"/>
      <c r="J51" s="170" t="s">
        <v>74</v>
      </c>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68">
        <f>'S0 100 - Komunikace + zpe...'!$M$25</f>
        <v>0</v>
      </c>
      <c r="AH51" s="169"/>
      <c r="AI51" s="169"/>
      <c r="AJ51" s="169"/>
      <c r="AK51" s="169"/>
      <c r="AL51" s="169"/>
      <c r="AM51" s="169"/>
      <c r="AN51" s="168">
        <f>ROUNDUP(SUM($AG$51,$AT$51),2)</f>
        <v>0</v>
      </c>
      <c r="AO51" s="169"/>
      <c r="AP51" s="169"/>
      <c r="AQ51" s="70" t="s">
        <v>70</v>
      </c>
      <c r="AR51" s="71"/>
      <c r="AS51" s="72">
        <v>0</v>
      </c>
      <c r="AT51" s="73">
        <f>ROUNDUP(SUM($AV$51:$AW$51),1)</f>
        <v>0</v>
      </c>
      <c r="AU51" s="74">
        <f>'S0 100 - Komunikace + zpe...'!$W$80</f>
        <v>0</v>
      </c>
      <c r="AV51" s="73">
        <f>'S0 100 - Komunikace + zpe...'!$M$27</f>
        <v>0</v>
      </c>
      <c r="AW51" s="73">
        <f>'S0 100 - Komunikace + zpe...'!$M$28</f>
        <v>0</v>
      </c>
      <c r="AX51" s="73">
        <f>'S0 100 - Komunikace + zpe...'!$M$29</f>
        <v>0</v>
      </c>
      <c r="AY51" s="73">
        <f>'S0 100 - Komunikace + zpe...'!$M$30</f>
        <v>0</v>
      </c>
      <c r="AZ51" s="73">
        <f>'S0 100 - Komunikace + zpe...'!$H$27</f>
        <v>0</v>
      </c>
      <c r="BA51" s="73">
        <f>'S0 100 - Komunikace + zpe...'!$H$28</f>
        <v>0</v>
      </c>
      <c r="BB51" s="73">
        <f>'S0 100 - Komunikace + zpe...'!$H$29</f>
        <v>0</v>
      </c>
      <c r="BC51" s="73">
        <f>'S0 100 - Komunikace + zpe...'!$H$30</f>
        <v>0</v>
      </c>
      <c r="BD51" s="75">
        <f>'S0 100 - Komunikace + zpe...'!$H$31</f>
        <v>0</v>
      </c>
      <c r="BT51" s="67" t="s">
        <v>17</v>
      </c>
      <c r="BV51" s="67" t="s">
        <v>66</v>
      </c>
      <c r="BW51" s="67" t="s">
        <v>75</v>
      </c>
      <c r="BX51" s="67" t="s">
        <v>4</v>
      </c>
      <c r="CM51" s="67" t="s">
        <v>72</v>
      </c>
    </row>
    <row r="52" spans="1:91" s="67" customFormat="1" ht="28.5" customHeight="1">
      <c r="A52" s="203" t="s">
        <v>431</v>
      </c>
      <c r="B52" s="68"/>
      <c r="C52" s="69"/>
      <c r="D52" s="170" t="s">
        <v>76</v>
      </c>
      <c r="E52" s="171"/>
      <c r="F52" s="171"/>
      <c r="G52" s="171"/>
      <c r="H52" s="171"/>
      <c r="I52" s="69"/>
      <c r="J52" s="170" t="s">
        <v>77</v>
      </c>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68">
        <f>'SO 901 - Terénní úpravy'!$M$25</f>
        <v>0</v>
      </c>
      <c r="AH52" s="169"/>
      <c r="AI52" s="169"/>
      <c r="AJ52" s="169"/>
      <c r="AK52" s="169"/>
      <c r="AL52" s="169"/>
      <c r="AM52" s="169"/>
      <c r="AN52" s="168">
        <f>ROUNDUP(SUM($AG$52,$AT$52),2)</f>
        <v>0</v>
      </c>
      <c r="AO52" s="169"/>
      <c r="AP52" s="169"/>
      <c r="AQ52" s="70" t="s">
        <v>70</v>
      </c>
      <c r="AR52" s="71"/>
      <c r="AS52" s="72">
        <v>0</v>
      </c>
      <c r="AT52" s="73">
        <f>ROUNDUP(SUM($AV$52:$AW$52),1)</f>
        <v>0</v>
      </c>
      <c r="AU52" s="74">
        <f>'SO 901 - Terénní úpravy'!$W$73</f>
        <v>0</v>
      </c>
      <c r="AV52" s="73">
        <f>'SO 901 - Terénní úpravy'!$M$27</f>
        <v>0</v>
      </c>
      <c r="AW52" s="73">
        <f>'SO 901 - Terénní úpravy'!$M$28</f>
        <v>0</v>
      </c>
      <c r="AX52" s="73">
        <f>'SO 901 - Terénní úpravy'!$M$29</f>
        <v>0</v>
      </c>
      <c r="AY52" s="73">
        <f>'SO 901 - Terénní úpravy'!$M$30</f>
        <v>0</v>
      </c>
      <c r="AZ52" s="73">
        <f>'SO 901 - Terénní úpravy'!$H$27</f>
        <v>0</v>
      </c>
      <c r="BA52" s="73">
        <f>'SO 901 - Terénní úpravy'!$H$28</f>
        <v>0</v>
      </c>
      <c r="BB52" s="73">
        <f>'SO 901 - Terénní úpravy'!$H$29</f>
        <v>0</v>
      </c>
      <c r="BC52" s="73">
        <f>'SO 901 - Terénní úpravy'!$H$30</f>
        <v>0</v>
      </c>
      <c r="BD52" s="75">
        <f>'SO 901 - Terénní úpravy'!$H$31</f>
        <v>0</v>
      </c>
      <c r="BT52" s="67" t="s">
        <v>17</v>
      </c>
      <c r="BV52" s="67" t="s">
        <v>66</v>
      </c>
      <c r="BW52" s="67" t="s">
        <v>78</v>
      </c>
      <c r="BX52" s="67" t="s">
        <v>4</v>
      </c>
      <c r="CM52" s="67" t="s">
        <v>72</v>
      </c>
    </row>
    <row r="53" spans="1:91" s="67" customFormat="1" ht="28.5" customHeight="1">
      <c r="A53" s="203" t="s">
        <v>431</v>
      </c>
      <c r="B53" s="68"/>
      <c r="C53" s="69"/>
      <c r="D53" s="170" t="s">
        <v>79</v>
      </c>
      <c r="E53" s="171"/>
      <c r="F53" s="171"/>
      <c r="G53" s="171"/>
      <c r="H53" s="171"/>
      <c r="I53" s="69"/>
      <c r="J53" s="170" t="s">
        <v>80</v>
      </c>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68">
        <f>'SO 902 - Dětské herní prvky'!$M$25</f>
        <v>0</v>
      </c>
      <c r="AH53" s="169"/>
      <c r="AI53" s="169"/>
      <c r="AJ53" s="169"/>
      <c r="AK53" s="169"/>
      <c r="AL53" s="169"/>
      <c r="AM53" s="169"/>
      <c r="AN53" s="168">
        <f>ROUNDUP(SUM($AG$53,$AT$53),2)</f>
        <v>0</v>
      </c>
      <c r="AO53" s="169"/>
      <c r="AP53" s="169"/>
      <c r="AQ53" s="70" t="s">
        <v>70</v>
      </c>
      <c r="AR53" s="71"/>
      <c r="AS53" s="72">
        <v>0</v>
      </c>
      <c r="AT53" s="73">
        <f>ROUNDUP(SUM($AV$53:$AW$53),1)</f>
        <v>0</v>
      </c>
      <c r="AU53" s="74">
        <f>'SO 902 - Dětské herní prvky'!$W$76</f>
        <v>0</v>
      </c>
      <c r="AV53" s="73">
        <f>'SO 902 - Dětské herní prvky'!$M$27</f>
        <v>0</v>
      </c>
      <c r="AW53" s="73">
        <f>'SO 902 - Dětské herní prvky'!$M$28</f>
        <v>0</v>
      </c>
      <c r="AX53" s="73">
        <f>'SO 902 - Dětské herní prvky'!$M$29</f>
        <v>0</v>
      </c>
      <c r="AY53" s="73">
        <f>'SO 902 - Dětské herní prvky'!$M$30</f>
        <v>0</v>
      </c>
      <c r="AZ53" s="73">
        <f>'SO 902 - Dětské herní prvky'!$H$27</f>
        <v>0</v>
      </c>
      <c r="BA53" s="73">
        <f>'SO 902 - Dětské herní prvky'!$H$28</f>
        <v>0</v>
      </c>
      <c r="BB53" s="73">
        <f>'SO 902 - Dětské herní prvky'!$H$29</f>
        <v>0</v>
      </c>
      <c r="BC53" s="73">
        <f>'SO 902 - Dětské herní prvky'!$H$30</f>
        <v>0</v>
      </c>
      <c r="BD53" s="75">
        <f>'SO 902 - Dětské herní prvky'!$H$31</f>
        <v>0</v>
      </c>
      <c r="BT53" s="67" t="s">
        <v>17</v>
      </c>
      <c r="BV53" s="67" t="s">
        <v>66</v>
      </c>
      <c r="BW53" s="67" t="s">
        <v>81</v>
      </c>
      <c r="BX53" s="67" t="s">
        <v>4</v>
      </c>
      <c r="CM53" s="67" t="s">
        <v>72</v>
      </c>
    </row>
    <row r="54" spans="1:91" s="67" customFormat="1" ht="28.5" customHeight="1">
      <c r="A54" s="203" t="s">
        <v>431</v>
      </c>
      <c r="B54" s="68"/>
      <c r="C54" s="69"/>
      <c r="D54" s="170" t="s">
        <v>82</v>
      </c>
      <c r="E54" s="171"/>
      <c r="F54" s="171"/>
      <c r="G54" s="171"/>
      <c r="H54" s="171"/>
      <c r="I54" s="69"/>
      <c r="J54" s="170" t="s">
        <v>83</v>
      </c>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68">
        <f>'SO 903 - Základy lan. ses...'!$M$25</f>
        <v>0</v>
      </c>
      <c r="AH54" s="169"/>
      <c r="AI54" s="169"/>
      <c r="AJ54" s="169"/>
      <c r="AK54" s="169"/>
      <c r="AL54" s="169"/>
      <c r="AM54" s="169"/>
      <c r="AN54" s="168">
        <f>ROUNDUP(SUM($AG$54,$AT$54),2)</f>
        <v>0</v>
      </c>
      <c r="AO54" s="169"/>
      <c r="AP54" s="169"/>
      <c r="AQ54" s="70" t="s">
        <v>70</v>
      </c>
      <c r="AR54" s="71"/>
      <c r="AS54" s="76">
        <v>0</v>
      </c>
      <c r="AT54" s="77">
        <f>ROUNDUP(SUM($AV$54:$AW$54),1)</f>
        <v>0</v>
      </c>
      <c r="AU54" s="78">
        <f>'SO 903 - Základy lan. ses...'!$W$77</f>
        <v>0</v>
      </c>
      <c r="AV54" s="77">
        <f>'SO 903 - Základy lan. ses...'!$M$27</f>
        <v>0</v>
      </c>
      <c r="AW54" s="77">
        <f>'SO 903 - Základy lan. ses...'!$M$28</f>
        <v>0</v>
      </c>
      <c r="AX54" s="77">
        <f>'SO 903 - Základy lan. ses...'!$M$29</f>
        <v>0</v>
      </c>
      <c r="AY54" s="77">
        <f>'SO 903 - Základy lan. ses...'!$M$30</f>
        <v>0</v>
      </c>
      <c r="AZ54" s="77">
        <f>'SO 903 - Základy lan. ses...'!$H$27</f>
        <v>0</v>
      </c>
      <c r="BA54" s="77">
        <f>'SO 903 - Základy lan. ses...'!$H$28</f>
        <v>0</v>
      </c>
      <c r="BB54" s="77">
        <f>'SO 903 - Základy lan. ses...'!$H$29</f>
        <v>0</v>
      </c>
      <c r="BC54" s="77">
        <f>'SO 903 - Základy lan. ses...'!$H$30</f>
        <v>0</v>
      </c>
      <c r="BD54" s="79">
        <f>'SO 903 - Základy lan. ses...'!$H$31</f>
        <v>0</v>
      </c>
      <c r="BT54" s="67" t="s">
        <v>17</v>
      </c>
      <c r="BV54" s="67" t="s">
        <v>66</v>
      </c>
      <c r="BW54" s="67" t="s">
        <v>84</v>
      </c>
      <c r="BX54" s="67" t="s">
        <v>4</v>
      </c>
      <c r="CM54" s="67" t="s">
        <v>72</v>
      </c>
    </row>
    <row r="55" spans="2:44" s="6" customFormat="1" ht="30.75" customHeight="1">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41"/>
    </row>
    <row r="56" spans="2:44" s="6" customFormat="1" ht="7.5" customHeight="1">
      <c r="B56" s="3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41"/>
    </row>
  </sheetData>
  <sheetProtection password="CC35" sheet="1" objects="1" scenarios="1" formatColumns="0" formatRows="0" sort="0" autoFilter="0"/>
  <mergeCells count="55">
    <mergeCell ref="AR2:BE2"/>
    <mergeCell ref="AN53:AP53"/>
    <mergeCell ref="AG53:AM53"/>
    <mergeCell ref="D53:H53"/>
    <mergeCell ref="J53:AF53"/>
    <mergeCell ref="AN54:AP54"/>
    <mergeCell ref="AG54:AM54"/>
    <mergeCell ref="D54:H54"/>
    <mergeCell ref="J54:AF54"/>
    <mergeCell ref="AN51:AP51"/>
    <mergeCell ref="AG51:AM51"/>
    <mergeCell ref="D51:H51"/>
    <mergeCell ref="J51:AF51"/>
    <mergeCell ref="AN52:AP52"/>
    <mergeCell ref="AG52:AM52"/>
    <mergeCell ref="D52:H52"/>
    <mergeCell ref="J52:AF52"/>
    <mergeCell ref="C47:G47"/>
    <mergeCell ref="I47:AF47"/>
    <mergeCell ref="AG47:AM47"/>
    <mergeCell ref="AN47:AP47"/>
    <mergeCell ref="AN50:AP50"/>
    <mergeCell ref="AG50:AM50"/>
    <mergeCell ref="D50:H50"/>
    <mergeCell ref="J50:AF50"/>
    <mergeCell ref="AG49:AM49"/>
    <mergeCell ref="AN49:AP49"/>
    <mergeCell ref="X31:AB31"/>
    <mergeCell ref="AK31:AO31"/>
    <mergeCell ref="C38:AQ38"/>
    <mergeCell ref="L40:AO40"/>
    <mergeCell ref="AM44:AP44"/>
    <mergeCell ref="AS44:AT46"/>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BE5:BE32"/>
    <mergeCell ref="K6:AO6"/>
    <mergeCell ref="E14:AJ14"/>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0" location="'SO 900 - Parkový mobiliář'!C2" tooltip="SO 900 - Parkový mobiliář" display="/"/>
    <hyperlink ref="A51" location="'S0 100 - Komunikace + zpe...'!C2" tooltip="S0 100 - Komunikace + zpe..." display="/"/>
    <hyperlink ref="A52" location="'SO 901 - Terénní úpravy'!C2" tooltip="SO 901 - Terénní úpravy" display="/"/>
    <hyperlink ref="A53" location="'SO 902 - Dětské herní prvky'!C2" tooltip="SO 902 - Dětské herní prvky" display="/"/>
    <hyperlink ref="A54" location="'SO 903 - Základy lan. ses...'!C2" tooltip="SO 903 - Základy lan. ses..."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8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08"/>
      <c r="B1" s="205"/>
      <c r="C1" s="205"/>
      <c r="D1" s="206" t="s">
        <v>1</v>
      </c>
      <c r="E1" s="205"/>
      <c r="F1" s="207" t="s">
        <v>432</v>
      </c>
      <c r="G1" s="207"/>
      <c r="H1" s="209" t="s">
        <v>433</v>
      </c>
      <c r="I1" s="209"/>
      <c r="J1" s="209"/>
      <c r="K1" s="209"/>
      <c r="L1" s="207" t="s">
        <v>434</v>
      </c>
      <c r="M1" s="207"/>
      <c r="N1" s="205"/>
      <c r="O1" s="206" t="s">
        <v>85</v>
      </c>
      <c r="P1" s="205"/>
      <c r="Q1" s="205"/>
      <c r="R1" s="205"/>
      <c r="S1" s="207" t="s">
        <v>435</v>
      </c>
      <c r="T1" s="207"/>
      <c r="U1" s="208"/>
      <c r="V1" s="20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39" t="s">
        <v>5</v>
      </c>
      <c r="D2" s="140"/>
      <c r="E2" s="140"/>
      <c r="F2" s="140"/>
      <c r="G2" s="140"/>
      <c r="H2" s="140"/>
      <c r="I2" s="140"/>
      <c r="J2" s="140"/>
      <c r="K2" s="140"/>
      <c r="L2" s="140"/>
      <c r="M2" s="140"/>
      <c r="N2" s="140"/>
      <c r="O2" s="140"/>
      <c r="P2" s="140"/>
      <c r="Q2" s="140"/>
      <c r="R2" s="140"/>
      <c r="S2" s="174"/>
      <c r="T2" s="140"/>
      <c r="U2" s="140"/>
      <c r="V2" s="140"/>
      <c r="W2" s="140"/>
      <c r="X2" s="140"/>
      <c r="Y2" s="140"/>
      <c r="Z2" s="140"/>
      <c r="AA2" s="140"/>
      <c r="AB2" s="140"/>
      <c r="AC2" s="140"/>
      <c r="AT2" s="2" t="s">
        <v>71</v>
      </c>
    </row>
    <row r="3" spans="2:46" s="2" customFormat="1" ht="7.5" customHeight="1">
      <c r="B3" s="7"/>
      <c r="C3" s="8"/>
      <c r="D3" s="8"/>
      <c r="E3" s="8"/>
      <c r="F3" s="8"/>
      <c r="G3" s="8"/>
      <c r="H3" s="8"/>
      <c r="I3" s="8"/>
      <c r="J3" s="8"/>
      <c r="K3" s="8"/>
      <c r="L3" s="8"/>
      <c r="M3" s="8"/>
      <c r="N3" s="8"/>
      <c r="O3" s="8"/>
      <c r="P3" s="8"/>
      <c r="Q3" s="8"/>
      <c r="R3" s="9"/>
      <c r="AT3" s="2" t="s">
        <v>72</v>
      </c>
    </row>
    <row r="4" spans="2:46" s="2" customFormat="1" ht="37.5" customHeight="1">
      <c r="B4" s="10"/>
      <c r="C4" s="141" t="s">
        <v>86</v>
      </c>
      <c r="D4" s="142"/>
      <c r="E4" s="142"/>
      <c r="F4" s="142"/>
      <c r="G4" s="142"/>
      <c r="H4" s="142"/>
      <c r="I4" s="142"/>
      <c r="J4" s="142"/>
      <c r="K4" s="142"/>
      <c r="L4" s="142"/>
      <c r="M4" s="142"/>
      <c r="N4" s="142"/>
      <c r="O4" s="142"/>
      <c r="P4" s="142"/>
      <c r="Q4" s="142"/>
      <c r="R4" s="14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75" t="str">
        <f>'Rekapitulace stavby'!$K$6</f>
        <v>S04 - Karlovarský park</v>
      </c>
      <c r="G6" s="142"/>
      <c r="H6" s="142"/>
      <c r="I6" s="142"/>
      <c r="J6" s="142"/>
      <c r="K6" s="142"/>
      <c r="L6" s="142"/>
      <c r="M6" s="142"/>
      <c r="N6" s="142"/>
      <c r="O6" s="142"/>
      <c r="P6" s="142"/>
      <c r="Q6" s="142"/>
      <c r="R6" s="12"/>
    </row>
    <row r="7" spans="2:18" s="6" customFormat="1" ht="18.75" customHeight="1">
      <c r="B7" s="21"/>
      <c r="C7" s="22"/>
      <c r="D7" s="15" t="s">
        <v>87</v>
      </c>
      <c r="E7" s="22"/>
      <c r="F7" s="147" t="s">
        <v>88</v>
      </c>
      <c r="G7" s="159"/>
      <c r="H7" s="159"/>
      <c r="I7" s="159"/>
      <c r="J7" s="159"/>
      <c r="K7" s="159"/>
      <c r="L7" s="159"/>
      <c r="M7" s="159"/>
      <c r="N7" s="159"/>
      <c r="O7" s="159"/>
      <c r="P7" s="159"/>
      <c r="Q7" s="15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89</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76" t="str">
        <f>'Rekapitulace stavby'!$AN$8</f>
        <v>02.05.2013</v>
      </c>
      <c r="P10" s="15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60">
        <f>IF('Rekapitulace stavby'!$AN$10="","",'Rekapitulace stavby'!$AN$10)</f>
      </c>
      <c r="P12" s="159"/>
      <c r="Q12" s="22"/>
      <c r="R12" s="25"/>
    </row>
    <row r="13" spans="2:18" s="6" customFormat="1" ht="18.75" customHeight="1">
      <c r="B13" s="21"/>
      <c r="C13" s="22"/>
      <c r="D13" s="22"/>
      <c r="E13" s="17" t="str">
        <f>IF('Rekapitulace stavby'!$E$11="","",'Rekapitulace stavby'!$E$11)</f>
        <v> </v>
      </c>
      <c r="F13" s="22"/>
      <c r="G13" s="22"/>
      <c r="H13" s="22"/>
      <c r="I13" s="22"/>
      <c r="J13" s="22"/>
      <c r="K13" s="22"/>
      <c r="L13" s="22"/>
      <c r="M13" s="16" t="s">
        <v>26</v>
      </c>
      <c r="N13" s="22"/>
      <c r="O13" s="160">
        <f>IF('Rekapitulace stavby'!$AN$11="","",'Rekapitulace stavby'!$AN$11)</f>
      </c>
      <c r="P13" s="15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27</v>
      </c>
      <c r="E15" s="22"/>
      <c r="F15" s="22"/>
      <c r="G15" s="22"/>
      <c r="H15" s="22"/>
      <c r="I15" s="22"/>
      <c r="J15" s="22"/>
      <c r="K15" s="22"/>
      <c r="L15" s="22"/>
      <c r="M15" s="16" t="s">
        <v>25</v>
      </c>
      <c r="N15" s="22"/>
      <c r="O15" s="160" t="str">
        <f>IF('Rekapitulace stavby'!$AN$13="","",'Rekapitulace stavby'!$AN$13)</f>
        <v>Vyplň údaj</v>
      </c>
      <c r="P15" s="159"/>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26</v>
      </c>
      <c r="N16" s="22"/>
      <c r="O16" s="160" t="str">
        <f>IF('Rekapitulace stavby'!$AN$14="","",'Rekapitulace stavby'!$AN$14)</f>
        <v>Vyplň údaj</v>
      </c>
      <c r="P16" s="15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29</v>
      </c>
      <c r="E18" s="22"/>
      <c r="F18" s="22"/>
      <c r="G18" s="22"/>
      <c r="H18" s="22"/>
      <c r="I18" s="22"/>
      <c r="J18" s="22"/>
      <c r="K18" s="22"/>
      <c r="L18" s="22"/>
      <c r="M18" s="16" t="s">
        <v>25</v>
      </c>
      <c r="N18" s="22"/>
      <c r="O18" s="160">
        <f>IF('Rekapitulace stavby'!$AN$16="","",'Rekapitulace stavby'!$AN$16)</f>
      </c>
      <c r="P18" s="159"/>
      <c r="Q18" s="22"/>
      <c r="R18" s="25"/>
    </row>
    <row r="19" spans="2:18" s="6" customFormat="1" ht="18.75" customHeight="1">
      <c r="B19" s="21"/>
      <c r="C19" s="22"/>
      <c r="D19" s="22"/>
      <c r="E19" s="17" t="str">
        <f>IF('Rekapitulace stavby'!$E$17="","",'Rekapitulace stavby'!$E$17)</f>
        <v> </v>
      </c>
      <c r="F19" s="22"/>
      <c r="G19" s="22"/>
      <c r="H19" s="22"/>
      <c r="I19" s="22"/>
      <c r="J19" s="22"/>
      <c r="K19" s="22"/>
      <c r="L19" s="22"/>
      <c r="M19" s="16" t="s">
        <v>26</v>
      </c>
      <c r="N19" s="22"/>
      <c r="O19" s="160">
        <f>IF('Rekapitulace stavby'!$AN$17="","",'Rekapitulace stavby'!$AN$17)</f>
      </c>
      <c r="P19" s="15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31</v>
      </c>
      <c r="E21" s="22"/>
      <c r="F21" s="22"/>
      <c r="G21" s="22"/>
      <c r="H21" s="22"/>
      <c r="I21" s="22"/>
      <c r="J21" s="22"/>
      <c r="K21" s="22"/>
      <c r="L21" s="22"/>
      <c r="M21" s="22"/>
      <c r="N21" s="22"/>
      <c r="O21" s="22"/>
      <c r="P21" s="22"/>
      <c r="Q21" s="22"/>
      <c r="R21" s="25"/>
    </row>
    <row r="22" spans="2:18" s="80" customFormat="1" ht="15.75" customHeight="1">
      <c r="B22" s="81"/>
      <c r="C22" s="82"/>
      <c r="D22" s="82"/>
      <c r="E22" s="149"/>
      <c r="F22" s="177"/>
      <c r="G22" s="177"/>
      <c r="H22" s="177"/>
      <c r="I22" s="177"/>
      <c r="J22" s="177"/>
      <c r="K22" s="177"/>
      <c r="L22" s="177"/>
      <c r="M22" s="177"/>
      <c r="N22" s="177"/>
      <c r="O22" s="177"/>
      <c r="P22" s="17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32</v>
      </c>
      <c r="E25" s="22"/>
      <c r="F25" s="22"/>
      <c r="G25" s="22"/>
      <c r="H25" s="22"/>
      <c r="I25" s="22"/>
      <c r="J25" s="22"/>
      <c r="K25" s="22"/>
      <c r="L25" s="22"/>
      <c r="M25" s="172">
        <f>ROUNDUP($N$71,2)</f>
        <v>0</v>
      </c>
      <c r="N25" s="159"/>
      <c r="O25" s="159"/>
      <c r="P25" s="15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33</v>
      </c>
      <c r="E27" s="27" t="s">
        <v>34</v>
      </c>
      <c r="F27" s="28">
        <v>0.21</v>
      </c>
      <c r="G27" s="85" t="s">
        <v>35</v>
      </c>
      <c r="H27" s="178">
        <f>SUM($BE$71:$BE$82)</f>
        <v>0</v>
      </c>
      <c r="I27" s="159"/>
      <c r="J27" s="159"/>
      <c r="K27" s="22"/>
      <c r="L27" s="22"/>
      <c r="M27" s="178">
        <f>SUM($BE$71:$BE$82)*$F$27</f>
        <v>0</v>
      </c>
      <c r="N27" s="159"/>
      <c r="O27" s="159"/>
      <c r="P27" s="159"/>
      <c r="Q27" s="22"/>
      <c r="R27" s="25"/>
    </row>
    <row r="28" spans="2:18" s="6" customFormat="1" ht="15" customHeight="1">
      <c r="B28" s="21"/>
      <c r="C28" s="22"/>
      <c r="D28" s="22"/>
      <c r="E28" s="27" t="s">
        <v>36</v>
      </c>
      <c r="F28" s="28">
        <v>0.15</v>
      </c>
      <c r="G28" s="85" t="s">
        <v>35</v>
      </c>
      <c r="H28" s="178">
        <f>SUM($BF$71:$BF$82)</f>
        <v>0</v>
      </c>
      <c r="I28" s="159"/>
      <c r="J28" s="159"/>
      <c r="K28" s="22"/>
      <c r="L28" s="22"/>
      <c r="M28" s="178">
        <f>SUM($BF$71:$BF$82)*$F$28</f>
        <v>0</v>
      </c>
      <c r="N28" s="159"/>
      <c r="O28" s="159"/>
      <c r="P28" s="159"/>
      <c r="Q28" s="22"/>
      <c r="R28" s="25"/>
    </row>
    <row r="29" spans="2:18" s="6" customFormat="1" ht="15" customHeight="1" hidden="1">
      <c r="B29" s="21"/>
      <c r="C29" s="22"/>
      <c r="D29" s="22"/>
      <c r="E29" s="27" t="s">
        <v>37</v>
      </c>
      <c r="F29" s="28">
        <v>0.21</v>
      </c>
      <c r="G29" s="85" t="s">
        <v>35</v>
      </c>
      <c r="H29" s="178">
        <f>SUM($BG$71:$BG$82)</f>
        <v>0</v>
      </c>
      <c r="I29" s="159"/>
      <c r="J29" s="159"/>
      <c r="K29" s="22"/>
      <c r="L29" s="22"/>
      <c r="M29" s="178">
        <v>0</v>
      </c>
      <c r="N29" s="159"/>
      <c r="O29" s="159"/>
      <c r="P29" s="159"/>
      <c r="Q29" s="22"/>
      <c r="R29" s="25"/>
    </row>
    <row r="30" spans="2:18" s="6" customFormat="1" ht="15" customHeight="1" hidden="1">
      <c r="B30" s="21"/>
      <c r="C30" s="22"/>
      <c r="D30" s="22"/>
      <c r="E30" s="27" t="s">
        <v>38</v>
      </c>
      <c r="F30" s="28">
        <v>0.15</v>
      </c>
      <c r="G30" s="85" t="s">
        <v>35</v>
      </c>
      <c r="H30" s="178">
        <f>SUM($BH$71:$BH$82)</f>
        <v>0</v>
      </c>
      <c r="I30" s="159"/>
      <c r="J30" s="159"/>
      <c r="K30" s="22"/>
      <c r="L30" s="22"/>
      <c r="M30" s="178">
        <v>0</v>
      </c>
      <c r="N30" s="159"/>
      <c r="O30" s="159"/>
      <c r="P30" s="159"/>
      <c r="Q30" s="22"/>
      <c r="R30" s="25"/>
    </row>
    <row r="31" spans="2:18" s="6" customFormat="1" ht="15" customHeight="1" hidden="1">
      <c r="B31" s="21"/>
      <c r="C31" s="22"/>
      <c r="D31" s="22"/>
      <c r="E31" s="27" t="s">
        <v>39</v>
      </c>
      <c r="F31" s="28">
        <v>0</v>
      </c>
      <c r="G31" s="85" t="s">
        <v>35</v>
      </c>
      <c r="H31" s="178">
        <f>SUM($BI$71:$BI$82)</f>
        <v>0</v>
      </c>
      <c r="I31" s="159"/>
      <c r="J31" s="159"/>
      <c r="K31" s="22"/>
      <c r="L31" s="22"/>
      <c r="M31" s="178">
        <v>0</v>
      </c>
      <c r="N31" s="159"/>
      <c r="O31" s="159"/>
      <c r="P31" s="15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40</v>
      </c>
      <c r="E33" s="33"/>
      <c r="F33" s="33"/>
      <c r="G33" s="86" t="s">
        <v>41</v>
      </c>
      <c r="H33" s="34" t="s">
        <v>42</v>
      </c>
      <c r="I33" s="33"/>
      <c r="J33" s="33"/>
      <c r="K33" s="33"/>
      <c r="L33" s="157">
        <f>ROUNDUP(SUM($M$25:$M$31),2)</f>
        <v>0</v>
      </c>
      <c r="M33" s="156"/>
      <c r="N33" s="156"/>
      <c r="O33" s="156"/>
      <c r="P33" s="15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41" t="s">
        <v>90</v>
      </c>
      <c r="D39" s="159"/>
      <c r="E39" s="159"/>
      <c r="F39" s="159"/>
      <c r="G39" s="159"/>
      <c r="H39" s="159"/>
      <c r="I39" s="159"/>
      <c r="J39" s="159"/>
      <c r="K39" s="159"/>
      <c r="L39" s="159"/>
      <c r="M39" s="159"/>
      <c r="N39" s="159"/>
      <c r="O39" s="159"/>
      <c r="P39" s="159"/>
      <c r="Q39" s="159"/>
      <c r="R39" s="17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75" t="str">
        <f>$F$6</f>
        <v>S04 - Karlovarský park</v>
      </c>
      <c r="G41" s="159"/>
      <c r="H41" s="159"/>
      <c r="I41" s="159"/>
      <c r="J41" s="159"/>
      <c r="K41" s="159"/>
      <c r="L41" s="159"/>
      <c r="M41" s="159"/>
      <c r="N41" s="159"/>
      <c r="O41" s="159"/>
      <c r="P41" s="159"/>
      <c r="Q41" s="159"/>
      <c r="R41" s="25"/>
      <c r="T41" s="22"/>
      <c r="U41" s="22"/>
    </row>
    <row r="42" spans="2:21" s="6" customFormat="1" ht="15" customHeight="1">
      <c r="B42" s="21"/>
      <c r="C42" s="15" t="s">
        <v>87</v>
      </c>
      <c r="D42" s="22"/>
      <c r="E42" s="22"/>
      <c r="F42" s="147" t="str">
        <f>$F$7</f>
        <v>SO 900 - Parkový mobiliář</v>
      </c>
      <c r="G42" s="159"/>
      <c r="H42" s="159"/>
      <c r="I42" s="159"/>
      <c r="J42" s="159"/>
      <c r="K42" s="159"/>
      <c r="L42" s="159"/>
      <c r="M42" s="159"/>
      <c r="N42" s="159"/>
      <c r="O42" s="159"/>
      <c r="P42" s="159"/>
      <c r="Q42" s="15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176" t="str">
        <f>IF($O$10="","",$O$10)</f>
        <v>02.05.2013</v>
      </c>
      <c r="N44" s="159"/>
      <c r="O44" s="159"/>
      <c r="P44" s="15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29</v>
      </c>
      <c r="L46" s="22"/>
      <c r="M46" s="160" t="str">
        <f>$E$19</f>
        <v> </v>
      </c>
      <c r="N46" s="159"/>
      <c r="O46" s="159"/>
      <c r="P46" s="159"/>
      <c r="Q46" s="159"/>
      <c r="R46" s="25"/>
      <c r="T46" s="22"/>
      <c r="U46" s="22"/>
    </row>
    <row r="47" spans="2:21" s="6" customFormat="1" ht="15" customHeight="1">
      <c r="B47" s="21"/>
      <c r="C47" s="16" t="s">
        <v>27</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80" t="s">
        <v>91</v>
      </c>
      <c r="D49" s="181"/>
      <c r="E49" s="181"/>
      <c r="F49" s="181"/>
      <c r="G49" s="181"/>
      <c r="H49" s="31"/>
      <c r="I49" s="31"/>
      <c r="J49" s="31"/>
      <c r="K49" s="31"/>
      <c r="L49" s="31"/>
      <c r="M49" s="31"/>
      <c r="N49" s="180" t="s">
        <v>92</v>
      </c>
      <c r="O49" s="181"/>
      <c r="P49" s="181"/>
      <c r="Q49" s="18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93</v>
      </c>
      <c r="D51" s="22"/>
      <c r="E51" s="22"/>
      <c r="F51" s="22"/>
      <c r="G51" s="22"/>
      <c r="H51" s="22"/>
      <c r="I51" s="22"/>
      <c r="J51" s="22"/>
      <c r="K51" s="22"/>
      <c r="L51" s="22"/>
      <c r="M51" s="22"/>
      <c r="N51" s="172">
        <f>ROUNDUP($N$71,2)</f>
        <v>0</v>
      </c>
      <c r="O51" s="159"/>
      <c r="P51" s="159"/>
      <c r="Q51" s="159"/>
      <c r="R51" s="25"/>
      <c r="T51" s="22"/>
      <c r="U51" s="22"/>
      <c r="AU51" s="6" t="s">
        <v>94</v>
      </c>
    </row>
    <row r="52" spans="2:21" s="66" customFormat="1" ht="25.5" customHeight="1">
      <c r="B52" s="90"/>
      <c r="C52" s="91"/>
      <c r="D52" s="91" t="s">
        <v>95</v>
      </c>
      <c r="E52" s="91"/>
      <c r="F52" s="91"/>
      <c r="G52" s="91"/>
      <c r="H52" s="91"/>
      <c r="I52" s="91"/>
      <c r="J52" s="91"/>
      <c r="K52" s="91"/>
      <c r="L52" s="91"/>
      <c r="M52" s="91"/>
      <c r="N52" s="182">
        <f>ROUNDUP($N$72,2)</f>
        <v>0</v>
      </c>
      <c r="O52" s="183"/>
      <c r="P52" s="183"/>
      <c r="Q52" s="183"/>
      <c r="R52" s="92"/>
      <c r="T52" s="91"/>
      <c r="U52" s="91"/>
    </row>
    <row r="53" spans="2:21" s="93" customFormat="1" ht="21" customHeight="1">
      <c r="B53" s="94"/>
      <c r="C53" s="95"/>
      <c r="D53" s="95" t="s">
        <v>96</v>
      </c>
      <c r="E53" s="95"/>
      <c r="F53" s="95"/>
      <c r="G53" s="95"/>
      <c r="H53" s="95"/>
      <c r="I53" s="95"/>
      <c r="J53" s="95"/>
      <c r="K53" s="95"/>
      <c r="L53" s="95"/>
      <c r="M53" s="95"/>
      <c r="N53" s="184">
        <f>ROUNDUP($N$82,2)</f>
        <v>0</v>
      </c>
      <c r="O53" s="185"/>
      <c r="P53" s="185"/>
      <c r="Q53" s="185"/>
      <c r="R53" s="96"/>
      <c r="T53" s="95"/>
      <c r="U53" s="95"/>
    </row>
    <row r="54" spans="2:21" s="6" customFormat="1" ht="22.5" customHeight="1">
      <c r="B54" s="21"/>
      <c r="C54" s="22"/>
      <c r="D54" s="22"/>
      <c r="E54" s="22"/>
      <c r="F54" s="22"/>
      <c r="G54" s="22"/>
      <c r="H54" s="22"/>
      <c r="I54" s="22"/>
      <c r="J54" s="22"/>
      <c r="K54" s="22"/>
      <c r="L54" s="22"/>
      <c r="M54" s="22"/>
      <c r="N54" s="22"/>
      <c r="O54" s="22"/>
      <c r="P54" s="22"/>
      <c r="Q54" s="22"/>
      <c r="R54" s="25"/>
      <c r="T54" s="22"/>
      <c r="U54" s="22"/>
    </row>
    <row r="55" spans="2:21" s="6" customFormat="1" ht="7.5" customHeight="1">
      <c r="B55" s="36"/>
      <c r="C55" s="37"/>
      <c r="D55" s="37"/>
      <c r="E55" s="37"/>
      <c r="F55" s="37"/>
      <c r="G55" s="37"/>
      <c r="H55" s="37"/>
      <c r="I55" s="37"/>
      <c r="J55" s="37"/>
      <c r="K55" s="37"/>
      <c r="L55" s="37"/>
      <c r="M55" s="37"/>
      <c r="N55" s="37"/>
      <c r="O55" s="37"/>
      <c r="P55" s="37"/>
      <c r="Q55" s="37"/>
      <c r="R55" s="38"/>
      <c r="T55" s="22"/>
      <c r="U55" s="22"/>
    </row>
    <row r="59" spans="2:19" s="6" customFormat="1" ht="7.5" customHeight="1">
      <c r="B59" s="39"/>
      <c r="C59" s="40"/>
      <c r="D59" s="40"/>
      <c r="E59" s="40"/>
      <c r="F59" s="40"/>
      <c r="G59" s="40"/>
      <c r="H59" s="40"/>
      <c r="I59" s="40"/>
      <c r="J59" s="40"/>
      <c r="K59" s="40"/>
      <c r="L59" s="40"/>
      <c r="M59" s="40"/>
      <c r="N59" s="40"/>
      <c r="O59" s="40"/>
      <c r="P59" s="40"/>
      <c r="Q59" s="40"/>
      <c r="R59" s="40"/>
      <c r="S59" s="41"/>
    </row>
    <row r="60" spans="2:19" s="6" customFormat="1" ht="37.5" customHeight="1">
      <c r="B60" s="21"/>
      <c r="C60" s="141" t="s">
        <v>97</v>
      </c>
      <c r="D60" s="159"/>
      <c r="E60" s="159"/>
      <c r="F60" s="159"/>
      <c r="G60" s="159"/>
      <c r="H60" s="159"/>
      <c r="I60" s="159"/>
      <c r="J60" s="159"/>
      <c r="K60" s="159"/>
      <c r="L60" s="159"/>
      <c r="M60" s="159"/>
      <c r="N60" s="159"/>
      <c r="O60" s="159"/>
      <c r="P60" s="159"/>
      <c r="Q60" s="159"/>
      <c r="R60" s="159"/>
      <c r="S60" s="41"/>
    </row>
    <row r="61" spans="2:19" s="6" customFormat="1" ht="7.5" customHeight="1">
      <c r="B61" s="21"/>
      <c r="C61" s="22"/>
      <c r="D61" s="22"/>
      <c r="E61" s="22"/>
      <c r="F61" s="22"/>
      <c r="G61" s="22"/>
      <c r="H61" s="22"/>
      <c r="I61" s="22"/>
      <c r="J61" s="22"/>
      <c r="K61" s="22"/>
      <c r="L61" s="22"/>
      <c r="M61" s="22"/>
      <c r="N61" s="22"/>
      <c r="O61" s="22"/>
      <c r="P61" s="22"/>
      <c r="Q61" s="22"/>
      <c r="R61" s="22"/>
      <c r="S61" s="41"/>
    </row>
    <row r="62" spans="2:19" s="6" customFormat="1" ht="15" customHeight="1">
      <c r="B62" s="21"/>
      <c r="C62" s="16" t="s">
        <v>14</v>
      </c>
      <c r="D62" s="22"/>
      <c r="E62" s="22"/>
      <c r="F62" s="175" t="str">
        <f>$F$6</f>
        <v>S04 - Karlovarský park</v>
      </c>
      <c r="G62" s="159"/>
      <c r="H62" s="159"/>
      <c r="I62" s="159"/>
      <c r="J62" s="159"/>
      <c r="K62" s="159"/>
      <c r="L62" s="159"/>
      <c r="M62" s="159"/>
      <c r="N62" s="159"/>
      <c r="O62" s="159"/>
      <c r="P62" s="159"/>
      <c r="Q62" s="159"/>
      <c r="R62" s="22"/>
      <c r="S62" s="41"/>
    </row>
    <row r="63" spans="2:19" s="6" customFormat="1" ht="15" customHeight="1">
      <c r="B63" s="21"/>
      <c r="C63" s="15" t="s">
        <v>87</v>
      </c>
      <c r="D63" s="22"/>
      <c r="E63" s="22"/>
      <c r="F63" s="147" t="str">
        <f>$F$7</f>
        <v>SO 900 - Parkový mobiliář</v>
      </c>
      <c r="G63" s="159"/>
      <c r="H63" s="159"/>
      <c r="I63" s="159"/>
      <c r="J63" s="159"/>
      <c r="K63" s="159"/>
      <c r="L63" s="159"/>
      <c r="M63" s="159"/>
      <c r="N63" s="159"/>
      <c r="O63" s="159"/>
      <c r="P63" s="159"/>
      <c r="Q63" s="159"/>
      <c r="R63" s="22"/>
      <c r="S63" s="41"/>
    </row>
    <row r="64" spans="2:19" s="6" customFormat="1" ht="7.5" customHeight="1">
      <c r="B64" s="21"/>
      <c r="C64" s="22"/>
      <c r="D64" s="22"/>
      <c r="E64" s="22"/>
      <c r="F64" s="22"/>
      <c r="G64" s="22"/>
      <c r="H64" s="22"/>
      <c r="I64" s="22"/>
      <c r="J64" s="22"/>
      <c r="K64" s="22"/>
      <c r="L64" s="22"/>
      <c r="M64" s="22"/>
      <c r="N64" s="22"/>
      <c r="O64" s="22"/>
      <c r="P64" s="22"/>
      <c r="Q64" s="22"/>
      <c r="R64" s="22"/>
      <c r="S64" s="41"/>
    </row>
    <row r="65" spans="2:19" s="6" customFormat="1" ht="18.75" customHeight="1">
      <c r="B65" s="21"/>
      <c r="C65" s="16" t="s">
        <v>18</v>
      </c>
      <c r="D65" s="22"/>
      <c r="E65" s="22"/>
      <c r="F65" s="17" t="str">
        <f>$F$10</f>
        <v> </v>
      </c>
      <c r="G65" s="22"/>
      <c r="H65" s="22"/>
      <c r="I65" s="22"/>
      <c r="J65" s="22"/>
      <c r="K65" s="16" t="s">
        <v>20</v>
      </c>
      <c r="L65" s="22"/>
      <c r="M65" s="176" t="str">
        <f>IF($O$10="","",$O$10)</f>
        <v>02.05.2013</v>
      </c>
      <c r="N65" s="159"/>
      <c r="O65" s="159"/>
      <c r="P65" s="159"/>
      <c r="Q65" s="22"/>
      <c r="R65" s="22"/>
      <c r="S65" s="41"/>
    </row>
    <row r="66" spans="2:19" s="6" customFormat="1" ht="7.5" customHeight="1">
      <c r="B66" s="21"/>
      <c r="C66" s="22"/>
      <c r="D66" s="22"/>
      <c r="E66" s="22"/>
      <c r="F66" s="22"/>
      <c r="G66" s="22"/>
      <c r="H66" s="22"/>
      <c r="I66" s="22"/>
      <c r="J66" s="22"/>
      <c r="K66" s="22"/>
      <c r="L66" s="22"/>
      <c r="M66" s="22"/>
      <c r="N66" s="22"/>
      <c r="O66" s="22"/>
      <c r="P66" s="22"/>
      <c r="Q66" s="22"/>
      <c r="R66" s="22"/>
      <c r="S66" s="41"/>
    </row>
    <row r="67" spans="2:19" s="6" customFormat="1" ht="15.75" customHeight="1">
      <c r="B67" s="21"/>
      <c r="C67" s="16" t="s">
        <v>24</v>
      </c>
      <c r="D67" s="22"/>
      <c r="E67" s="22"/>
      <c r="F67" s="17" t="str">
        <f>$E$13</f>
        <v> </v>
      </c>
      <c r="G67" s="22"/>
      <c r="H67" s="22"/>
      <c r="I67" s="22"/>
      <c r="J67" s="22"/>
      <c r="K67" s="16" t="s">
        <v>29</v>
      </c>
      <c r="L67" s="22"/>
      <c r="M67" s="160" t="str">
        <f>$E$19</f>
        <v> </v>
      </c>
      <c r="N67" s="159"/>
      <c r="O67" s="159"/>
      <c r="P67" s="159"/>
      <c r="Q67" s="159"/>
      <c r="R67" s="22"/>
      <c r="S67" s="41"/>
    </row>
    <row r="68" spans="2:19" s="6" customFormat="1" ht="15" customHeight="1">
      <c r="B68" s="21"/>
      <c r="C68" s="16" t="s">
        <v>27</v>
      </c>
      <c r="D68" s="22"/>
      <c r="E68" s="22"/>
      <c r="F68" s="17" t="str">
        <f>IF($E$16="","",$E$16)</f>
        <v>Vyplň údaj</v>
      </c>
      <c r="G68" s="22"/>
      <c r="H68" s="22"/>
      <c r="I68" s="22"/>
      <c r="J68" s="22"/>
      <c r="K68" s="22"/>
      <c r="L68" s="22"/>
      <c r="M68" s="22"/>
      <c r="N68" s="22"/>
      <c r="O68" s="22"/>
      <c r="P68" s="22"/>
      <c r="Q68" s="22"/>
      <c r="R68" s="22"/>
      <c r="S68" s="41"/>
    </row>
    <row r="69" spans="2:19" s="6" customFormat="1" ht="11.25" customHeight="1">
      <c r="B69" s="21"/>
      <c r="C69" s="22"/>
      <c r="D69" s="22"/>
      <c r="E69" s="22"/>
      <c r="F69" s="22"/>
      <c r="G69" s="22"/>
      <c r="H69" s="22"/>
      <c r="I69" s="22"/>
      <c r="J69" s="22"/>
      <c r="K69" s="22"/>
      <c r="L69" s="22"/>
      <c r="M69" s="22"/>
      <c r="N69" s="22"/>
      <c r="O69" s="22"/>
      <c r="P69" s="22"/>
      <c r="Q69" s="22"/>
      <c r="R69" s="22"/>
      <c r="S69" s="41"/>
    </row>
    <row r="70" spans="2:27" s="97" customFormat="1" ht="30" customHeight="1">
      <c r="B70" s="98"/>
      <c r="C70" s="99" t="s">
        <v>98</v>
      </c>
      <c r="D70" s="100" t="s">
        <v>49</v>
      </c>
      <c r="E70" s="100" t="s">
        <v>45</v>
      </c>
      <c r="F70" s="186" t="s">
        <v>99</v>
      </c>
      <c r="G70" s="187"/>
      <c r="H70" s="187"/>
      <c r="I70" s="187"/>
      <c r="J70" s="100" t="s">
        <v>100</v>
      </c>
      <c r="K70" s="100" t="s">
        <v>101</v>
      </c>
      <c r="L70" s="186" t="s">
        <v>102</v>
      </c>
      <c r="M70" s="187"/>
      <c r="N70" s="186" t="s">
        <v>103</v>
      </c>
      <c r="O70" s="187"/>
      <c r="P70" s="187"/>
      <c r="Q70" s="187"/>
      <c r="R70" s="101" t="s">
        <v>104</v>
      </c>
      <c r="S70" s="102"/>
      <c r="T70" s="53" t="s">
        <v>105</v>
      </c>
      <c r="U70" s="54" t="s">
        <v>33</v>
      </c>
      <c r="V70" s="54" t="s">
        <v>106</v>
      </c>
      <c r="W70" s="54" t="s">
        <v>107</v>
      </c>
      <c r="X70" s="54" t="s">
        <v>108</v>
      </c>
      <c r="Y70" s="54" t="s">
        <v>109</v>
      </c>
      <c r="Z70" s="54" t="s">
        <v>110</v>
      </c>
      <c r="AA70" s="55" t="s">
        <v>111</v>
      </c>
    </row>
    <row r="71" spans="2:63" s="6" customFormat="1" ht="30" customHeight="1">
      <c r="B71" s="21"/>
      <c r="C71" s="60" t="s">
        <v>93</v>
      </c>
      <c r="D71" s="22"/>
      <c r="E71" s="22"/>
      <c r="F71" s="22"/>
      <c r="G71" s="22"/>
      <c r="H71" s="22"/>
      <c r="I71" s="22"/>
      <c r="J71" s="22"/>
      <c r="K71" s="22"/>
      <c r="L71" s="22"/>
      <c r="M71" s="22"/>
      <c r="N71" s="195">
        <f>$BK$71</f>
        <v>0</v>
      </c>
      <c r="O71" s="159"/>
      <c r="P71" s="159"/>
      <c r="Q71" s="159"/>
      <c r="R71" s="22"/>
      <c r="S71" s="41"/>
      <c r="T71" s="57"/>
      <c r="U71" s="58"/>
      <c r="V71" s="58"/>
      <c r="W71" s="103">
        <f>$W$72</f>
        <v>0</v>
      </c>
      <c r="X71" s="58"/>
      <c r="Y71" s="103">
        <f>$Y$72</f>
        <v>0</v>
      </c>
      <c r="Z71" s="58"/>
      <c r="AA71" s="104">
        <f>$AA$72</f>
        <v>0</v>
      </c>
      <c r="AT71" s="6" t="s">
        <v>63</v>
      </c>
      <c r="AU71" s="6" t="s">
        <v>94</v>
      </c>
      <c r="BK71" s="105">
        <f>$BK$72</f>
        <v>0</v>
      </c>
    </row>
    <row r="72" spans="2:63" s="106" customFormat="1" ht="37.5" customHeight="1">
      <c r="B72" s="107"/>
      <c r="C72" s="108"/>
      <c r="D72" s="109" t="s">
        <v>95</v>
      </c>
      <c r="E72" s="108"/>
      <c r="F72" s="108"/>
      <c r="G72" s="108"/>
      <c r="H72" s="108"/>
      <c r="I72" s="108"/>
      <c r="J72" s="108"/>
      <c r="K72" s="108"/>
      <c r="L72" s="108"/>
      <c r="M72" s="108"/>
      <c r="N72" s="196">
        <f>$BK$72</f>
        <v>0</v>
      </c>
      <c r="O72" s="197"/>
      <c r="P72" s="197"/>
      <c r="Q72" s="197"/>
      <c r="R72" s="108"/>
      <c r="S72" s="110"/>
      <c r="T72" s="111"/>
      <c r="U72" s="108"/>
      <c r="V72" s="108"/>
      <c r="W72" s="112">
        <f>SUM($W$73:$W$82)</f>
        <v>0</v>
      </c>
      <c r="X72" s="108"/>
      <c r="Y72" s="112">
        <f>SUM($Y$73:$Y$82)</f>
        <v>0</v>
      </c>
      <c r="Z72" s="108"/>
      <c r="AA72" s="113">
        <f>SUM($AA$73:$AA$82)</f>
        <v>0</v>
      </c>
      <c r="AR72" s="114" t="s">
        <v>17</v>
      </c>
      <c r="AT72" s="114" t="s">
        <v>63</v>
      </c>
      <c r="AU72" s="114" t="s">
        <v>64</v>
      </c>
      <c r="AY72" s="114" t="s">
        <v>112</v>
      </c>
      <c r="BK72" s="115">
        <f>SUM($BK$73:$BK$82)</f>
        <v>0</v>
      </c>
    </row>
    <row r="73" spans="2:65" s="6" customFormat="1" ht="75" customHeight="1">
      <c r="B73" s="21"/>
      <c r="C73" s="116" t="s">
        <v>113</v>
      </c>
      <c r="D73" s="116" t="s">
        <v>114</v>
      </c>
      <c r="E73" s="117" t="s">
        <v>115</v>
      </c>
      <c r="F73" s="188" t="s">
        <v>116</v>
      </c>
      <c r="G73" s="189"/>
      <c r="H73" s="189"/>
      <c r="I73" s="189"/>
      <c r="J73" s="118" t="s">
        <v>117</v>
      </c>
      <c r="K73" s="119">
        <v>17</v>
      </c>
      <c r="L73" s="190"/>
      <c r="M73" s="189"/>
      <c r="N73" s="191">
        <f>ROUND($L$73*$K$73,2)</f>
        <v>0</v>
      </c>
      <c r="O73" s="192"/>
      <c r="P73" s="192"/>
      <c r="Q73" s="192"/>
      <c r="R73" s="120"/>
      <c r="S73" s="41"/>
      <c r="T73" s="121"/>
      <c r="U73" s="122" t="s">
        <v>34</v>
      </c>
      <c r="V73" s="22"/>
      <c r="W73" s="22"/>
      <c r="X73" s="123">
        <v>0</v>
      </c>
      <c r="Y73" s="123">
        <f>$X$73*$K$73</f>
        <v>0</v>
      </c>
      <c r="Z73" s="123">
        <v>0</v>
      </c>
      <c r="AA73" s="124">
        <f>$Z$73*$K$73</f>
        <v>0</v>
      </c>
      <c r="AR73" s="80" t="s">
        <v>118</v>
      </c>
      <c r="AT73" s="80" t="s">
        <v>114</v>
      </c>
      <c r="AU73" s="80" t="s">
        <v>17</v>
      </c>
      <c r="AY73" s="6" t="s">
        <v>112</v>
      </c>
      <c r="BE73" s="125">
        <f>IF($U$73="základní",$N$73,0)</f>
        <v>0</v>
      </c>
      <c r="BF73" s="125">
        <f>IF($U$73="snížená",$N$73,0)</f>
        <v>0</v>
      </c>
      <c r="BG73" s="125">
        <f>IF($U$73="zákl. přenesená",$N$73,0)</f>
        <v>0</v>
      </c>
      <c r="BH73" s="125">
        <f>IF($U$73="sníž. přenesená",$N$73,0)</f>
        <v>0</v>
      </c>
      <c r="BI73" s="125">
        <f>IF($U$73="nulová",$N$73,0)</f>
        <v>0</v>
      </c>
      <c r="BJ73" s="80" t="s">
        <v>17</v>
      </c>
      <c r="BK73" s="125">
        <f>ROUND($L$73*$K$73,2)</f>
        <v>0</v>
      </c>
      <c r="BL73" s="80" t="s">
        <v>119</v>
      </c>
      <c r="BM73" s="80" t="s">
        <v>17</v>
      </c>
    </row>
    <row r="74" spans="2:47" s="6" customFormat="1" ht="38.25" customHeight="1">
      <c r="B74" s="21"/>
      <c r="C74" s="22"/>
      <c r="D74" s="22"/>
      <c r="E74" s="22"/>
      <c r="F74" s="193" t="s">
        <v>120</v>
      </c>
      <c r="G74" s="159"/>
      <c r="H74" s="159"/>
      <c r="I74" s="159"/>
      <c r="J74" s="159"/>
      <c r="K74" s="159"/>
      <c r="L74" s="159"/>
      <c r="M74" s="159"/>
      <c r="N74" s="159"/>
      <c r="O74" s="159"/>
      <c r="P74" s="159"/>
      <c r="Q74" s="159"/>
      <c r="R74" s="159"/>
      <c r="S74" s="41"/>
      <c r="T74" s="50"/>
      <c r="U74" s="22"/>
      <c r="V74" s="22"/>
      <c r="W74" s="22"/>
      <c r="X74" s="22"/>
      <c r="Y74" s="22"/>
      <c r="Z74" s="22"/>
      <c r="AA74" s="51"/>
      <c r="AT74" s="6" t="s">
        <v>121</v>
      </c>
      <c r="AU74" s="6" t="s">
        <v>17</v>
      </c>
    </row>
    <row r="75" spans="2:47" s="6" customFormat="1" ht="27" customHeight="1">
      <c r="B75" s="21"/>
      <c r="C75" s="22"/>
      <c r="D75" s="22"/>
      <c r="E75" s="22"/>
      <c r="F75" s="194" t="s">
        <v>122</v>
      </c>
      <c r="G75" s="159"/>
      <c r="H75" s="159"/>
      <c r="I75" s="159"/>
      <c r="J75" s="159"/>
      <c r="K75" s="159"/>
      <c r="L75" s="159"/>
      <c r="M75" s="159"/>
      <c r="N75" s="159"/>
      <c r="O75" s="159"/>
      <c r="P75" s="159"/>
      <c r="Q75" s="159"/>
      <c r="R75" s="159"/>
      <c r="S75" s="41"/>
      <c r="T75" s="50"/>
      <c r="U75" s="22"/>
      <c r="V75" s="22"/>
      <c r="W75" s="22"/>
      <c r="X75" s="22"/>
      <c r="Y75" s="22"/>
      <c r="Z75" s="22"/>
      <c r="AA75" s="51"/>
      <c r="AT75" s="6" t="s">
        <v>123</v>
      </c>
      <c r="AU75" s="6" t="s">
        <v>17</v>
      </c>
    </row>
    <row r="76" spans="2:65" s="6" customFormat="1" ht="75" customHeight="1">
      <c r="B76" s="21"/>
      <c r="C76" s="116" t="s">
        <v>124</v>
      </c>
      <c r="D76" s="116" t="s">
        <v>114</v>
      </c>
      <c r="E76" s="117" t="s">
        <v>125</v>
      </c>
      <c r="F76" s="188" t="s">
        <v>126</v>
      </c>
      <c r="G76" s="189"/>
      <c r="H76" s="189"/>
      <c r="I76" s="189"/>
      <c r="J76" s="118" t="s">
        <v>117</v>
      </c>
      <c r="K76" s="119">
        <v>5</v>
      </c>
      <c r="L76" s="190"/>
      <c r="M76" s="189"/>
      <c r="N76" s="191">
        <f>ROUND($L$76*$K$76,2)</f>
        <v>0</v>
      </c>
      <c r="O76" s="192"/>
      <c r="P76" s="192"/>
      <c r="Q76" s="192"/>
      <c r="R76" s="120"/>
      <c r="S76" s="41"/>
      <c r="T76" s="121"/>
      <c r="U76" s="122" t="s">
        <v>34</v>
      </c>
      <c r="V76" s="22"/>
      <c r="W76" s="22"/>
      <c r="X76" s="123">
        <v>0</v>
      </c>
      <c r="Y76" s="123">
        <f>$X$76*$K$76</f>
        <v>0</v>
      </c>
      <c r="Z76" s="123">
        <v>0</v>
      </c>
      <c r="AA76" s="124">
        <f>$Z$76*$K$76</f>
        <v>0</v>
      </c>
      <c r="AR76" s="80" t="s">
        <v>118</v>
      </c>
      <c r="AT76" s="80" t="s">
        <v>114</v>
      </c>
      <c r="AU76" s="80" t="s">
        <v>17</v>
      </c>
      <c r="AY76" s="6" t="s">
        <v>112</v>
      </c>
      <c r="BE76" s="125">
        <f>IF($U$76="základní",$N$76,0)</f>
        <v>0</v>
      </c>
      <c r="BF76" s="125">
        <f>IF($U$76="snížená",$N$76,0)</f>
        <v>0</v>
      </c>
      <c r="BG76" s="125">
        <f>IF($U$76="zákl. přenesená",$N$76,0)</f>
        <v>0</v>
      </c>
      <c r="BH76" s="125">
        <f>IF($U$76="sníž. přenesená",$N$76,0)</f>
        <v>0</v>
      </c>
      <c r="BI76" s="125">
        <f>IF($U$76="nulová",$N$76,0)</f>
        <v>0</v>
      </c>
      <c r="BJ76" s="80" t="s">
        <v>17</v>
      </c>
      <c r="BK76" s="125">
        <f>ROUND($L$76*$K$76,2)</f>
        <v>0</v>
      </c>
      <c r="BL76" s="80" t="s">
        <v>119</v>
      </c>
      <c r="BM76" s="80" t="s">
        <v>72</v>
      </c>
    </row>
    <row r="77" spans="2:47" s="6" customFormat="1" ht="38.25" customHeight="1">
      <c r="B77" s="21"/>
      <c r="C77" s="22"/>
      <c r="D77" s="22"/>
      <c r="E77" s="22"/>
      <c r="F77" s="193" t="s">
        <v>127</v>
      </c>
      <c r="G77" s="159"/>
      <c r="H77" s="159"/>
      <c r="I77" s="159"/>
      <c r="J77" s="159"/>
      <c r="K77" s="159"/>
      <c r="L77" s="159"/>
      <c r="M77" s="159"/>
      <c r="N77" s="159"/>
      <c r="O77" s="159"/>
      <c r="P77" s="159"/>
      <c r="Q77" s="159"/>
      <c r="R77" s="159"/>
      <c r="S77" s="41"/>
      <c r="T77" s="50"/>
      <c r="U77" s="22"/>
      <c r="V77" s="22"/>
      <c r="W77" s="22"/>
      <c r="X77" s="22"/>
      <c r="Y77" s="22"/>
      <c r="Z77" s="22"/>
      <c r="AA77" s="51"/>
      <c r="AT77" s="6" t="s">
        <v>121</v>
      </c>
      <c r="AU77" s="6" t="s">
        <v>17</v>
      </c>
    </row>
    <row r="78" spans="2:47" s="6" customFormat="1" ht="27" customHeight="1">
      <c r="B78" s="21"/>
      <c r="C78" s="22"/>
      <c r="D78" s="22"/>
      <c r="E78" s="22"/>
      <c r="F78" s="194" t="s">
        <v>122</v>
      </c>
      <c r="G78" s="159"/>
      <c r="H78" s="159"/>
      <c r="I78" s="159"/>
      <c r="J78" s="159"/>
      <c r="K78" s="159"/>
      <c r="L78" s="159"/>
      <c r="M78" s="159"/>
      <c r="N78" s="159"/>
      <c r="O78" s="159"/>
      <c r="P78" s="159"/>
      <c r="Q78" s="159"/>
      <c r="R78" s="159"/>
      <c r="S78" s="41"/>
      <c r="T78" s="50"/>
      <c r="U78" s="22"/>
      <c r="V78" s="22"/>
      <c r="W78" s="22"/>
      <c r="X78" s="22"/>
      <c r="Y78" s="22"/>
      <c r="Z78" s="22"/>
      <c r="AA78" s="51"/>
      <c r="AT78" s="6" t="s">
        <v>123</v>
      </c>
      <c r="AU78" s="6" t="s">
        <v>17</v>
      </c>
    </row>
    <row r="79" spans="2:65" s="6" customFormat="1" ht="75" customHeight="1">
      <c r="B79" s="21"/>
      <c r="C79" s="116" t="s">
        <v>128</v>
      </c>
      <c r="D79" s="116" t="s">
        <v>114</v>
      </c>
      <c r="E79" s="117" t="s">
        <v>129</v>
      </c>
      <c r="F79" s="188" t="s">
        <v>130</v>
      </c>
      <c r="G79" s="189"/>
      <c r="H79" s="189"/>
      <c r="I79" s="189"/>
      <c r="J79" s="118" t="s">
        <v>117</v>
      </c>
      <c r="K79" s="119">
        <v>4</v>
      </c>
      <c r="L79" s="190"/>
      <c r="M79" s="189"/>
      <c r="N79" s="191">
        <f>ROUND($L$79*$K$79,2)</f>
        <v>0</v>
      </c>
      <c r="O79" s="192"/>
      <c r="P79" s="192"/>
      <c r="Q79" s="192"/>
      <c r="R79" s="120"/>
      <c r="S79" s="41"/>
      <c r="T79" s="121"/>
      <c r="U79" s="122" t="s">
        <v>34</v>
      </c>
      <c r="V79" s="22"/>
      <c r="W79" s="22"/>
      <c r="X79" s="123">
        <v>0</v>
      </c>
      <c r="Y79" s="123">
        <f>$X$79*$K$79</f>
        <v>0</v>
      </c>
      <c r="Z79" s="123">
        <v>0</v>
      </c>
      <c r="AA79" s="124">
        <f>$Z$79*$K$79</f>
        <v>0</v>
      </c>
      <c r="AR79" s="80" t="s">
        <v>118</v>
      </c>
      <c r="AT79" s="80" t="s">
        <v>114</v>
      </c>
      <c r="AU79" s="80" t="s">
        <v>17</v>
      </c>
      <c r="AY79" s="6" t="s">
        <v>112</v>
      </c>
      <c r="BE79" s="125">
        <f>IF($U$79="základní",$N$79,0)</f>
        <v>0</v>
      </c>
      <c r="BF79" s="125">
        <f>IF($U$79="snížená",$N$79,0)</f>
        <v>0</v>
      </c>
      <c r="BG79" s="125">
        <f>IF($U$79="zákl. přenesená",$N$79,0)</f>
        <v>0</v>
      </c>
      <c r="BH79" s="125">
        <f>IF($U$79="sníž. přenesená",$N$79,0)</f>
        <v>0</v>
      </c>
      <c r="BI79" s="125">
        <f>IF($U$79="nulová",$N$79,0)</f>
        <v>0</v>
      </c>
      <c r="BJ79" s="80" t="s">
        <v>17</v>
      </c>
      <c r="BK79" s="125">
        <f>ROUND($L$79*$K$79,2)</f>
        <v>0</v>
      </c>
      <c r="BL79" s="80" t="s">
        <v>119</v>
      </c>
      <c r="BM79" s="80" t="s">
        <v>131</v>
      </c>
    </row>
    <row r="80" spans="2:47" s="6" customFormat="1" ht="27" customHeight="1">
      <c r="B80" s="21"/>
      <c r="C80" s="22"/>
      <c r="D80" s="22"/>
      <c r="E80" s="22"/>
      <c r="F80" s="193" t="s">
        <v>132</v>
      </c>
      <c r="G80" s="159"/>
      <c r="H80" s="159"/>
      <c r="I80" s="159"/>
      <c r="J80" s="159"/>
      <c r="K80" s="159"/>
      <c r="L80" s="159"/>
      <c r="M80" s="159"/>
      <c r="N80" s="159"/>
      <c r="O80" s="159"/>
      <c r="P80" s="159"/>
      <c r="Q80" s="159"/>
      <c r="R80" s="159"/>
      <c r="S80" s="41"/>
      <c r="T80" s="50"/>
      <c r="U80" s="22"/>
      <c r="V80" s="22"/>
      <c r="W80" s="22"/>
      <c r="X80" s="22"/>
      <c r="Y80" s="22"/>
      <c r="Z80" s="22"/>
      <c r="AA80" s="51"/>
      <c r="AT80" s="6" t="s">
        <v>121</v>
      </c>
      <c r="AU80" s="6" t="s">
        <v>17</v>
      </c>
    </row>
    <row r="81" spans="2:47" s="6" customFormat="1" ht="27" customHeight="1">
      <c r="B81" s="21"/>
      <c r="C81" s="22"/>
      <c r="D81" s="22"/>
      <c r="E81" s="22"/>
      <c r="F81" s="194" t="s">
        <v>122</v>
      </c>
      <c r="G81" s="159"/>
      <c r="H81" s="159"/>
      <c r="I81" s="159"/>
      <c r="J81" s="159"/>
      <c r="K81" s="159"/>
      <c r="L81" s="159"/>
      <c r="M81" s="159"/>
      <c r="N81" s="159"/>
      <c r="O81" s="159"/>
      <c r="P81" s="159"/>
      <c r="Q81" s="159"/>
      <c r="R81" s="159"/>
      <c r="S81" s="41"/>
      <c r="T81" s="50"/>
      <c r="U81" s="22"/>
      <c r="V81" s="22"/>
      <c r="W81" s="22"/>
      <c r="X81" s="22"/>
      <c r="Y81" s="22"/>
      <c r="Z81" s="22"/>
      <c r="AA81" s="51"/>
      <c r="AT81" s="6" t="s">
        <v>123</v>
      </c>
      <c r="AU81" s="6" t="s">
        <v>17</v>
      </c>
    </row>
    <row r="82" spans="2:63" s="106" customFormat="1" ht="30.75" customHeight="1">
      <c r="B82" s="107"/>
      <c r="C82" s="108"/>
      <c r="D82" s="126" t="s">
        <v>96</v>
      </c>
      <c r="E82" s="108"/>
      <c r="F82" s="108"/>
      <c r="G82" s="108"/>
      <c r="H82" s="108"/>
      <c r="I82" s="108"/>
      <c r="J82" s="108"/>
      <c r="K82" s="108"/>
      <c r="L82" s="108"/>
      <c r="M82" s="108"/>
      <c r="N82" s="198">
        <f>$BK$82</f>
        <v>0</v>
      </c>
      <c r="O82" s="197"/>
      <c r="P82" s="197"/>
      <c r="Q82" s="197"/>
      <c r="R82" s="108"/>
      <c r="S82" s="110"/>
      <c r="T82" s="127"/>
      <c r="U82" s="128"/>
      <c r="V82" s="128"/>
      <c r="W82" s="129">
        <v>0</v>
      </c>
      <c r="X82" s="128"/>
      <c r="Y82" s="129">
        <v>0</v>
      </c>
      <c r="Z82" s="128"/>
      <c r="AA82" s="130">
        <v>0</v>
      </c>
      <c r="AR82" s="114" t="s">
        <v>17</v>
      </c>
      <c r="AT82" s="114" t="s">
        <v>63</v>
      </c>
      <c r="AU82" s="114" t="s">
        <v>17</v>
      </c>
      <c r="AY82" s="114" t="s">
        <v>112</v>
      </c>
      <c r="BK82" s="115">
        <v>0</v>
      </c>
    </row>
    <row r="83" spans="2:19" s="6" customFormat="1" ht="7.5" customHeight="1">
      <c r="B83" s="36"/>
      <c r="C83" s="37"/>
      <c r="D83" s="37"/>
      <c r="E83" s="37"/>
      <c r="F83" s="37"/>
      <c r="G83" s="37"/>
      <c r="H83" s="37"/>
      <c r="I83" s="37"/>
      <c r="J83" s="37"/>
      <c r="K83" s="37"/>
      <c r="L83" s="37"/>
      <c r="M83" s="37"/>
      <c r="N83" s="37"/>
      <c r="O83" s="37"/>
      <c r="P83" s="37"/>
      <c r="Q83" s="37"/>
      <c r="R83" s="37"/>
      <c r="S83" s="41"/>
    </row>
    <row r="84" s="2" customFormat="1" ht="14.25" customHeight="1"/>
  </sheetData>
  <sheetProtection password="CC35" sheet="1" objects="1" scenarios="1" formatColumns="0" formatRows="0" sort="0" autoFilter="0"/>
  <mergeCells count="62">
    <mergeCell ref="N82:Q82"/>
    <mergeCell ref="H1:K1"/>
    <mergeCell ref="S2:AC2"/>
    <mergeCell ref="F78:R78"/>
    <mergeCell ref="F79:I79"/>
    <mergeCell ref="L79:M79"/>
    <mergeCell ref="N79:Q79"/>
    <mergeCell ref="F80:R80"/>
    <mergeCell ref="F81:R81"/>
    <mergeCell ref="F74:R74"/>
    <mergeCell ref="F75:R75"/>
    <mergeCell ref="F76:I76"/>
    <mergeCell ref="L76:M76"/>
    <mergeCell ref="N76:Q76"/>
    <mergeCell ref="F77:R77"/>
    <mergeCell ref="M65:P65"/>
    <mergeCell ref="M67:Q67"/>
    <mergeCell ref="F70:I70"/>
    <mergeCell ref="L70:M70"/>
    <mergeCell ref="N70:Q70"/>
    <mergeCell ref="F73:I73"/>
    <mergeCell ref="L73:M73"/>
    <mergeCell ref="N73:Q73"/>
    <mergeCell ref="N71:Q71"/>
    <mergeCell ref="N72:Q72"/>
    <mergeCell ref="N51:Q51"/>
    <mergeCell ref="N52:Q52"/>
    <mergeCell ref="N53:Q53"/>
    <mergeCell ref="C60:R60"/>
    <mergeCell ref="F62:Q62"/>
    <mergeCell ref="F63:Q63"/>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0"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22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08"/>
      <c r="B1" s="205"/>
      <c r="C1" s="205"/>
      <c r="D1" s="206" t="s">
        <v>1</v>
      </c>
      <c r="E1" s="205"/>
      <c r="F1" s="207" t="s">
        <v>432</v>
      </c>
      <c r="G1" s="207"/>
      <c r="H1" s="209" t="s">
        <v>433</v>
      </c>
      <c r="I1" s="209"/>
      <c r="J1" s="209"/>
      <c r="K1" s="209"/>
      <c r="L1" s="207" t="s">
        <v>434</v>
      </c>
      <c r="M1" s="207"/>
      <c r="N1" s="205"/>
      <c r="O1" s="206" t="s">
        <v>85</v>
      </c>
      <c r="P1" s="205"/>
      <c r="Q1" s="205"/>
      <c r="R1" s="205"/>
      <c r="S1" s="207" t="s">
        <v>435</v>
      </c>
      <c r="T1" s="207"/>
      <c r="U1" s="208"/>
      <c r="V1" s="20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39" t="s">
        <v>5</v>
      </c>
      <c r="D2" s="140"/>
      <c r="E2" s="140"/>
      <c r="F2" s="140"/>
      <c r="G2" s="140"/>
      <c r="H2" s="140"/>
      <c r="I2" s="140"/>
      <c r="J2" s="140"/>
      <c r="K2" s="140"/>
      <c r="L2" s="140"/>
      <c r="M2" s="140"/>
      <c r="N2" s="140"/>
      <c r="O2" s="140"/>
      <c r="P2" s="140"/>
      <c r="Q2" s="140"/>
      <c r="R2" s="140"/>
      <c r="S2" s="174"/>
      <c r="T2" s="140"/>
      <c r="U2" s="140"/>
      <c r="V2" s="140"/>
      <c r="W2" s="140"/>
      <c r="X2" s="140"/>
      <c r="Y2" s="140"/>
      <c r="Z2" s="140"/>
      <c r="AA2" s="140"/>
      <c r="AB2" s="140"/>
      <c r="AC2" s="140"/>
      <c r="AT2" s="2" t="s">
        <v>75</v>
      </c>
    </row>
    <row r="3" spans="2:46" s="2" customFormat="1" ht="7.5" customHeight="1">
      <c r="B3" s="7"/>
      <c r="C3" s="8"/>
      <c r="D3" s="8"/>
      <c r="E3" s="8"/>
      <c r="F3" s="8"/>
      <c r="G3" s="8"/>
      <c r="H3" s="8"/>
      <c r="I3" s="8"/>
      <c r="J3" s="8"/>
      <c r="K3" s="8"/>
      <c r="L3" s="8"/>
      <c r="M3" s="8"/>
      <c r="N3" s="8"/>
      <c r="O3" s="8"/>
      <c r="P3" s="8"/>
      <c r="Q3" s="8"/>
      <c r="R3" s="9"/>
      <c r="AT3" s="2" t="s">
        <v>72</v>
      </c>
    </row>
    <row r="4" spans="2:46" s="2" customFormat="1" ht="37.5" customHeight="1">
      <c r="B4" s="10"/>
      <c r="C4" s="141" t="s">
        <v>86</v>
      </c>
      <c r="D4" s="142"/>
      <c r="E4" s="142"/>
      <c r="F4" s="142"/>
      <c r="G4" s="142"/>
      <c r="H4" s="142"/>
      <c r="I4" s="142"/>
      <c r="J4" s="142"/>
      <c r="K4" s="142"/>
      <c r="L4" s="142"/>
      <c r="M4" s="142"/>
      <c r="N4" s="142"/>
      <c r="O4" s="142"/>
      <c r="P4" s="142"/>
      <c r="Q4" s="142"/>
      <c r="R4" s="14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75" t="str">
        <f>'Rekapitulace stavby'!$K$6</f>
        <v>S04 - Karlovarský park</v>
      </c>
      <c r="G6" s="142"/>
      <c r="H6" s="142"/>
      <c r="I6" s="142"/>
      <c r="J6" s="142"/>
      <c r="K6" s="142"/>
      <c r="L6" s="142"/>
      <c r="M6" s="142"/>
      <c r="N6" s="142"/>
      <c r="O6" s="142"/>
      <c r="P6" s="142"/>
      <c r="Q6" s="142"/>
      <c r="R6" s="12"/>
    </row>
    <row r="7" spans="2:18" s="6" customFormat="1" ht="18.75" customHeight="1">
      <c r="B7" s="21"/>
      <c r="C7" s="22"/>
      <c r="D7" s="15" t="s">
        <v>87</v>
      </c>
      <c r="E7" s="22"/>
      <c r="F7" s="147" t="s">
        <v>133</v>
      </c>
      <c r="G7" s="159"/>
      <c r="H7" s="159"/>
      <c r="I7" s="159"/>
      <c r="J7" s="159"/>
      <c r="K7" s="159"/>
      <c r="L7" s="159"/>
      <c r="M7" s="159"/>
      <c r="N7" s="159"/>
      <c r="O7" s="159"/>
      <c r="P7" s="159"/>
      <c r="Q7" s="15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89</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76" t="str">
        <f>'Rekapitulace stavby'!$AN$8</f>
        <v>02.05.2013</v>
      </c>
      <c r="P10" s="15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60">
        <f>IF('Rekapitulace stavby'!$AN$10="","",'Rekapitulace stavby'!$AN$10)</f>
      </c>
      <c r="P12" s="159"/>
      <c r="Q12" s="22"/>
      <c r="R12" s="25"/>
    </row>
    <row r="13" spans="2:18" s="6" customFormat="1" ht="18.75" customHeight="1">
      <c r="B13" s="21"/>
      <c r="C13" s="22"/>
      <c r="D13" s="22"/>
      <c r="E13" s="17" t="str">
        <f>IF('Rekapitulace stavby'!$E$11="","",'Rekapitulace stavby'!$E$11)</f>
        <v> </v>
      </c>
      <c r="F13" s="22"/>
      <c r="G13" s="22"/>
      <c r="H13" s="22"/>
      <c r="I13" s="22"/>
      <c r="J13" s="22"/>
      <c r="K13" s="22"/>
      <c r="L13" s="22"/>
      <c r="M13" s="16" t="s">
        <v>26</v>
      </c>
      <c r="N13" s="22"/>
      <c r="O13" s="160">
        <f>IF('Rekapitulace stavby'!$AN$11="","",'Rekapitulace stavby'!$AN$11)</f>
      </c>
      <c r="P13" s="15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27</v>
      </c>
      <c r="E15" s="22"/>
      <c r="F15" s="22"/>
      <c r="G15" s="22"/>
      <c r="H15" s="22"/>
      <c r="I15" s="22"/>
      <c r="J15" s="22"/>
      <c r="K15" s="22"/>
      <c r="L15" s="22"/>
      <c r="M15" s="16" t="s">
        <v>25</v>
      </c>
      <c r="N15" s="22"/>
      <c r="O15" s="160" t="str">
        <f>IF('Rekapitulace stavby'!$AN$13="","",'Rekapitulace stavby'!$AN$13)</f>
        <v>Vyplň údaj</v>
      </c>
      <c r="P15" s="159"/>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26</v>
      </c>
      <c r="N16" s="22"/>
      <c r="O16" s="160" t="str">
        <f>IF('Rekapitulace stavby'!$AN$14="","",'Rekapitulace stavby'!$AN$14)</f>
        <v>Vyplň údaj</v>
      </c>
      <c r="P16" s="15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29</v>
      </c>
      <c r="E18" s="22"/>
      <c r="F18" s="22"/>
      <c r="G18" s="22"/>
      <c r="H18" s="22"/>
      <c r="I18" s="22"/>
      <c r="J18" s="22"/>
      <c r="K18" s="22"/>
      <c r="L18" s="22"/>
      <c r="M18" s="16" t="s">
        <v>25</v>
      </c>
      <c r="N18" s="22"/>
      <c r="O18" s="160">
        <f>IF('Rekapitulace stavby'!$AN$16="","",'Rekapitulace stavby'!$AN$16)</f>
      </c>
      <c r="P18" s="159"/>
      <c r="Q18" s="22"/>
      <c r="R18" s="25"/>
    </row>
    <row r="19" spans="2:18" s="6" customFormat="1" ht="18.75" customHeight="1">
      <c r="B19" s="21"/>
      <c r="C19" s="22"/>
      <c r="D19" s="22"/>
      <c r="E19" s="17" t="str">
        <f>IF('Rekapitulace stavby'!$E$17="","",'Rekapitulace stavby'!$E$17)</f>
        <v> </v>
      </c>
      <c r="F19" s="22"/>
      <c r="G19" s="22"/>
      <c r="H19" s="22"/>
      <c r="I19" s="22"/>
      <c r="J19" s="22"/>
      <c r="K19" s="22"/>
      <c r="L19" s="22"/>
      <c r="M19" s="16" t="s">
        <v>26</v>
      </c>
      <c r="N19" s="22"/>
      <c r="O19" s="160">
        <f>IF('Rekapitulace stavby'!$AN$17="","",'Rekapitulace stavby'!$AN$17)</f>
      </c>
      <c r="P19" s="15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31</v>
      </c>
      <c r="E21" s="22"/>
      <c r="F21" s="22"/>
      <c r="G21" s="22"/>
      <c r="H21" s="22"/>
      <c r="I21" s="22"/>
      <c r="J21" s="22"/>
      <c r="K21" s="22"/>
      <c r="L21" s="22"/>
      <c r="M21" s="22"/>
      <c r="N21" s="22"/>
      <c r="O21" s="22"/>
      <c r="P21" s="22"/>
      <c r="Q21" s="22"/>
      <c r="R21" s="25"/>
    </row>
    <row r="22" spans="2:18" s="80" customFormat="1" ht="15.75" customHeight="1">
      <c r="B22" s="81"/>
      <c r="C22" s="82"/>
      <c r="D22" s="82"/>
      <c r="E22" s="149"/>
      <c r="F22" s="177"/>
      <c r="G22" s="177"/>
      <c r="H22" s="177"/>
      <c r="I22" s="177"/>
      <c r="J22" s="177"/>
      <c r="K22" s="177"/>
      <c r="L22" s="177"/>
      <c r="M22" s="177"/>
      <c r="N22" s="177"/>
      <c r="O22" s="177"/>
      <c r="P22" s="17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32</v>
      </c>
      <c r="E25" s="22"/>
      <c r="F25" s="22"/>
      <c r="G25" s="22"/>
      <c r="H25" s="22"/>
      <c r="I25" s="22"/>
      <c r="J25" s="22"/>
      <c r="K25" s="22"/>
      <c r="L25" s="22"/>
      <c r="M25" s="172">
        <f>ROUNDUP($N$80,2)</f>
        <v>0</v>
      </c>
      <c r="N25" s="159"/>
      <c r="O25" s="159"/>
      <c r="P25" s="15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33</v>
      </c>
      <c r="E27" s="27" t="s">
        <v>34</v>
      </c>
      <c r="F27" s="28">
        <v>0.21</v>
      </c>
      <c r="G27" s="85" t="s">
        <v>35</v>
      </c>
      <c r="H27" s="178">
        <f>SUM($BE$80:$BE$219)</f>
        <v>0</v>
      </c>
      <c r="I27" s="159"/>
      <c r="J27" s="159"/>
      <c r="K27" s="22"/>
      <c r="L27" s="22"/>
      <c r="M27" s="178">
        <f>SUM($BE$80:$BE$219)*$F$27</f>
        <v>0</v>
      </c>
      <c r="N27" s="159"/>
      <c r="O27" s="159"/>
      <c r="P27" s="159"/>
      <c r="Q27" s="22"/>
      <c r="R27" s="25"/>
    </row>
    <row r="28" spans="2:18" s="6" customFormat="1" ht="15" customHeight="1">
      <c r="B28" s="21"/>
      <c r="C28" s="22"/>
      <c r="D28" s="22"/>
      <c r="E28" s="27" t="s">
        <v>36</v>
      </c>
      <c r="F28" s="28">
        <v>0.15</v>
      </c>
      <c r="G28" s="85" t="s">
        <v>35</v>
      </c>
      <c r="H28" s="178">
        <f>SUM($BF$80:$BF$219)</f>
        <v>0</v>
      </c>
      <c r="I28" s="159"/>
      <c r="J28" s="159"/>
      <c r="K28" s="22"/>
      <c r="L28" s="22"/>
      <c r="M28" s="178">
        <f>SUM($BF$80:$BF$219)*$F$28</f>
        <v>0</v>
      </c>
      <c r="N28" s="159"/>
      <c r="O28" s="159"/>
      <c r="P28" s="159"/>
      <c r="Q28" s="22"/>
      <c r="R28" s="25"/>
    </row>
    <row r="29" spans="2:18" s="6" customFormat="1" ht="15" customHeight="1" hidden="1">
      <c r="B29" s="21"/>
      <c r="C29" s="22"/>
      <c r="D29" s="22"/>
      <c r="E29" s="27" t="s">
        <v>37</v>
      </c>
      <c r="F29" s="28">
        <v>0.21</v>
      </c>
      <c r="G29" s="85" t="s">
        <v>35</v>
      </c>
      <c r="H29" s="178">
        <f>SUM($BG$80:$BG$219)</f>
        <v>0</v>
      </c>
      <c r="I29" s="159"/>
      <c r="J29" s="159"/>
      <c r="K29" s="22"/>
      <c r="L29" s="22"/>
      <c r="M29" s="178">
        <v>0</v>
      </c>
      <c r="N29" s="159"/>
      <c r="O29" s="159"/>
      <c r="P29" s="159"/>
      <c r="Q29" s="22"/>
      <c r="R29" s="25"/>
    </row>
    <row r="30" spans="2:18" s="6" customFormat="1" ht="15" customHeight="1" hidden="1">
      <c r="B30" s="21"/>
      <c r="C30" s="22"/>
      <c r="D30" s="22"/>
      <c r="E30" s="27" t="s">
        <v>38</v>
      </c>
      <c r="F30" s="28">
        <v>0.15</v>
      </c>
      <c r="G30" s="85" t="s">
        <v>35</v>
      </c>
      <c r="H30" s="178">
        <f>SUM($BH$80:$BH$219)</f>
        <v>0</v>
      </c>
      <c r="I30" s="159"/>
      <c r="J30" s="159"/>
      <c r="K30" s="22"/>
      <c r="L30" s="22"/>
      <c r="M30" s="178">
        <v>0</v>
      </c>
      <c r="N30" s="159"/>
      <c r="O30" s="159"/>
      <c r="P30" s="159"/>
      <c r="Q30" s="22"/>
      <c r="R30" s="25"/>
    </row>
    <row r="31" spans="2:18" s="6" customFormat="1" ht="15" customHeight="1" hidden="1">
      <c r="B31" s="21"/>
      <c r="C31" s="22"/>
      <c r="D31" s="22"/>
      <c r="E31" s="27" t="s">
        <v>39</v>
      </c>
      <c r="F31" s="28">
        <v>0</v>
      </c>
      <c r="G31" s="85" t="s">
        <v>35</v>
      </c>
      <c r="H31" s="178">
        <f>SUM($BI$80:$BI$219)</f>
        <v>0</v>
      </c>
      <c r="I31" s="159"/>
      <c r="J31" s="159"/>
      <c r="K31" s="22"/>
      <c r="L31" s="22"/>
      <c r="M31" s="178">
        <v>0</v>
      </c>
      <c r="N31" s="159"/>
      <c r="O31" s="159"/>
      <c r="P31" s="15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40</v>
      </c>
      <c r="E33" s="33"/>
      <c r="F33" s="33"/>
      <c r="G33" s="86" t="s">
        <v>41</v>
      </c>
      <c r="H33" s="34" t="s">
        <v>42</v>
      </c>
      <c r="I33" s="33"/>
      <c r="J33" s="33"/>
      <c r="K33" s="33"/>
      <c r="L33" s="157">
        <f>ROUNDUP(SUM($M$25:$M$31),2)</f>
        <v>0</v>
      </c>
      <c r="M33" s="156"/>
      <c r="N33" s="156"/>
      <c r="O33" s="156"/>
      <c r="P33" s="15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41" t="s">
        <v>90</v>
      </c>
      <c r="D39" s="159"/>
      <c r="E39" s="159"/>
      <c r="F39" s="159"/>
      <c r="G39" s="159"/>
      <c r="H39" s="159"/>
      <c r="I39" s="159"/>
      <c r="J39" s="159"/>
      <c r="K39" s="159"/>
      <c r="L39" s="159"/>
      <c r="M39" s="159"/>
      <c r="N39" s="159"/>
      <c r="O39" s="159"/>
      <c r="P39" s="159"/>
      <c r="Q39" s="159"/>
      <c r="R39" s="17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75" t="str">
        <f>$F$6</f>
        <v>S04 - Karlovarský park</v>
      </c>
      <c r="G41" s="159"/>
      <c r="H41" s="159"/>
      <c r="I41" s="159"/>
      <c r="J41" s="159"/>
      <c r="K41" s="159"/>
      <c r="L41" s="159"/>
      <c r="M41" s="159"/>
      <c r="N41" s="159"/>
      <c r="O41" s="159"/>
      <c r="P41" s="159"/>
      <c r="Q41" s="159"/>
      <c r="R41" s="25"/>
      <c r="T41" s="22"/>
      <c r="U41" s="22"/>
    </row>
    <row r="42" spans="2:21" s="6" customFormat="1" ht="15" customHeight="1">
      <c r="B42" s="21"/>
      <c r="C42" s="15" t="s">
        <v>87</v>
      </c>
      <c r="D42" s="22"/>
      <c r="E42" s="22"/>
      <c r="F42" s="147" t="str">
        <f>$F$7</f>
        <v>S0 100 - Komunikace + zpev.plochy</v>
      </c>
      <c r="G42" s="159"/>
      <c r="H42" s="159"/>
      <c r="I42" s="159"/>
      <c r="J42" s="159"/>
      <c r="K42" s="159"/>
      <c r="L42" s="159"/>
      <c r="M42" s="159"/>
      <c r="N42" s="159"/>
      <c r="O42" s="159"/>
      <c r="P42" s="159"/>
      <c r="Q42" s="15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176" t="str">
        <f>IF($O$10="","",$O$10)</f>
        <v>02.05.2013</v>
      </c>
      <c r="N44" s="159"/>
      <c r="O44" s="159"/>
      <c r="P44" s="15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29</v>
      </c>
      <c r="L46" s="22"/>
      <c r="M46" s="160" t="str">
        <f>$E$19</f>
        <v> </v>
      </c>
      <c r="N46" s="159"/>
      <c r="O46" s="159"/>
      <c r="P46" s="159"/>
      <c r="Q46" s="159"/>
      <c r="R46" s="25"/>
      <c r="T46" s="22"/>
      <c r="U46" s="22"/>
    </row>
    <row r="47" spans="2:21" s="6" customFormat="1" ht="15" customHeight="1">
      <c r="B47" s="21"/>
      <c r="C47" s="16" t="s">
        <v>27</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80" t="s">
        <v>91</v>
      </c>
      <c r="D49" s="181"/>
      <c r="E49" s="181"/>
      <c r="F49" s="181"/>
      <c r="G49" s="181"/>
      <c r="H49" s="31"/>
      <c r="I49" s="31"/>
      <c r="J49" s="31"/>
      <c r="K49" s="31"/>
      <c r="L49" s="31"/>
      <c r="M49" s="31"/>
      <c r="N49" s="180" t="s">
        <v>92</v>
      </c>
      <c r="O49" s="181"/>
      <c r="P49" s="181"/>
      <c r="Q49" s="18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93</v>
      </c>
      <c r="D51" s="22"/>
      <c r="E51" s="22"/>
      <c r="F51" s="22"/>
      <c r="G51" s="22"/>
      <c r="H51" s="22"/>
      <c r="I51" s="22"/>
      <c r="J51" s="22"/>
      <c r="K51" s="22"/>
      <c r="L51" s="22"/>
      <c r="M51" s="22"/>
      <c r="N51" s="172">
        <f>ROUNDUP($N$80,2)</f>
        <v>0</v>
      </c>
      <c r="O51" s="159"/>
      <c r="P51" s="159"/>
      <c r="Q51" s="159"/>
      <c r="R51" s="25"/>
      <c r="T51" s="22"/>
      <c r="U51" s="22"/>
      <c r="AU51" s="6" t="s">
        <v>94</v>
      </c>
    </row>
    <row r="52" spans="2:21" s="66" customFormat="1" ht="25.5" customHeight="1">
      <c r="B52" s="90"/>
      <c r="C52" s="91"/>
      <c r="D52" s="91" t="s">
        <v>134</v>
      </c>
      <c r="E52" s="91"/>
      <c r="F52" s="91"/>
      <c r="G52" s="91"/>
      <c r="H52" s="91"/>
      <c r="I52" s="91"/>
      <c r="J52" s="91"/>
      <c r="K52" s="91"/>
      <c r="L52" s="91"/>
      <c r="M52" s="91"/>
      <c r="N52" s="182">
        <f>ROUNDUP($N$81,2)</f>
        <v>0</v>
      </c>
      <c r="O52" s="183"/>
      <c r="P52" s="183"/>
      <c r="Q52" s="183"/>
      <c r="R52" s="92"/>
      <c r="T52" s="91"/>
      <c r="U52" s="91"/>
    </row>
    <row r="53" spans="2:21" s="93" customFormat="1" ht="21" customHeight="1">
      <c r="B53" s="94"/>
      <c r="C53" s="95"/>
      <c r="D53" s="95" t="s">
        <v>135</v>
      </c>
      <c r="E53" s="95"/>
      <c r="F53" s="95"/>
      <c r="G53" s="95"/>
      <c r="H53" s="95"/>
      <c r="I53" s="95"/>
      <c r="J53" s="95"/>
      <c r="K53" s="95"/>
      <c r="L53" s="95"/>
      <c r="M53" s="95"/>
      <c r="N53" s="184">
        <f>ROUNDUP($N$82,2)</f>
        <v>0</v>
      </c>
      <c r="O53" s="185"/>
      <c r="P53" s="185"/>
      <c r="Q53" s="185"/>
      <c r="R53" s="96"/>
      <c r="T53" s="95"/>
      <c r="U53" s="95"/>
    </row>
    <row r="54" spans="2:21" s="93" customFormat="1" ht="21" customHeight="1">
      <c r="B54" s="94"/>
      <c r="C54" s="95"/>
      <c r="D54" s="95" t="s">
        <v>136</v>
      </c>
      <c r="E54" s="95"/>
      <c r="F54" s="95"/>
      <c r="G54" s="95"/>
      <c r="H54" s="95"/>
      <c r="I54" s="95"/>
      <c r="J54" s="95"/>
      <c r="K54" s="95"/>
      <c r="L54" s="95"/>
      <c r="M54" s="95"/>
      <c r="N54" s="184">
        <f>ROUNDUP($N$105,2)</f>
        <v>0</v>
      </c>
      <c r="O54" s="185"/>
      <c r="P54" s="185"/>
      <c r="Q54" s="185"/>
      <c r="R54" s="96"/>
      <c r="T54" s="95"/>
      <c r="U54" s="95"/>
    </row>
    <row r="55" spans="2:21" s="93" customFormat="1" ht="21" customHeight="1">
      <c r="B55" s="94"/>
      <c r="C55" s="95"/>
      <c r="D55" s="95" t="s">
        <v>137</v>
      </c>
      <c r="E55" s="95"/>
      <c r="F55" s="95"/>
      <c r="G55" s="95"/>
      <c r="H55" s="95"/>
      <c r="I55" s="95"/>
      <c r="J55" s="95"/>
      <c r="K55" s="95"/>
      <c r="L55" s="95"/>
      <c r="M55" s="95"/>
      <c r="N55" s="184">
        <f>ROUNDUP($N$114,2)</f>
        <v>0</v>
      </c>
      <c r="O55" s="185"/>
      <c r="P55" s="185"/>
      <c r="Q55" s="185"/>
      <c r="R55" s="96"/>
      <c r="T55" s="95"/>
      <c r="U55" s="95"/>
    </row>
    <row r="56" spans="2:21" s="93" customFormat="1" ht="21" customHeight="1">
      <c r="B56" s="94"/>
      <c r="C56" s="95"/>
      <c r="D56" s="95" t="s">
        <v>138</v>
      </c>
      <c r="E56" s="95"/>
      <c r="F56" s="95"/>
      <c r="G56" s="95"/>
      <c r="H56" s="95"/>
      <c r="I56" s="95"/>
      <c r="J56" s="95"/>
      <c r="K56" s="95"/>
      <c r="L56" s="95"/>
      <c r="M56" s="95"/>
      <c r="N56" s="184">
        <f>ROUNDUP($N$148,2)</f>
        <v>0</v>
      </c>
      <c r="O56" s="185"/>
      <c r="P56" s="185"/>
      <c r="Q56" s="185"/>
      <c r="R56" s="96"/>
      <c r="T56" s="95"/>
      <c r="U56" s="95"/>
    </row>
    <row r="57" spans="2:21" s="93" customFormat="1" ht="21" customHeight="1">
      <c r="B57" s="94"/>
      <c r="C57" s="95"/>
      <c r="D57" s="95" t="s">
        <v>139</v>
      </c>
      <c r="E57" s="95"/>
      <c r="F57" s="95"/>
      <c r="G57" s="95"/>
      <c r="H57" s="95"/>
      <c r="I57" s="95"/>
      <c r="J57" s="95"/>
      <c r="K57" s="95"/>
      <c r="L57" s="95"/>
      <c r="M57" s="95"/>
      <c r="N57" s="184">
        <f>ROUNDUP($N$153,2)</f>
        <v>0</v>
      </c>
      <c r="O57" s="185"/>
      <c r="P57" s="185"/>
      <c r="Q57" s="185"/>
      <c r="R57" s="96"/>
      <c r="T57" s="95"/>
      <c r="U57" s="95"/>
    </row>
    <row r="58" spans="2:21" s="93" customFormat="1" ht="21" customHeight="1">
      <c r="B58" s="94"/>
      <c r="C58" s="95"/>
      <c r="D58" s="95" t="s">
        <v>140</v>
      </c>
      <c r="E58" s="95"/>
      <c r="F58" s="95"/>
      <c r="G58" s="95"/>
      <c r="H58" s="95"/>
      <c r="I58" s="95"/>
      <c r="J58" s="95"/>
      <c r="K58" s="95"/>
      <c r="L58" s="95"/>
      <c r="M58" s="95"/>
      <c r="N58" s="184">
        <f>ROUNDUP($N$157,2)</f>
        <v>0</v>
      </c>
      <c r="O58" s="185"/>
      <c r="P58" s="185"/>
      <c r="Q58" s="185"/>
      <c r="R58" s="96"/>
      <c r="T58" s="95"/>
      <c r="U58" s="95"/>
    </row>
    <row r="59" spans="2:21" s="93" customFormat="1" ht="21" customHeight="1">
      <c r="B59" s="94"/>
      <c r="C59" s="95"/>
      <c r="D59" s="95" t="s">
        <v>141</v>
      </c>
      <c r="E59" s="95"/>
      <c r="F59" s="95"/>
      <c r="G59" s="95"/>
      <c r="H59" s="95"/>
      <c r="I59" s="95"/>
      <c r="J59" s="95"/>
      <c r="K59" s="95"/>
      <c r="L59" s="95"/>
      <c r="M59" s="95"/>
      <c r="N59" s="184">
        <f>ROUNDUP($N$171,2)</f>
        <v>0</v>
      </c>
      <c r="O59" s="185"/>
      <c r="P59" s="185"/>
      <c r="Q59" s="185"/>
      <c r="R59" s="96"/>
      <c r="T59" s="95"/>
      <c r="U59" s="95"/>
    </row>
    <row r="60" spans="2:21" s="93" customFormat="1" ht="21" customHeight="1">
      <c r="B60" s="94"/>
      <c r="C60" s="95"/>
      <c r="D60" s="95" t="s">
        <v>142</v>
      </c>
      <c r="E60" s="95"/>
      <c r="F60" s="95"/>
      <c r="G60" s="95"/>
      <c r="H60" s="95"/>
      <c r="I60" s="95"/>
      <c r="J60" s="95"/>
      <c r="K60" s="95"/>
      <c r="L60" s="95"/>
      <c r="M60" s="95"/>
      <c r="N60" s="184">
        <f>ROUNDUP($N$175,2)</f>
        <v>0</v>
      </c>
      <c r="O60" s="185"/>
      <c r="P60" s="185"/>
      <c r="Q60" s="185"/>
      <c r="R60" s="96"/>
      <c r="T60" s="95"/>
      <c r="U60" s="95"/>
    </row>
    <row r="61" spans="2:21" s="93" customFormat="1" ht="21" customHeight="1">
      <c r="B61" s="94"/>
      <c r="C61" s="95"/>
      <c r="D61" s="95" t="s">
        <v>143</v>
      </c>
      <c r="E61" s="95"/>
      <c r="F61" s="95"/>
      <c r="G61" s="95"/>
      <c r="H61" s="95"/>
      <c r="I61" s="95"/>
      <c r="J61" s="95"/>
      <c r="K61" s="95"/>
      <c r="L61" s="95"/>
      <c r="M61" s="95"/>
      <c r="N61" s="184">
        <f>ROUNDUP($N$207,2)</f>
        <v>0</v>
      </c>
      <c r="O61" s="185"/>
      <c r="P61" s="185"/>
      <c r="Q61" s="185"/>
      <c r="R61" s="96"/>
      <c r="T61" s="95"/>
      <c r="U61" s="95"/>
    </row>
    <row r="62" spans="2:21" s="93" customFormat="1" ht="21" customHeight="1">
      <c r="B62" s="94"/>
      <c r="C62" s="95"/>
      <c r="D62" s="95" t="s">
        <v>144</v>
      </c>
      <c r="E62" s="95"/>
      <c r="F62" s="95"/>
      <c r="G62" s="95"/>
      <c r="H62" s="95"/>
      <c r="I62" s="95"/>
      <c r="J62" s="95"/>
      <c r="K62" s="95"/>
      <c r="L62" s="95"/>
      <c r="M62" s="95"/>
      <c r="N62" s="184">
        <f>ROUNDUP($N$211,2)</f>
        <v>0</v>
      </c>
      <c r="O62" s="185"/>
      <c r="P62" s="185"/>
      <c r="Q62" s="185"/>
      <c r="R62" s="96"/>
      <c r="T62" s="95"/>
      <c r="U62" s="95"/>
    </row>
    <row r="63" spans="2:21" s="6" customFormat="1" ht="22.5" customHeight="1">
      <c r="B63" s="21"/>
      <c r="C63" s="22"/>
      <c r="D63" s="22"/>
      <c r="E63" s="22"/>
      <c r="F63" s="22"/>
      <c r="G63" s="22"/>
      <c r="H63" s="22"/>
      <c r="I63" s="22"/>
      <c r="J63" s="22"/>
      <c r="K63" s="22"/>
      <c r="L63" s="22"/>
      <c r="M63" s="22"/>
      <c r="N63" s="22"/>
      <c r="O63" s="22"/>
      <c r="P63" s="22"/>
      <c r="Q63" s="22"/>
      <c r="R63" s="25"/>
      <c r="T63" s="22"/>
      <c r="U63" s="22"/>
    </row>
    <row r="64" spans="2:21" s="6" customFormat="1" ht="7.5" customHeight="1">
      <c r="B64" s="36"/>
      <c r="C64" s="37"/>
      <c r="D64" s="37"/>
      <c r="E64" s="37"/>
      <c r="F64" s="37"/>
      <c r="G64" s="37"/>
      <c r="H64" s="37"/>
      <c r="I64" s="37"/>
      <c r="J64" s="37"/>
      <c r="K64" s="37"/>
      <c r="L64" s="37"/>
      <c r="M64" s="37"/>
      <c r="N64" s="37"/>
      <c r="O64" s="37"/>
      <c r="P64" s="37"/>
      <c r="Q64" s="37"/>
      <c r="R64" s="38"/>
      <c r="T64" s="22"/>
      <c r="U64" s="22"/>
    </row>
    <row r="68" spans="2:19" s="6" customFormat="1" ht="7.5" customHeight="1">
      <c r="B68" s="39"/>
      <c r="C68" s="40"/>
      <c r="D68" s="40"/>
      <c r="E68" s="40"/>
      <c r="F68" s="40"/>
      <c r="G68" s="40"/>
      <c r="H68" s="40"/>
      <c r="I68" s="40"/>
      <c r="J68" s="40"/>
      <c r="K68" s="40"/>
      <c r="L68" s="40"/>
      <c r="M68" s="40"/>
      <c r="N68" s="40"/>
      <c r="O68" s="40"/>
      <c r="P68" s="40"/>
      <c r="Q68" s="40"/>
      <c r="R68" s="40"/>
      <c r="S68" s="41"/>
    </row>
    <row r="69" spans="2:19" s="6" customFormat="1" ht="37.5" customHeight="1">
      <c r="B69" s="21"/>
      <c r="C69" s="141" t="s">
        <v>97</v>
      </c>
      <c r="D69" s="159"/>
      <c r="E69" s="159"/>
      <c r="F69" s="159"/>
      <c r="G69" s="159"/>
      <c r="H69" s="159"/>
      <c r="I69" s="159"/>
      <c r="J69" s="159"/>
      <c r="K69" s="159"/>
      <c r="L69" s="159"/>
      <c r="M69" s="159"/>
      <c r="N69" s="159"/>
      <c r="O69" s="159"/>
      <c r="P69" s="159"/>
      <c r="Q69" s="159"/>
      <c r="R69" s="159"/>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 customHeight="1">
      <c r="B71" s="21"/>
      <c r="C71" s="16" t="s">
        <v>14</v>
      </c>
      <c r="D71" s="22"/>
      <c r="E71" s="22"/>
      <c r="F71" s="175" t="str">
        <f>$F$6</f>
        <v>S04 - Karlovarský park</v>
      </c>
      <c r="G71" s="159"/>
      <c r="H71" s="159"/>
      <c r="I71" s="159"/>
      <c r="J71" s="159"/>
      <c r="K71" s="159"/>
      <c r="L71" s="159"/>
      <c r="M71" s="159"/>
      <c r="N71" s="159"/>
      <c r="O71" s="159"/>
      <c r="P71" s="159"/>
      <c r="Q71" s="159"/>
      <c r="R71" s="22"/>
      <c r="S71" s="41"/>
    </row>
    <row r="72" spans="2:19" s="6" customFormat="1" ht="15" customHeight="1">
      <c r="B72" s="21"/>
      <c r="C72" s="15" t="s">
        <v>87</v>
      </c>
      <c r="D72" s="22"/>
      <c r="E72" s="22"/>
      <c r="F72" s="147" t="str">
        <f>$F$7</f>
        <v>S0 100 - Komunikace + zpev.plochy</v>
      </c>
      <c r="G72" s="159"/>
      <c r="H72" s="159"/>
      <c r="I72" s="159"/>
      <c r="J72" s="159"/>
      <c r="K72" s="159"/>
      <c r="L72" s="159"/>
      <c r="M72" s="159"/>
      <c r="N72" s="159"/>
      <c r="O72" s="159"/>
      <c r="P72" s="159"/>
      <c r="Q72" s="159"/>
      <c r="R72" s="22"/>
      <c r="S72" s="41"/>
    </row>
    <row r="73" spans="2:19" s="6" customFormat="1" ht="7.5" customHeight="1">
      <c r="B73" s="21"/>
      <c r="C73" s="22"/>
      <c r="D73" s="22"/>
      <c r="E73" s="22"/>
      <c r="F73" s="22"/>
      <c r="G73" s="22"/>
      <c r="H73" s="22"/>
      <c r="I73" s="22"/>
      <c r="J73" s="22"/>
      <c r="K73" s="22"/>
      <c r="L73" s="22"/>
      <c r="M73" s="22"/>
      <c r="N73" s="22"/>
      <c r="O73" s="22"/>
      <c r="P73" s="22"/>
      <c r="Q73" s="22"/>
      <c r="R73" s="22"/>
      <c r="S73" s="41"/>
    </row>
    <row r="74" spans="2:19" s="6" customFormat="1" ht="18.75" customHeight="1">
      <c r="B74" s="21"/>
      <c r="C74" s="16" t="s">
        <v>18</v>
      </c>
      <c r="D74" s="22"/>
      <c r="E74" s="22"/>
      <c r="F74" s="17" t="str">
        <f>$F$10</f>
        <v> </v>
      </c>
      <c r="G74" s="22"/>
      <c r="H74" s="22"/>
      <c r="I74" s="22"/>
      <c r="J74" s="22"/>
      <c r="K74" s="16" t="s">
        <v>20</v>
      </c>
      <c r="L74" s="22"/>
      <c r="M74" s="176" t="str">
        <f>IF($O$10="","",$O$10)</f>
        <v>02.05.2013</v>
      </c>
      <c r="N74" s="159"/>
      <c r="O74" s="159"/>
      <c r="P74" s="159"/>
      <c r="Q74" s="22"/>
      <c r="R74" s="22"/>
      <c r="S74" s="41"/>
    </row>
    <row r="75" spans="2:19" s="6" customFormat="1" ht="7.5" customHeight="1">
      <c r="B75" s="21"/>
      <c r="C75" s="22"/>
      <c r="D75" s="22"/>
      <c r="E75" s="22"/>
      <c r="F75" s="22"/>
      <c r="G75" s="22"/>
      <c r="H75" s="22"/>
      <c r="I75" s="22"/>
      <c r="J75" s="22"/>
      <c r="K75" s="22"/>
      <c r="L75" s="22"/>
      <c r="M75" s="22"/>
      <c r="N75" s="22"/>
      <c r="O75" s="22"/>
      <c r="P75" s="22"/>
      <c r="Q75" s="22"/>
      <c r="R75" s="22"/>
      <c r="S75" s="41"/>
    </row>
    <row r="76" spans="2:19" s="6" customFormat="1" ht="15.75" customHeight="1">
      <c r="B76" s="21"/>
      <c r="C76" s="16" t="s">
        <v>24</v>
      </c>
      <c r="D76" s="22"/>
      <c r="E76" s="22"/>
      <c r="F76" s="17" t="str">
        <f>$E$13</f>
        <v> </v>
      </c>
      <c r="G76" s="22"/>
      <c r="H76" s="22"/>
      <c r="I76" s="22"/>
      <c r="J76" s="22"/>
      <c r="K76" s="16" t="s">
        <v>29</v>
      </c>
      <c r="L76" s="22"/>
      <c r="M76" s="160" t="str">
        <f>$E$19</f>
        <v> </v>
      </c>
      <c r="N76" s="159"/>
      <c r="O76" s="159"/>
      <c r="P76" s="159"/>
      <c r="Q76" s="159"/>
      <c r="R76" s="22"/>
      <c r="S76" s="41"/>
    </row>
    <row r="77" spans="2:19" s="6" customFormat="1" ht="15" customHeight="1">
      <c r="B77" s="21"/>
      <c r="C77" s="16" t="s">
        <v>27</v>
      </c>
      <c r="D77" s="22"/>
      <c r="E77" s="22"/>
      <c r="F77" s="17" t="str">
        <f>IF($E$16="","",$E$16)</f>
        <v>Vyplň údaj</v>
      </c>
      <c r="G77" s="22"/>
      <c r="H77" s="22"/>
      <c r="I77" s="22"/>
      <c r="J77" s="22"/>
      <c r="K77" s="22"/>
      <c r="L77" s="22"/>
      <c r="M77" s="22"/>
      <c r="N77" s="22"/>
      <c r="O77" s="22"/>
      <c r="P77" s="22"/>
      <c r="Q77" s="22"/>
      <c r="R77" s="22"/>
      <c r="S77" s="41"/>
    </row>
    <row r="78" spans="2:19" s="6" customFormat="1" ht="11.25" customHeight="1">
      <c r="B78" s="21"/>
      <c r="C78" s="22"/>
      <c r="D78" s="22"/>
      <c r="E78" s="22"/>
      <c r="F78" s="22"/>
      <c r="G78" s="22"/>
      <c r="H78" s="22"/>
      <c r="I78" s="22"/>
      <c r="J78" s="22"/>
      <c r="K78" s="22"/>
      <c r="L78" s="22"/>
      <c r="M78" s="22"/>
      <c r="N78" s="22"/>
      <c r="O78" s="22"/>
      <c r="P78" s="22"/>
      <c r="Q78" s="22"/>
      <c r="R78" s="22"/>
      <c r="S78" s="41"/>
    </row>
    <row r="79" spans="2:27" s="97" customFormat="1" ht="30" customHeight="1">
      <c r="B79" s="98"/>
      <c r="C79" s="99" t="s">
        <v>98</v>
      </c>
      <c r="D79" s="100" t="s">
        <v>49</v>
      </c>
      <c r="E79" s="100" t="s">
        <v>45</v>
      </c>
      <c r="F79" s="186" t="s">
        <v>99</v>
      </c>
      <c r="G79" s="187"/>
      <c r="H79" s="187"/>
      <c r="I79" s="187"/>
      <c r="J79" s="100" t="s">
        <v>100</v>
      </c>
      <c r="K79" s="100" t="s">
        <v>101</v>
      </c>
      <c r="L79" s="186" t="s">
        <v>102</v>
      </c>
      <c r="M79" s="187"/>
      <c r="N79" s="186" t="s">
        <v>103</v>
      </c>
      <c r="O79" s="187"/>
      <c r="P79" s="187"/>
      <c r="Q79" s="187"/>
      <c r="R79" s="101" t="s">
        <v>104</v>
      </c>
      <c r="S79" s="102"/>
      <c r="T79" s="53" t="s">
        <v>105</v>
      </c>
      <c r="U79" s="54" t="s">
        <v>33</v>
      </c>
      <c r="V79" s="54" t="s">
        <v>106</v>
      </c>
      <c r="W79" s="54" t="s">
        <v>107</v>
      </c>
      <c r="X79" s="54" t="s">
        <v>108</v>
      </c>
      <c r="Y79" s="54" t="s">
        <v>109</v>
      </c>
      <c r="Z79" s="54" t="s">
        <v>110</v>
      </c>
      <c r="AA79" s="55" t="s">
        <v>111</v>
      </c>
    </row>
    <row r="80" spans="2:63" s="6" customFormat="1" ht="30" customHeight="1">
      <c r="B80" s="21"/>
      <c r="C80" s="60" t="s">
        <v>93</v>
      </c>
      <c r="D80" s="22"/>
      <c r="E80" s="22"/>
      <c r="F80" s="22"/>
      <c r="G80" s="22"/>
      <c r="H80" s="22"/>
      <c r="I80" s="22"/>
      <c r="J80" s="22"/>
      <c r="K80" s="22"/>
      <c r="L80" s="22"/>
      <c r="M80" s="22"/>
      <c r="N80" s="195">
        <f>$BK$80</f>
        <v>0</v>
      </c>
      <c r="O80" s="159"/>
      <c r="P80" s="159"/>
      <c r="Q80" s="159"/>
      <c r="R80" s="22"/>
      <c r="S80" s="41"/>
      <c r="T80" s="57"/>
      <c r="U80" s="58"/>
      <c r="V80" s="58"/>
      <c r="W80" s="103">
        <f>$W$81</f>
        <v>0</v>
      </c>
      <c r="X80" s="58"/>
      <c r="Y80" s="103">
        <f>$Y$81</f>
        <v>2357.4240339999997</v>
      </c>
      <c r="Z80" s="58"/>
      <c r="AA80" s="104">
        <f>$AA$81</f>
        <v>273.24099999999993</v>
      </c>
      <c r="AT80" s="6" t="s">
        <v>63</v>
      </c>
      <c r="AU80" s="6" t="s">
        <v>94</v>
      </c>
      <c r="BK80" s="105">
        <f>$BK$81</f>
        <v>0</v>
      </c>
    </row>
    <row r="81" spans="2:63" s="106" customFormat="1" ht="37.5" customHeight="1">
      <c r="B81" s="107"/>
      <c r="C81" s="108"/>
      <c r="D81" s="109" t="s">
        <v>134</v>
      </c>
      <c r="E81" s="108"/>
      <c r="F81" s="108"/>
      <c r="G81" s="108"/>
      <c r="H81" s="108"/>
      <c r="I81" s="108"/>
      <c r="J81" s="108"/>
      <c r="K81" s="108"/>
      <c r="L81" s="108"/>
      <c r="M81" s="108"/>
      <c r="N81" s="196">
        <f>$BK$81</f>
        <v>0</v>
      </c>
      <c r="O81" s="197"/>
      <c r="P81" s="197"/>
      <c r="Q81" s="197"/>
      <c r="R81" s="108"/>
      <c r="S81" s="110"/>
      <c r="T81" s="111"/>
      <c r="U81" s="108"/>
      <c r="V81" s="108"/>
      <c r="W81" s="112">
        <f>$W$82+$W$105+$W$114+$W$148+$W$153+$W$157+$W$171+$W$175+$W$207+$W$211</f>
        <v>0</v>
      </c>
      <c r="X81" s="108"/>
      <c r="Y81" s="112">
        <f>$Y$82+$Y$105+$Y$114+$Y$148+$Y$153+$Y$157+$Y$171+$Y$175+$Y$207+$Y$211</f>
        <v>2357.4240339999997</v>
      </c>
      <c r="Z81" s="108"/>
      <c r="AA81" s="113">
        <f>$AA$82+$AA$105+$AA$114+$AA$148+$AA$153+$AA$157+$AA$171+$AA$175+$AA$207+$AA$211</f>
        <v>273.24099999999993</v>
      </c>
      <c r="AR81" s="114" t="s">
        <v>17</v>
      </c>
      <c r="AT81" s="114" t="s">
        <v>63</v>
      </c>
      <c r="AU81" s="114" t="s">
        <v>64</v>
      </c>
      <c r="AY81" s="114" t="s">
        <v>112</v>
      </c>
      <c r="BK81" s="115">
        <f>$BK$82+$BK$105+$BK$114+$BK$148+$BK$153+$BK$157+$BK$171+$BK$175+$BK$207+$BK$211</f>
        <v>0</v>
      </c>
    </row>
    <row r="82" spans="2:63" s="106" customFormat="1" ht="21" customHeight="1">
      <c r="B82" s="107"/>
      <c r="C82" s="108"/>
      <c r="D82" s="126" t="s">
        <v>135</v>
      </c>
      <c r="E82" s="108"/>
      <c r="F82" s="108"/>
      <c r="G82" s="108"/>
      <c r="H82" s="108"/>
      <c r="I82" s="108"/>
      <c r="J82" s="108"/>
      <c r="K82" s="108"/>
      <c r="L82" s="108"/>
      <c r="M82" s="108"/>
      <c r="N82" s="198">
        <f>$BK$82</f>
        <v>0</v>
      </c>
      <c r="O82" s="197"/>
      <c r="P82" s="197"/>
      <c r="Q82" s="197"/>
      <c r="R82" s="108"/>
      <c r="S82" s="110"/>
      <c r="T82" s="111"/>
      <c r="U82" s="108"/>
      <c r="V82" s="108"/>
      <c r="W82" s="112">
        <f>SUM($W$83:$W$104)</f>
        <v>0</v>
      </c>
      <c r="X82" s="108"/>
      <c r="Y82" s="112">
        <f>SUM($Y$83:$Y$104)</f>
        <v>459.268</v>
      </c>
      <c r="Z82" s="108"/>
      <c r="AA82" s="113">
        <f>SUM($AA$83:$AA$104)</f>
        <v>0</v>
      </c>
      <c r="AR82" s="114" t="s">
        <v>17</v>
      </c>
      <c r="AT82" s="114" t="s">
        <v>63</v>
      </c>
      <c r="AU82" s="114" t="s">
        <v>17</v>
      </c>
      <c r="AY82" s="114" t="s">
        <v>112</v>
      </c>
      <c r="BK82" s="115">
        <f>SUM($BK$83:$BK$104)</f>
        <v>0</v>
      </c>
    </row>
    <row r="83" spans="2:65" s="6" customFormat="1" ht="27" customHeight="1">
      <c r="B83" s="21"/>
      <c r="C83" s="131" t="s">
        <v>17</v>
      </c>
      <c r="D83" s="131" t="s">
        <v>145</v>
      </c>
      <c r="E83" s="132" t="s">
        <v>146</v>
      </c>
      <c r="F83" s="199" t="s">
        <v>147</v>
      </c>
      <c r="G83" s="192"/>
      <c r="H83" s="192"/>
      <c r="I83" s="192"/>
      <c r="J83" s="133" t="s">
        <v>148</v>
      </c>
      <c r="K83" s="134">
        <v>529.6</v>
      </c>
      <c r="L83" s="200"/>
      <c r="M83" s="192"/>
      <c r="N83" s="201">
        <f>ROUND($L$83*$K$83,2)</f>
        <v>0</v>
      </c>
      <c r="O83" s="192"/>
      <c r="P83" s="192"/>
      <c r="Q83" s="192"/>
      <c r="R83" s="120" t="s">
        <v>149</v>
      </c>
      <c r="S83" s="41"/>
      <c r="T83" s="121"/>
      <c r="U83" s="122" t="s">
        <v>34</v>
      </c>
      <c r="V83" s="22"/>
      <c r="W83" s="22"/>
      <c r="X83" s="123">
        <v>0</v>
      </c>
      <c r="Y83" s="123">
        <f>$X$83*$K$83</f>
        <v>0</v>
      </c>
      <c r="Z83" s="123">
        <v>0</v>
      </c>
      <c r="AA83" s="124">
        <f>$Z$83*$K$83</f>
        <v>0</v>
      </c>
      <c r="AR83" s="80" t="s">
        <v>119</v>
      </c>
      <c r="AT83" s="80" t="s">
        <v>145</v>
      </c>
      <c r="AU83" s="80" t="s">
        <v>72</v>
      </c>
      <c r="AY83" s="6" t="s">
        <v>112</v>
      </c>
      <c r="BE83" s="125">
        <f>IF($U$83="základní",$N$83,0)</f>
        <v>0</v>
      </c>
      <c r="BF83" s="125">
        <f>IF($U$83="snížená",$N$83,0)</f>
        <v>0</v>
      </c>
      <c r="BG83" s="125">
        <f>IF($U$83="zákl. přenesená",$N$83,0)</f>
        <v>0</v>
      </c>
      <c r="BH83" s="125">
        <f>IF($U$83="sníž. přenesená",$N$83,0)</f>
        <v>0</v>
      </c>
      <c r="BI83" s="125">
        <f>IF($U$83="nulová",$N$83,0)</f>
        <v>0</v>
      </c>
      <c r="BJ83" s="80" t="s">
        <v>17</v>
      </c>
      <c r="BK83" s="125">
        <f>ROUND($L$83*$K$83,2)</f>
        <v>0</v>
      </c>
      <c r="BL83" s="80" t="s">
        <v>119</v>
      </c>
      <c r="BM83" s="80" t="s">
        <v>17</v>
      </c>
    </row>
    <row r="84" spans="2:47" s="6" customFormat="1" ht="16.5" customHeight="1">
      <c r="B84" s="21"/>
      <c r="C84" s="22"/>
      <c r="D84" s="22"/>
      <c r="E84" s="22"/>
      <c r="F84" s="193" t="s">
        <v>147</v>
      </c>
      <c r="G84" s="159"/>
      <c r="H84" s="159"/>
      <c r="I84" s="159"/>
      <c r="J84" s="159"/>
      <c r="K84" s="159"/>
      <c r="L84" s="159"/>
      <c r="M84" s="159"/>
      <c r="N84" s="159"/>
      <c r="O84" s="159"/>
      <c r="P84" s="159"/>
      <c r="Q84" s="159"/>
      <c r="R84" s="159"/>
      <c r="S84" s="41"/>
      <c r="T84" s="50"/>
      <c r="U84" s="22"/>
      <c r="V84" s="22"/>
      <c r="W84" s="22"/>
      <c r="X84" s="22"/>
      <c r="Y84" s="22"/>
      <c r="Z84" s="22"/>
      <c r="AA84" s="51"/>
      <c r="AT84" s="6" t="s">
        <v>121</v>
      </c>
      <c r="AU84" s="6" t="s">
        <v>72</v>
      </c>
    </row>
    <row r="85" spans="2:47" s="6" customFormat="1" ht="263.25" customHeight="1">
      <c r="B85" s="21"/>
      <c r="C85" s="22"/>
      <c r="D85" s="22"/>
      <c r="E85" s="22"/>
      <c r="F85" s="194" t="s">
        <v>150</v>
      </c>
      <c r="G85" s="159"/>
      <c r="H85" s="159"/>
      <c r="I85" s="159"/>
      <c r="J85" s="159"/>
      <c r="K85" s="159"/>
      <c r="L85" s="159"/>
      <c r="M85" s="159"/>
      <c r="N85" s="159"/>
      <c r="O85" s="159"/>
      <c r="P85" s="159"/>
      <c r="Q85" s="159"/>
      <c r="R85" s="159"/>
      <c r="S85" s="41"/>
      <c r="T85" s="50"/>
      <c r="U85" s="22"/>
      <c r="V85" s="22"/>
      <c r="W85" s="22"/>
      <c r="X85" s="22"/>
      <c r="Y85" s="22"/>
      <c r="Z85" s="22"/>
      <c r="AA85" s="51"/>
      <c r="AT85" s="6" t="s">
        <v>151</v>
      </c>
      <c r="AU85" s="6" t="s">
        <v>72</v>
      </c>
    </row>
    <row r="86" spans="2:65" s="6" customFormat="1" ht="27" customHeight="1">
      <c r="B86" s="21"/>
      <c r="C86" s="131" t="s">
        <v>72</v>
      </c>
      <c r="D86" s="131" t="s">
        <v>145</v>
      </c>
      <c r="E86" s="132" t="s">
        <v>152</v>
      </c>
      <c r="F86" s="199" t="s">
        <v>153</v>
      </c>
      <c r="G86" s="192"/>
      <c r="H86" s="192"/>
      <c r="I86" s="192"/>
      <c r="J86" s="133" t="s">
        <v>148</v>
      </c>
      <c r="K86" s="134">
        <v>273</v>
      </c>
      <c r="L86" s="200"/>
      <c r="M86" s="192"/>
      <c r="N86" s="201">
        <f>ROUND($L$86*$K$86,2)</f>
        <v>0</v>
      </c>
      <c r="O86" s="192"/>
      <c r="P86" s="192"/>
      <c r="Q86" s="192"/>
      <c r="R86" s="120" t="s">
        <v>149</v>
      </c>
      <c r="S86" s="41"/>
      <c r="T86" s="121"/>
      <c r="U86" s="122" t="s">
        <v>34</v>
      </c>
      <c r="V86" s="22"/>
      <c r="W86" s="22"/>
      <c r="X86" s="123">
        <v>0</v>
      </c>
      <c r="Y86" s="123">
        <f>$X$86*$K$86</f>
        <v>0</v>
      </c>
      <c r="Z86" s="123">
        <v>0</v>
      </c>
      <c r="AA86" s="124">
        <f>$Z$86*$K$86</f>
        <v>0</v>
      </c>
      <c r="AR86" s="80" t="s">
        <v>119</v>
      </c>
      <c r="AT86" s="80" t="s">
        <v>145</v>
      </c>
      <c r="AU86" s="80" t="s">
        <v>72</v>
      </c>
      <c r="AY86" s="6" t="s">
        <v>112</v>
      </c>
      <c r="BE86" s="125">
        <f>IF($U$86="základní",$N$86,0)</f>
        <v>0</v>
      </c>
      <c r="BF86" s="125">
        <f>IF($U$86="snížená",$N$86,0)</f>
        <v>0</v>
      </c>
      <c r="BG86" s="125">
        <f>IF($U$86="zákl. přenesená",$N$86,0)</f>
        <v>0</v>
      </c>
      <c r="BH86" s="125">
        <f>IF($U$86="sníž. přenesená",$N$86,0)</f>
        <v>0</v>
      </c>
      <c r="BI86" s="125">
        <f>IF($U$86="nulová",$N$86,0)</f>
        <v>0</v>
      </c>
      <c r="BJ86" s="80" t="s">
        <v>17</v>
      </c>
      <c r="BK86" s="125">
        <f>ROUND($L$86*$K$86,2)</f>
        <v>0</v>
      </c>
      <c r="BL86" s="80" t="s">
        <v>119</v>
      </c>
      <c r="BM86" s="80" t="s">
        <v>72</v>
      </c>
    </row>
    <row r="87" spans="2:47" s="6" customFormat="1" ht="16.5" customHeight="1">
      <c r="B87" s="21"/>
      <c r="C87" s="22"/>
      <c r="D87" s="22"/>
      <c r="E87" s="22"/>
      <c r="F87" s="193" t="s">
        <v>153</v>
      </c>
      <c r="G87" s="159"/>
      <c r="H87" s="159"/>
      <c r="I87" s="159"/>
      <c r="J87" s="159"/>
      <c r="K87" s="159"/>
      <c r="L87" s="159"/>
      <c r="M87" s="159"/>
      <c r="N87" s="159"/>
      <c r="O87" s="159"/>
      <c r="P87" s="159"/>
      <c r="Q87" s="159"/>
      <c r="R87" s="159"/>
      <c r="S87" s="41"/>
      <c r="T87" s="50"/>
      <c r="U87" s="22"/>
      <c r="V87" s="22"/>
      <c r="W87" s="22"/>
      <c r="X87" s="22"/>
      <c r="Y87" s="22"/>
      <c r="Z87" s="22"/>
      <c r="AA87" s="51"/>
      <c r="AT87" s="6" t="s">
        <v>121</v>
      </c>
      <c r="AU87" s="6" t="s">
        <v>72</v>
      </c>
    </row>
    <row r="88" spans="2:47" s="6" customFormat="1" ht="121.5" customHeight="1">
      <c r="B88" s="21"/>
      <c r="C88" s="22"/>
      <c r="D88" s="22"/>
      <c r="E88" s="22"/>
      <c r="F88" s="194" t="s">
        <v>154</v>
      </c>
      <c r="G88" s="159"/>
      <c r="H88" s="159"/>
      <c r="I88" s="159"/>
      <c r="J88" s="159"/>
      <c r="K88" s="159"/>
      <c r="L88" s="159"/>
      <c r="M88" s="159"/>
      <c r="N88" s="159"/>
      <c r="O88" s="159"/>
      <c r="P88" s="159"/>
      <c r="Q88" s="159"/>
      <c r="R88" s="159"/>
      <c r="S88" s="41"/>
      <c r="T88" s="50"/>
      <c r="U88" s="22"/>
      <c r="V88" s="22"/>
      <c r="W88" s="22"/>
      <c r="X88" s="22"/>
      <c r="Y88" s="22"/>
      <c r="Z88" s="22"/>
      <c r="AA88" s="51"/>
      <c r="AT88" s="6" t="s">
        <v>151</v>
      </c>
      <c r="AU88" s="6" t="s">
        <v>72</v>
      </c>
    </row>
    <row r="89" spans="2:65" s="6" customFormat="1" ht="27" customHeight="1">
      <c r="B89" s="21"/>
      <c r="C89" s="131" t="s">
        <v>131</v>
      </c>
      <c r="D89" s="131" t="s">
        <v>145</v>
      </c>
      <c r="E89" s="132" t="s">
        <v>155</v>
      </c>
      <c r="F89" s="199" t="s">
        <v>156</v>
      </c>
      <c r="G89" s="192"/>
      <c r="H89" s="192"/>
      <c r="I89" s="192"/>
      <c r="J89" s="133" t="s">
        <v>148</v>
      </c>
      <c r="K89" s="134">
        <v>529.6</v>
      </c>
      <c r="L89" s="200"/>
      <c r="M89" s="192"/>
      <c r="N89" s="201">
        <f>ROUND($L$89*$K$89,2)</f>
        <v>0</v>
      </c>
      <c r="O89" s="192"/>
      <c r="P89" s="192"/>
      <c r="Q89" s="192"/>
      <c r="R89" s="120" t="s">
        <v>149</v>
      </c>
      <c r="S89" s="41"/>
      <c r="T89" s="121"/>
      <c r="U89" s="122" t="s">
        <v>34</v>
      </c>
      <c r="V89" s="22"/>
      <c r="W89" s="22"/>
      <c r="X89" s="123">
        <v>0</v>
      </c>
      <c r="Y89" s="123">
        <f>$X$89*$K$89</f>
        <v>0</v>
      </c>
      <c r="Z89" s="123">
        <v>0</v>
      </c>
      <c r="AA89" s="124">
        <f>$Z$89*$K$89</f>
        <v>0</v>
      </c>
      <c r="AR89" s="80" t="s">
        <v>119</v>
      </c>
      <c r="AT89" s="80" t="s">
        <v>145</v>
      </c>
      <c r="AU89" s="80" t="s">
        <v>72</v>
      </c>
      <c r="AY89" s="6" t="s">
        <v>112</v>
      </c>
      <c r="BE89" s="125">
        <f>IF($U$89="základní",$N$89,0)</f>
        <v>0</v>
      </c>
      <c r="BF89" s="125">
        <f>IF($U$89="snížená",$N$89,0)</f>
        <v>0</v>
      </c>
      <c r="BG89" s="125">
        <f>IF($U$89="zákl. přenesená",$N$89,0)</f>
        <v>0</v>
      </c>
      <c r="BH89" s="125">
        <f>IF($U$89="sníž. přenesená",$N$89,0)</f>
        <v>0</v>
      </c>
      <c r="BI89" s="125">
        <f>IF($U$89="nulová",$N$89,0)</f>
        <v>0</v>
      </c>
      <c r="BJ89" s="80" t="s">
        <v>17</v>
      </c>
      <c r="BK89" s="125">
        <f>ROUND($L$89*$K$89,2)</f>
        <v>0</v>
      </c>
      <c r="BL89" s="80" t="s">
        <v>119</v>
      </c>
      <c r="BM89" s="80" t="s">
        <v>131</v>
      </c>
    </row>
    <row r="90" spans="2:47" s="6" customFormat="1" ht="16.5" customHeight="1">
      <c r="B90" s="21"/>
      <c r="C90" s="22"/>
      <c r="D90" s="22"/>
      <c r="E90" s="22"/>
      <c r="F90" s="193" t="s">
        <v>156</v>
      </c>
      <c r="G90" s="159"/>
      <c r="H90" s="159"/>
      <c r="I90" s="159"/>
      <c r="J90" s="159"/>
      <c r="K90" s="159"/>
      <c r="L90" s="159"/>
      <c r="M90" s="159"/>
      <c r="N90" s="159"/>
      <c r="O90" s="159"/>
      <c r="P90" s="159"/>
      <c r="Q90" s="159"/>
      <c r="R90" s="159"/>
      <c r="S90" s="41"/>
      <c r="T90" s="50"/>
      <c r="U90" s="22"/>
      <c r="V90" s="22"/>
      <c r="W90" s="22"/>
      <c r="X90" s="22"/>
      <c r="Y90" s="22"/>
      <c r="Z90" s="22"/>
      <c r="AA90" s="51"/>
      <c r="AT90" s="6" t="s">
        <v>121</v>
      </c>
      <c r="AU90" s="6" t="s">
        <v>72</v>
      </c>
    </row>
    <row r="91" spans="2:47" s="6" customFormat="1" ht="204" customHeight="1">
      <c r="B91" s="21"/>
      <c r="C91" s="22"/>
      <c r="D91" s="22"/>
      <c r="E91" s="22"/>
      <c r="F91" s="194" t="s">
        <v>157</v>
      </c>
      <c r="G91" s="159"/>
      <c r="H91" s="159"/>
      <c r="I91" s="159"/>
      <c r="J91" s="159"/>
      <c r="K91" s="159"/>
      <c r="L91" s="159"/>
      <c r="M91" s="159"/>
      <c r="N91" s="159"/>
      <c r="O91" s="159"/>
      <c r="P91" s="159"/>
      <c r="Q91" s="159"/>
      <c r="R91" s="159"/>
      <c r="S91" s="41"/>
      <c r="T91" s="50"/>
      <c r="U91" s="22"/>
      <c r="V91" s="22"/>
      <c r="W91" s="22"/>
      <c r="X91" s="22"/>
      <c r="Y91" s="22"/>
      <c r="Z91" s="22"/>
      <c r="AA91" s="51"/>
      <c r="AT91" s="6" t="s">
        <v>151</v>
      </c>
      <c r="AU91" s="6" t="s">
        <v>72</v>
      </c>
    </row>
    <row r="92" spans="2:65" s="6" customFormat="1" ht="27" customHeight="1">
      <c r="B92" s="21"/>
      <c r="C92" s="131" t="s">
        <v>119</v>
      </c>
      <c r="D92" s="131" t="s">
        <v>145</v>
      </c>
      <c r="E92" s="132" t="s">
        <v>158</v>
      </c>
      <c r="F92" s="199" t="s">
        <v>159</v>
      </c>
      <c r="G92" s="192"/>
      <c r="H92" s="192"/>
      <c r="I92" s="192"/>
      <c r="J92" s="133" t="s">
        <v>148</v>
      </c>
      <c r="K92" s="134">
        <v>529.6</v>
      </c>
      <c r="L92" s="200"/>
      <c r="M92" s="192"/>
      <c r="N92" s="201">
        <f>ROUND($L$92*$K$92,2)</f>
        <v>0</v>
      </c>
      <c r="O92" s="192"/>
      <c r="P92" s="192"/>
      <c r="Q92" s="192"/>
      <c r="R92" s="120" t="s">
        <v>149</v>
      </c>
      <c r="S92" s="41"/>
      <c r="T92" s="121"/>
      <c r="U92" s="122" t="s">
        <v>34</v>
      </c>
      <c r="V92" s="22"/>
      <c r="W92" s="22"/>
      <c r="X92" s="123">
        <v>0</v>
      </c>
      <c r="Y92" s="123">
        <f>$X$92*$K$92</f>
        <v>0</v>
      </c>
      <c r="Z92" s="123">
        <v>0</v>
      </c>
      <c r="AA92" s="124">
        <f>$Z$92*$K$92</f>
        <v>0</v>
      </c>
      <c r="AR92" s="80" t="s">
        <v>119</v>
      </c>
      <c r="AT92" s="80" t="s">
        <v>145</v>
      </c>
      <c r="AU92" s="80" t="s">
        <v>72</v>
      </c>
      <c r="AY92" s="6" t="s">
        <v>112</v>
      </c>
      <c r="BE92" s="125">
        <f>IF($U$92="základní",$N$92,0)</f>
        <v>0</v>
      </c>
      <c r="BF92" s="125">
        <f>IF($U$92="snížená",$N$92,0)</f>
        <v>0</v>
      </c>
      <c r="BG92" s="125">
        <f>IF($U$92="zákl. přenesená",$N$92,0)</f>
        <v>0</v>
      </c>
      <c r="BH92" s="125">
        <f>IF($U$92="sníž. přenesená",$N$92,0)</f>
        <v>0</v>
      </c>
      <c r="BI92" s="125">
        <f>IF($U$92="nulová",$N$92,0)</f>
        <v>0</v>
      </c>
      <c r="BJ92" s="80" t="s">
        <v>17</v>
      </c>
      <c r="BK92" s="125">
        <f>ROUND($L$92*$K$92,2)</f>
        <v>0</v>
      </c>
      <c r="BL92" s="80" t="s">
        <v>119</v>
      </c>
      <c r="BM92" s="80" t="s">
        <v>119</v>
      </c>
    </row>
    <row r="93" spans="2:47" s="6" customFormat="1" ht="16.5" customHeight="1">
      <c r="B93" s="21"/>
      <c r="C93" s="22"/>
      <c r="D93" s="22"/>
      <c r="E93" s="22"/>
      <c r="F93" s="193" t="s">
        <v>159</v>
      </c>
      <c r="G93" s="159"/>
      <c r="H93" s="159"/>
      <c r="I93" s="159"/>
      <c r="J93" s="159"/>
      <c r="K93" s="159"/>
      <c r="L93" s="159"/>
      <c r="M93" s="159"/>
      <c r="N93" s="159"/>
      <c r="O93" s="159"/>
      <c r="P93" s="159"/>
      <c r="Q93" s="159"/>
      <c r="R93" s="159"/>
      <c r="S93" s="41"/>
      <c r="T93" s="50"/>
      <c r="U93" s="22"/>
      <c r="V93" s="22"/>
      <c r="W93" s="22"/>
      <c r="X93" s="22"/>
      <c r="Y93" s="22"/>
      <c r="Z93" s="22"/>
      <c r="AA93" s="51"/>
      <c r="AT93" s="6" t="s">
        <v>121</v>
      </c>
      <c r="AU93" s="6" t="s">
        <v>72</v>
      </c>
    </row>
    <row r="94" spans="2:47" s="6" customFormat="1" ht="156.75" customHeight="1">
      <c r="B94" s="21"/>
      <c r="C94" s="22"/>
      <c r="D94" s="22"/>
      <c r="E94" s="22"/>
      <c r="F94" s="194" t="s">
        <v>160</v>
      </c>
      <c r="G94" s="159"/>
      <c r="H94" s="159"/>
      <c r="I94" s="159"/>
      <c r="J94" s="159"/>
      <c r="K94" s="159"/>
      <c r="L94" s="159"/>
      <c r="M94" s="159"/>
      <c r="N94" s="159"/>
      <c r="O94" s="159"/>
      <c r="P94" s="159"/>
      <c r="Q94" s="159"/>
      <c r="R94" s="159"/>
      <c r="S94" s="41"/>
      <c r="T94" s="50"/>
      <c r="U94" s="22"/>
      <c r="V94" s="22"/>
      <c r="W94" s="22"/>
      <c r="X94" s="22"/>
      <c r="Y94" s="22"/>
      <c r="Z94" s="22"/>
      <c r="AA94" s="51"/>
      <c r="AT94" s="6" t="s">
        <v>151</v>
      </c>
      <c r="AU94" s="6" t="s">
        <v>72</v>
      </c>
    </row>
    <row r="95" spans="2:65" s="6" customFormat="1" ht="27" customHeight="1">
      <c r="B95" s="21"/>
      <c r="C95" s="131" t="s">
        <v>161</v>
      </c>
      <c r="D95" s="131" t="s">
        <v>145</v>
      </c>
      <c r="E95" s="132" t="s">
        <v>162</v>
      </c>
      <c r="F95" s="199" t="s">
        <v>163</v>
      </c>
      <c r="G95" s="192"/>
      <c r="H95" s="192"/>
      <c r="I95" s="192"/>
      <c r="J95" s="133" t="s">
        <v>148</v>
      </c>
      <c r="K95" s="134">
        <v>585.2</v>
      </c>
      <c r="L95" s="200"/>
      <c r="M95" s="192"/>
      <c r="N95" s="201">
        <f>ROUND($L$95*$K$95,2)</f>
        <v>0</v>
      </c>
      <c r="O95" s="192"/>
      <c r="P95" s="192"/>
      <c r="Q95" s="192"/>
      <c r="R95" s="120" t="s">
        <v>149</v>
      </c>
      <c r="S95" s="41"/>
      <c r="T95" s="121"/>
      <c r="U95" s="122" t="s">
        <v>34</v>
      </c>
      <c r="V95" s="22"/>
      <c r="W95" s="22"/>
      <c r="X95" s="123">
        <v>0</v>
      </c>
      <c r="Y95" s="123">
        <f>$X$95*$K$95</f>
        <v>0</v>
      </c>
      <c r="Z95" s="123">
        <v>0</v>
      </c>
      <c r="AA95" s="124">
        <f>$Z$95*$K$95</f>
        <v>0</v>
      </c>
      <c r="AR95" s="80" t="s">
        <v>119</v>
      </c>
      <c r="AT95" s="80" t="s">
        <v>145</v>
      </c>
      <c r="AU95" s="80" t="s">
        <v>72</v>
      </c>
      <c r="AY95" s="6" t="s">
        <v>112</v>
      </c>
      <c r="BE95" s="125">
        <f>IF($U$95="základní",$N$95,0)</f>
        <v>0</v>
      </c>
      <c r="BF95" s="125">
        <f>IF($U$95="snížená",$N$95,0)</f>
        <v>0</v>
      </c>
      <c r="BG95" s="125">
        <f>IF($U$95="zákl. přenesená",$N$95,0)</f>
        <v>0</v>
      </c>
      <c r="BH95" s="125">
        <f>IF($U$95="sníž. přenesená",$N$95,0)</f>
        <v>0</v>
      </c>
      <c r="BI95" s="125">
        <f>IF($U$95="nulová",$N$95,0)</f>
        <v>0</v>
      </c>
      <c r="BJ95" s="80" t="s">
        <v>17</v>
      </c>
      <c r="BK95" s="125">
        <f>ROUND($L$95*$K$95,2)</f>
        <v>0</v>
      </c>
      <c r="BL95" s="80" t="s">
        <v>119</v>
      </c>
      <c r="BM95" s="80" t="s">
        <v>161</v>
      </c>
    </row>
    <row r="96" spans="2:47" s="6" customFormat="1" ht="16.5" customHeight="1">
      <c r="B96" s="21"/>
      <c r="C96" s="22"/>
      <c r="D96" s="22"/>
      <c r="E96" s="22"/>
      <c r="F96" s="193" t="s">
        <v>163</v>
      </c>
      <c r="G96" s="159"/>
      <c r="H96" s="159"/>
      <c r="I96" s="159"/>
      <c r="J96" s="159"/>
      <c r="K96" s="159"/>
      <c r="L96" s="159"/>
      <c r="M96" s="159"/>
      <c r="N96" s="159"/>
      <c r="O96" s="159"/>
      <c r="P96" s="159"/>
      <c r="Q96" s="159"/>
      <c r="R96" s="159"/>
      <c r="S96" s="41"/>
      <c r="T96" s="50"/>
      <c r="U96" s="22"/>
      <c r="V96" s="22"/>
      <c r="W96" s="22"/>
      <c r="X96" s="22"/>
      <c r="Y96" s="22"/>
      <c r="Z96" s="22"/>
      <c r="AA96" s="51"/>
      <c r="AT96" s="6" t="s">
        <v>121</v>
      </c>
      <c r="AU96" s="6" t="s">
        <v>72</v>
      </c>
    </row>
    <row r="97" spans="2:47" s="6" customFormat="1" ht="409.5" customHeight="1">
      <c r="B97" s="21"/>
      <c r="C97" s="22"/>
      <c r="D97" s="22"/>
      <c r="E97" s="22"/>
      <c r="F97" s="194" t="s">
        <v>164</v>
      </c>
      <c r="G97" s="159"/>
      <c r="H97" s="159"/>
      <c r="I97" s="159"/>
      <c r="J97" s="159"/>
      <c r="K97" s="159"/>
      <c r="L97" s="159"/>
      <c r="M97" s="159"/>
      <c r="N97" s="159"/>
      <c r="O97" s="159"/>
      <c r="P97" s="159"/>
      <c r="Q97" s="159"/>
      <c r="R97" s="159"/>
      <c r="S97" s="41"/>
      <c r="T97" s="50"/>
      <c r="U97" s="22"/>
      <c r="V97" s="22"/>
      <c r="W97" s="22"/>
      <c r="X97" s="22"/>
      <c r="Y97" s="22"/>
      <c r="Z97" s="22"/>
      <c r="AA97" s="51"/>
      <c r="AT97" s="6" t="s">
        <v>151</v>
      </c>
      <c r="AU97" s="6" t="s">
        <v>72</v>
      </c>
    </row>
    <row r="98" spans="2:65" s="6" customFormat="1" ht="27" customHeight="1">
      <c r="B98" s="21"/>
      <c r="C98" s="131" t="s">
        <v>165</v>
      </c>
      <c r="D98" s="131" t="s">
        <v>145</v>
      </c>
      <c r="E98" s="132" t="s">
        <v>166</v>
      </c>
      <c r="F98" s="199" t="s">
        <v>167</v>
      </c>
      <c r="G98" s="192"/>
      <c r="H98" s="192"/>
      <c r="I98" s="192"/>
      <c r="J98" s="133" t="s">
        <v>168</v>
      </c>
      <c r="K98" s="134">
        <v>1600</v>
      </c>
      <c r="L98" s="200"/>
      <c r="M98" s="192"/>
      <c r="N98" s="201">
        <f>ROUND($L$98*$K$98,2)</f>
        <v>0</v>
      </c>
      <c r="O98" s="192"/>
      <c r="P98" s="192"/>
      <c r="Q98" s="192"/>
      <c r="R98" s="120"/>
      <c r="S98" s="41"/>
      <c r="T98" s="121"/>
      <c r="U98" s="122" t="s">
        <v>34</v>
      </c>
      <c r="V98" s="22"/>
      <c r="W98" s="22"/>
      <c r="X98" s="123">
        <v>0</v>
      </c>
      <c r="Y98" s="123">
        <f>$X$98*$K$98</f>
        <v>0</v>
      </c>
      <c r="Z98" s="123">
        <v>0</v>
      </c>
      <c r="AA98" s="124">
        <f>$Z$98*$K$98</f>
        <v>0</v>
      </c>
      <c r="AR98" s="80" t="s">
        <v>119</v>
      </c>
      <c r="AT98" s="80" t="s">
        <v>145</v>
      </c>
      <c r="AU98" s="80" t="s">
        <v>72</v>
      </c>
      <c r="AY98" s="6" t="s">
        <v>112</v>
      </c>
      <c r="BE98" s="125">
        <f>IF($U$98="základní",$N$98,0)</f>
        <v>0</v>
      </c>
      <c r="BF98" s="125">
        <f>IF($U$98="snížená",$N$98,0)</f>
        <v>0</v>
      </c>
      <c r="BG98" s="125">
        <f>IF($U$98="zákl. přenesená",$N$98,0)</f>
        <v>0</v>
      </c>
      <c r="BH98" s="125">
        <f>IF($U$98="sníž. přenesená",$N$98,0)</f>
        <v>0</v>
      </c>
      <c r="BI98" s="125">
        <f>IF($U$98="nulová",$N$98,0)</f>
        <v>0</v>
      </c>
      <c r="BJ98" s="80" t="s">
        <v>17</v>
      </c>
      <c r="BK98" s="125">
        <f>ROUND($L$98*$K$98,2)</f>
        <v>0</v>
      </c>
      <c r="BL98" s="80" t="s">
        <v>119</v>
      </c>
      <c r="BM98" s="80" t="s">
        <v>165</v>
      </c>
    </row>
    <row r="99" spans="2:47" s="6" customFormat="1" ht="16.5" customHeight="1">
      <c r="B99" s="21"/>
      <c r="C99" s="22"/>
      <c r="D99" s="22"/>
      <c r="E99" s="22"/>
      <c r="F99" s="193" t="s">
        <v>167</v>
      </c>
      <c r="G99" s="159"/>
      <c r="H99" s="159"/>
      <c r="I99" s="159"/>
      <c r="J99" s="159"/>
      <c r="K99" s="159"/>
      <c r="L99" s="159"/>
      <c r="M99" s="159"/>
      <c r="N99" s="159"/>
      <c r="O99" s="159"/>
      <c r="P99" s="159"/>
      <c r="Q99" s="159"/>
      <c r="R99" s="159"/>
      <c r="S99" s="41"/>
      <c r="T99" s="50"/>
      <c r="U99" s="22"/>
      <c r="V99" s="22"/>
      <c r="W99" s="22"/>
      <c r="X99" s="22"/>
      <c r="Y99" s="22"/>
      <c r="Z99" s="22"/>
      <c r="AA99" s="51"/>
      <c r="AT99" s="6" t="s">
        <v>121</v>
      </c>
      <c r="AU99" s="6" t="s">
        <v>72</v>
      </c>
    </row>
    <row r="100" spans="2:65" s="6" customFormat="1" ht="15.75" customHeight="1">
      <c r="B100" s="21"/>
      <c r="C100" s="131" t="s">
        <v>169</v>
      </c>
      <c r="D100" s="131" t="s">
        <v>145</v>
      </c>
      <c r="E100" s="132" t="s">
        <v>170</v>
      </c>
      <c r="F100" s="199" t="s">
        <v>171</v>
      </c>
      <c r="G100" s="192"/>
      <c r="H100" s="192"/>
      <c r="I100" s="192"/>
      <c r="J100" s="133" t="s">
        <v>168</v>
      </c>
      <c r="K100" s="134">
        <v>770</v>
      </c>
      <c r="L100" s="200"/>
      <c r="M100" s="192"/>
      <c r="N100" s="201">
        <f>ROUND($L$100*$K$100,2)</f>
        <v>0</v>
      </c>
      <c r="O100" s="192"/>
      <c r="P100" s="192"/>
      <c r="Q100" s="192"/>
      <c r="R100" s="120" t="s">
        <v>149</v>
      </c>
      <c r="S100" s="41"/>
      <c r="T100" s="121"/>
      <c r="U100" s="122" t="s">
        <v>34</v>
      </c>
      <c r="V100" s="22"/>
      <c r="W100" s="22"/>
      <c r="X100" s="123">
        <v>0</v>
      </c>
      <c r="Y100" s="123">
        <f>$X$100*$K$100</f>
        <v>0</v>
      </c>
      <c r="Z100" s="123">
        <v>0</v>
      </c>
      <c r="AA100" s="124">
        <f>$Z$100*$K$100</f>
        <v>0</v>
      </c>
      <c r="AR100" s="80" t="s">
        <v>119</v>
      </c>
      <c r="AT100" s="80" t="s">
        <v>145</v>
      </c>
      <c r="AU100" s="80" t="s">
        <v>72</v>
      </c>
      <c r="AY100" s="6" t="s">
        <v>112</v>
      </c>
      <c r="BE100" s="125">
        <f>IF($U$100="základní",$N$100,0)</f>
        <v>0</v>
      </c>
      <c r="BF100" s="125">
        <f>IF($U$100="snížená",$N$100,0)</f>
        <v>0</v>
      </c>
      <c r="BG100" s="125">
        <f>IF($U$100="zákl. přenesená",$N$100,0)</f>
        <v>0</v>
      </c>
      <c r="BH100" s="125">
        <f>IF($U$100="sníž. přenesená",$N$100,0)</f>
        <v>0</v>
      </c>
      <c r="BI100" s="125">
        <f>IF($U$100="nulová",$N$100,0)</f>
        <v>0</v>
      </c>
      <c r="BJ100" s="80" t="s">
        <v>17</v>
      </c>
      <c r="BK100" s="125">
        <f>ROUND($L$100*$K$100,2)</f>
        <v>0</v>
      </c>
      <c r="BL100" s="80" t="s">
        <v>119</v>
      </c>
      <c r="BM100" s="80" t="s">
        <v>169</v>
      </c>
    </row>
    <row r="101" spans="2:47" s="6" customFormat="1" ht="16.5" customHeight="1">
      <c r="B101" s="21"/>
      <c r="C101" s="22"/>
      <c r="D101" s="22"/>
      <c r="E101" s="22"/>
      <c r="F101" s="193" t="s">
        <v>171</v>
      </c>
      <c r="G101" s="159"/>
      <c r="H101" s="159"/>
      <c r="I101" s="159"/>
      <c r="J101" s="159"/>
      <c r="K101" s="159"/>
      <c r="L101" s="159"/>
      <c r="M101" s="159"/>
      <c r="N101" s="159"/>
      <c r="O101" s="159"/>
      <c r="P101" s="159"/>
      <c r="Q101" s="159"/>
      <c r="R101" s="159"/>
      <c r="S101" s="41"/>
      <c r="T101" s="50"/>
      <c r="U101" s="22"/>
      <c r="V101" s="22"/>
      <c r="W101" s="22"/>
      <c r="X101" s="22"/>
      <c r="Y101" s="22"/>
      <c r="Z101" s="22"/>
      <c r="AA101" s="51"/>
      <c r="AT101" s="6" t="s">
        <v>121</v>
      </c>
      <c r="AU101" s="6" t="s">
        <v>72</v>
      </c>
    </row>
    <row r="102" spans="2:47" s="6" customFormat="1" ht="132.75" customHeight="1">
      <c r="B102" s="21"/>
      <c r="C102" s="22"/>
      <c r="D102" s="22"/>
      <c r="E102" s="22"/>
      <c r="F102" s="194" t="s">
        <v>172</v>
      </c>
      <c r="G102" s="159"/>
      <c r="H102" s="159"/>
      <c r="I102" s="159"/>
      <c r="J102" s="159"/>
      <c r="K102" s="159"/>
      <c r="L102" s="159"/>
      <c r="M102" s="159"/>
      <c r="N102" s="159"/>
      <c r="O102" s="159"/>
      <c r="P102" s="159"/>
      <c r="Q102" s="159"/>
      <c r="R102" s="159"/>
      <c r="S102" s="41"/>
      <c r="T102" s="50"/>
      <c r="U102" s="22"/>
      <c r="V102" s="22"/>
      <c r="W102" s="22"/>
      <c r="X102" s="22"/>
      <c r="Y102" s="22"/>
      <c r="Z102" s="22"/>
      <c r="AA102" s="51"/>
      <c r="AT102" s="6" t="s">
        <v>151</v>
      </c>
      <c r="AU102" s="6" t="s">
        <v>72</v>
      </c>
    </row>
    <row r="103" spans="2:65" s="6" customFormat="1" ht="15.75" customHeight="1">
      <c r="B103" s="21"/>
      <c r="C103" s="116" t="s">
        <v>118</v>
      </c>
      <c r="D103" s="116" t="s">
        <v>114</v>
      </c>
      <c r="E103" s="117" t="s">
        <v>173</v>
      </c>
      <c r="F103" s="188" t="s">
        <v>174</v>
      </c>
      <c r="G103" s="189"/>
      <c r="H103" s="189"/>
      <c r="I103" s="189"/>
      <c r="J103" s="118" t="s">
        <v>175</v>
      </c>
      <c r="K103" s="119">
        <v>459.268</v>
      </c>
      <c r="L103" s="190"/>
      <c r="M103" s="189"/>
      <c r="N103" s="191">
        <f>ROUND($L$103*$K$103,2)</f>
        <v>0</v>
      </c>
      <c r="O103" s="192"/>
      <c r="P103" s="192"/>
      <c r="Q103" s="192"/>
      <c r="R103" s="120"/>
      <c r="S103" s="41"/>
      <c r="T103" s="121"/>
      <c r="U103" s="122" t="s">
        <v>34</v>
      </c>
      <c r="V103" s="22"/>
      <c r="W103" s="22"/>
      <c r="X103" s="123">
        <v>1</v>
      </c>
      <c r="Y103" s="123">
        <f>$X$103*$K$103</f>
        <v>459.268</v>
      </c>
      <c r="Z103" s="123">
        <v>0</v>
      </c>
      <c r="AA103" s="124">
        <f>$Z$103*$K$103</f>
        <v>0</v>
      </c>
      <c r="AR103" s="80" t="s">
        <v>118</v>
      </c>
      <c r="AT103" s="80" t="s">
        <v>114</v>
      </c>
      <c r="AU103" s="80" t="s">
        <v>72</v>
      </c>
      <c r="AY103" s="6" t="s">
        <v>112</v>
      </c>
      <c r="BE103" s="125">
        <f>IF($U$103="základní",$N$103,0)</f>
        <v>0</v>
      </c>
      <c r="BF103" s="125">
        <f>IF($U$103="snížená",$N$103,0)</f>
        <v>0</v>
      </c>
      <c r="BG103" s="125">
        <f>IF($U$103="zákl. přenesená",$N$103,0)</f>
        <v>0</v>
      </c>
      <c r="BH103" s="125">
        <f>IF($U$103="sníž. přenesená",$N$103,0)</f>
        <v>0</v>
      </c>
      <c r="BI103" s="125">
        <f>IF($U$103="nulová",$N$103,0)</f>
        <v>0</v>
      </c>
      <c r="BJ103" s="80" t="s">
        <v>17</v>
      </c>
      <c r="BK103" s="125">
        <f>ROUND($L$103*$K$103,2)</f>
        <v>0</v>
      </c>
      <c r="BL103" s="80" t="s">
        <v>119</v>
      </c>
      <c r="BM103" s="80" t="s">
        <v>118</v>
      </c>
    </row>
    <row r="104" spans="2:47" s="6" customFormat="1" ht="16.5" customHeight="1">
      <c r="B104" s="21"/>
      <c r="C104" s="22"/>
      <c r="D104" s="22"/>
      <c r="E104" s="22"/>
      <c r="F104" s="193" t="s">
        <v>174</v>
      </c>
      <c r="G104" s="159"/>
      <c r="H104" s="159"/>
      <c r="I104" s="159"/>
      <c r="J104" s="159"/>
      <c r="K104" s="159"/>
      <c r="L104" s="159"/>
      <c r="M104" s="159"/>
      <c r="N104" s="159"/>
      <c r="O104" s="159"/>
      <c r="P104" s="159"/>
      <c r="Q104" s="159"/>
      <c r="R104" s="159"/>
      <c r="S104" s="41"/>
      <c r="T104" s="50"/>
      <c r="U104" s="22"/>
      <c r="V104" s="22"/>
      <c r="W104" s="22"/>
      <c r="X104" s="22"/>
      <c r="Y104" s="22"/>
      <c r="Z104" s="22"/>
      <c r="AA104" s="51"/>
      <c r="AT104" s="6" t="s">
        <v>121</v>
      </c>
      <c r="AU104" s="6" t="s">
        <v>72</v>
      </c>
    </row>
    <row r="105" spans="2:63" s="106" customFormat="1" ht="30.75" customHeight="1">
      <c r="B105" s="107"/>
      <c r="C105" s="108"/>
      <c r="D105" s="126" t="s">
        <v>136</v>
      </c>
      <c r="E105" s="108"/>
      <c r="F105" s="108"/>
      <c r="G105" s="108"/>
      <c r="H105" s="108"/>
      <c r="I105" s="108"/>
      <c r="J105" s="108"/>
      <c r="K105" s="108"/>
      <c r="L105" s="108"/>
      <c r="M105" s="108"/>
      <c r="N105" s="198">
        <f>$BK$105</f>
        <v>0</v>
      </c>
      <c r="O105" s="197"/>
      <c r="P105" s="197"/>
      <c r="Q105" s="197"/>
      <c r="R105" s="108"/>
      <c r="S105" s="110"/>
      <c r="T105" s="111"/>
      <c r="U105" s="108"/>
      <c r="V105" s="108"/>
      <c r="W105" s="112">
        <f>SUM($W$106:$W$113)</f>
        <v>0</v>
      </c>
      <c r="X105" s="108"/>
      <c r="Y105" s="112">
        <f>SUM($Y$106:$Y$113)</f>
        <v>0.6704</v>
      </c>
      <c r="Z105" s="108"/>
      <c r="AA105" s="113">
        <f>SUM($AA$106:$AA$113)</f>
        <v>0</v>
      </c>
      <c r="AR105" s="114" t="s">
        <v>17</v>
      </c>
      <c r="AT105" s="114" t="s">
        <v>63</v>
      </c>
      <c r="AU105" s="114" t="s">
        <v>17</v>
      </c>
      <c r="AY105" s="114" t="s">
        <v>112</v>
      </c>
      <c r="BK105" s="115">
        <f>SUM($BK$106:$BK$113)</f>
        <v>0</v>
      </c>
    </row>
    <row r="106" spans="2:65" s="6" customFormat="1" ht="27" customHeight="1">
      <c r="B106" s="21"/>
      <c r="C106" s="131" t="s">
        <v>176</v>
      </c>
      <c r="D106" s="131" t="s">
        <v>145</v>
      </c>
      <c r="E106" s="132" t="s">
        <v>177</v>
      </c>
      <c r="F106" s="199" t="s">
        <v>178</v>
      </c>
      <c r="G106" s="192"/>
      <c r="H106" s="192"/>
      <c r="I106" s="192"/>
      <c r="J106" s="133" t="s">
        <v>168</v>
      </c>
      <c r="K106" s="134">
        <v>1600</v>
      </c>
      <c r="L106" s="200"/>
      <c r="M106" s="192"/>
      <c r="N106" s="201">
        <f>ROUND($L$106*$K$106,2)</f>
        <v>0</v>
      </c>
      <c r="O106" s="192"/>
      <c r="P106" s="192"/>
      <c r="Q106" s="192"/>
      <c r="R106" s="120" t="s">
        <v>149</v>
      </c>
      <c r="S106" s="41"/>
      <c r="T106" s="121"/>
      <c r="U106" s="122" t="s">
        <v>34</v>
      </c>
      <c r="V106" s="22"/>
      <c r="W106" s="22"/>
      <c r="X106" s="123">
        <v>0.0001</v>
      </c>
      <c r="Y106" s="123">
        <f>$X$106*$K$106</f>
        <v>0.16</v>
      </c>
      <c r="Z106" s="123">
        <v>0</v>
      </c>
      <c r="AA106" s="124">
        <f>$Z$106*$K$106</f>
        <v>0</v>
      </c>
      <c r="AR106" s="80" t="s">
        <v>119</v>
      </c>
      <c r="AT106" s="80" t="s">
        <v>145</v>
      </c>
      <c r="AU106" s="80" t="s">
        <v>72</v>
      </c>
      <c r="AY106" s="6" t="s">
        <v>112</v>
      </c>
      <c r="BE106" s="125">
        <f>IF($U$106="základní",$N$106,0)</f>
        <v>0</v>
      </c>
      <c r="BF106" s="125">
        <f>IF($U$106="snížená",$N$106,0)</f>
        <v>0</v>
      </c>
      <c r="BG106" s="125">
        <f>IF($U$106="zákl. přenesená",$N$106,0)</f>
        <v>0</v>
      </c>
      <c r="BH106" s="125">
        <f>IF($U$106="sníž. přenesená",$N$106,0)</f>
        <v>0</v>
      </c>
      <c r="BI106" s="125">
        <f>IF($U$106="nulová",$N$106,0)</f>
        <v>0</v>
      </c>
      <c r="BJ106" s="80" t="s">
        <v>17</v>
      </c>
      <c r="BK106" s="125">
        <f>ROUND($L$106*$K$106,2)</f>
        <v>0</v>
      </c>
      <c r="BL106" s="80" t="s">
        <v>119</v>
      </c>
      <c r="BM106" s="80" t="s">
        <v>176</v>
      </c>
    </row>
    <row r="107" spans="2:47" s="6" customFormat="1" ht="16.5" customHeight="1">
      <c r="B107" s="21"/>
      <c r="C107" s="22"/>
      <c r="D107" s="22"/>
      <c r="E107" s="22"/>
      <c r="F107" s="193" t="s">
        <v>178</v>
      </c>
      <c r="G107" s="159"/>
      <c r="H107" s="159"/>
      <c r="I107" s="159"/>
      <c r="J107" s="159"/>
      <c r="K107" s="159"/>
      <c r="L107" s="159"/>
      <c r="M107" s="159"/>
      <c r="N107" s="159"/>
      <c r="O107" s="159"/>
      <c r="P107" s="159"/>
      <c r="Q107" s="159"/>
      <c r="R107" s="159"/>
      <c r="S107" s="41"/>
      <c r="T107" s="50"/>
      <c r="U107" s="22"/>
      <c r="V107" s="22"/>
      <c r="W107" s="22"/>
      <c r="X107" s="22"/>
      <c r="Y107" s="22"/>
      <c r="Z107" s="22"/>
      <c r="AA107" s="51"/>
      <c r="AT107" s="6" t="s">
        <v>121</v>
      </c>
      <c r="AU107" s="6" t="s">
        <v>72</v>
      </c>
    </row>
    <row r="108" spans="2:47" s="6" customFormat="1" ht="85.5" customHeight="1">
      <c r="B108" s="21"/>
      <c r="C108" s="22"/>
      <c r="D108" s="22"/>
      <c r="E108" s="22"/>
      <c r="F108" s="194" t="s">
        <v>179</v>
      </c>
      <c r="G108" s="159"/>
      <c r="H108" s="159"/>
      <c r="I108" s="159"/>
      <c r="J108" s="159"/>
      <c r="K108" s="159"/>
      <c r="L108" s="159"/>
      <c r="M108" s="159"/>
      <c r="N108" s="159"/>
      <c r="O108" s="159"/>
      <c r="P108" s="159"/>
      <c r="Q108" s="159"/>
      <c r="R108" s="159"/>
      <c r="S108" s="41"/>
      <c r="T108" s="50"/>
      <c r="U108" s="22"/>
      <c r="V108" s="22"/>
      <c r="W108" s="22"/>
      <c r="X108" s="22"/>
      <c r="Y108" s="22"/>
      <c r="Z108" s="22"/>
      <c r="AA108" s="51"/>
      <c r="AT108" s="6" t="s">
        <v>151</v>
      </c>
      <c r="AU108" s="6" t="s">
        <v>72</v>
      </c>
    </row>
    <row r="109" spans="2:65" s="6" customFormat="1" ht="27" customHeight="1">
      <c r="B109" s="21"/>
      <c r="C109" s="131" t="s">
        <v>22</v>
      </c>
      <c r="D109" s="131" t="s">
        <v>145</v>
      </c>
      <c r="E109" s="132" t="s">
        <v>180</v>
      </c>
      <c r="F109" s="199" t="s">
        <v>181</v>
      </c>
      <c r="G109" s="192"/>
      <c r="H109" s="192"/>
      <c r="I109" s="192"/>
      <c r="J109" s="133" t="s">
        <v>168</v>
      </c>
      <c r="K109" s="134">
        <v>1396</v>
      </c>
      <c r="L109" s="200"/>
      <c r="M109" s="192"/>
      <c r="N109" s="201">
        <f>ROUND($L$109*$K$109,2)</f>
        <v>0</v>
      </c>
      <c r="O109" s="192"/>
      <c r="P109" s="192"/>
      <c r="Q109" s="192"/>
      <c r="R109" s="120" t="s">
        <v>149</v>
      </c>
      <c r="S109" s="41"/>
      <c r="T109" s="121"/>
      <c r="U109" s="122" t="s">
        <v>34</v>
      </c>
      <c r="V109" s="22"/>
      <c r="W109" s="22"/>
      <c r="X109" s="123">
        <v>0</v>
      </c>
      <c r="Y109" s="123">
        <f>$X$109*$K$109</f>
        <v>0</v>
      </c>
      <c r="Z109" s="123">
        <v>0</v>
      </c>
      <c r="AA109" s="124">
        <f>$Z$109*$K$109</f>
        <v>0</v>
      </c>
      <c r="AR109" s="80" t="s">
        <v>119</v>
      </c>
      <c r="AT109" s="80" t="s">
        <v>145</v>
      </c>
      <c r="AU109" s="80" t="s">
        <v>72</v>
      </c>
      <c r="AY109" s="6" t="s">
        <v>112</v>
      </c>
      <c r="BE109" s="125">
        <f>IF($U$109="základní",$N$109,0)</f>
        <v>0</v>
      </c>
      <c r="BF109" s="125">
        <f>IF($U$109="snížená",$N$109,0)</f>
        <v>0</v>
      </c>
      <c r="BG109" s="125">
        <f>IF($U$109="zákl. přenesená",$N$109,0)</f>
        <v>0</v>
      </c>
      <c r="BH109" s="125">
        <f>IF($U$109="sníž. přenesená",$N$109,0)</f>
        <v>0</v>
      </c>
      <c r="BI109" s="125">
        <f>IF($U$109="nulová",$N$109,0)</f>
        <v>0</v>
      </c>
      <c r="BJ109" s="80" t="s">
        <v>17</v>
      </c>
      <c r="BK109" s="125">
        <f>ROUND($L$109*$K$109,2)</f>
        <v>0</v>
      </c>
      <c r="BL109" s="80" t="s">
        <v>119</v>
      </c>
      <c r="BM109" s="80" t="s">
        <v>22</v>
      </c>
    </row>
    <row r="110" spans="2:47" s="6" customFormat="1" ht="16.5" customHeight="1">
      <c r="B110" s="21"/>
      <c r="C110" s="22"/>
      <c r="D110" s="22"/>
      <c r="E110" s="22"/>
      <c r="F110" s="193" t="s">
        <v>181</v>
      </c>
      <c r="G110" s="159"/>
      <c r="H110" s="159"/>
      <c r="I110" s="159"/>
      <c r="J110" s="159"/>
      <c r="K110" s="159"/>
      <c r="L110" s="159"/>
      <c r="M110" s="159"/>
      <c r="N110" s="159"/>
      <c r="O110" s="159"/>
      <c r="P110" s="159"/>
      <c r="Q110" s="159"/>
      <c r="R110" s="159"/>
      <c r="S110" s="41"/>
      <c r="T110" s="50"/>
      <c r="U110" s="22"/>
      <c r="V110" s="22"/>
      <c r="W110" s="22"/>
      <c r="X110" s="22"/>
      <c r="Y110" s="22"/>
      <c r="Z110" s="22"/>
      <c r="AA110" s="51"/>
      <c r="AT110" s="6" t="s">
        <v>121</v>
      </c>
      <c r="AU110" s="6" t="s">
        <v>72</v>
      </c>
    </row>
    <row r="111" spans="2:47" s="6" customFormat="1" ht="85.5" customHeight="1">
      <c r="B111" s="21"/>
      <c r="C111" s="22"/>
      <c r="D111" s="22"/>
      <c r="E111" s="22"/>
      <c r="F111" s="194" t="s">
        <v>182</v>
      </c>
      <c r="G111" s="159"/>
      <c r="H111" s="159"/>
      <c r="I111" s="159"/>
      <c r="J111" s="159"/>
      <c r="K111" s="159"/>
      <c r="L111" s="159"/>
      <c r="M111" s="159"/>
      <c r="N111" s="159"/>
      <c r="O111" s="159"/>
      <c r="P111" s="159"/>
      <c r="Q111" s="159"/>
      <c r="R111" s="159"/>
      <c r="S111" s="41"/>
      <c r="T111" s="50"/>
      <c r="U111" s="22"/>
      <c r="V111" s="22"/>
      <c r="W111" s="22"/>
      <c r="X111" s="22"/>
      <c r="Y111" s="22"/>
      <c r="Z111" s="22"/>
      <c r="AA111" s="51"/>
      <c r="AT111" s="6" t="s">
        <v>151</v>
      </c>
      <c r="AU111" s="6" t="s">
        <v>72</v>
      </c>
    </row>
    <row r="112" spans="2:65" s="6" customFormat="1" ht="27" customHeight="1">
      <c r="B112" s="21"/>
      <c r="C112" s="116" t="s">
        <v>183</v>
      </c>
      <c r="D112" s="116" t="s">
        <v>114</v>
      </c>
      <c r="E112" s="117" t="s">
        <v>184</v>
      </c>
      <c r="F112" s="188" t="s">
        <v>185</v>
      </c>
      <c r="G112" s="189"/>
      <c r="H112" s="189"/>
      <c r="I112" s="189"/>
      <c r="J112" s="118" t="s">
        <v>168</v>
      </c>
      <c r="K112" s="119">
        <v>1760</v>
      </c>
      <c r="L112" s="190"/>
      <c r="M112" s="189"/>
      <c r="N112" s="191">
        <f>ROUND($L$112*$K$112,2)</f>
        <v>0</v>
      </c>
      <c r="O112" s="192"/>
      <c r="P112" s="192"/>
      <c r="Q112" s="192"/>
      <c r="R112" s="120"/>
      <c r="S112" s="41"/>
      <c r="T112" s="121"/>
      <c r="U112" s="122" t="s">
        <v>34</v>
      </c>
      <c r="V112" s="22"/>
      <c r="W112" s="22"/>
      <c r="X112" s="123">
        <v>0.00029</v>
      </c>
      <c r="Y112" s="123">
        <f>$X$112*$K$112</f>
        <v>0.5104</v>
      </c>
      <c r="Z112" s="123">
        <v>0</v>
      </c>
      <c r="AA112" s="124">
        <f>$Z$112*$K$112</f>
        <v>0</v>
      </c>
      <c r="AR112" s="80" t="s">
        <v>118</v>
      </c>
      <c r="AT112" s="80" t="s">
        <v>114</v>
      </c>
      <c r="AU112" s="80" t="s">
        <v>72</v>
      </c>
      <c r="AY112" s="6" t="s">
        <v>112</v>
      </c>
      <c r="BE112" s="125">
        <f>IF($U$112="základní",$N$112,0)</f>
        <v>0</v>
      </c>
      <c r="BF112" s="125">
        <f>IF($U$112="snížená",$N$112,0)</f>
        <v>0</v>
      </c>
      <c r="BG112" s="125">
        <f>IF($U$112="zákl. přenesená",$N$112,0)</f>
        <v>0</v>
      </c>
      <c r="BH112" s="125">
        <f>IF($U$112="sníž. přenesená",$N$112,0)</f>
        <v>0</v>
      </c>
      <c r="BI112" s="125">
        <f>IF($U$112="nulová",$N$112,0)</f>
        <v>0</v>
      </c>
      <c r="BJ112" s="80" t="s">
        <v>17</v>
      </c>
      <c r="BK112" s="125">
        <f>ROUND($L$112*$K$112,2)</f>
        <v>0</v>
      </c>
      <c r="BL112" s="80" t="s">
        <v>119</v>
      </c>
      <c r="BM112" s="80" t="s">
        <v>183</v>
      </c>
    </row>
    <row r="113" spans="2:47" s="6" customFormat="1" ht="16.5" customHeight="1">
      <c r="B113" s="21"/>
      <c r="C113" s="22"/>
      <c r="D113" s="22"/>
      <c r="E113" s="22"/>
      <c r="F113" s="193" t="s">
        <v>185</v>
      </c>
      <c r="G113" s="159"/>
      <c r="H113" s="159"/>
      <c r="I113" s="159"/>
      <c r="J113" s="159"/>
      <c r="K113" s="159"/>
      <c r="L113" s="159"/>
      <c r="M113" s="159"/>
      <c r="N113" s="159"/>
      <c r="O113" s="159"/>
      <c r="P113" s="159"/>
      <c r="Q113" s="159"/>
      <c r="R113" s="159"/>
      <c r="S113" s="41"/>
      <c r="T113" s="50"/>
      <c r="U113" s="22"/>
      <c r="V113" s="22"/>
      <c r="W113" s="22"/>
      <c r="X113" s="22"/>
      <c r="Y113" s="22"/>
      <c r="Z113" s="22"/>
      <c r="AA113" s="51"/>
      <c r="AT113" s="6" t="s">
        <v>121</v>
      </c>
      <c r="AU113" s="6" t="s">
        <v>72</v>
      </c>
    </row>
    <row r="114" spans="2:63" s="106" customFormat="1" ht="30.75" customHeight="1">
      <c r="B114" s="107"/>
      <c r="C114" s="108"/>
      <c r="D114" s="126" t="s">
        <v>137</v>
      </c>
      <c r="E114" s="108"/>
      <c r="F114" s="108"/>
      <c r="G114" s="108"/>
      <c r="H114" s="108"/>
      <c r="I114" s="108"/>
      <c r="J114" s="108"/>
      <c r="K114" s="108"/>
      <c r="L114" s="108"/>
      <c r="M114" s="108"/>
      <c r="N114" s="198">
        <f>$BK$114</f>
        <v>0</v>
      </c>
      <c r="O114" s="197"/>
      <c r="P114" s="197"/>
      <c r="Q114" s="197"/>
      <c r="R114" s="108"/>
      <c r="S114" s="110"/>
      <c r="T114" s="111"/>
      <c r="U114" s="108"/>
      <c r="V114" s="108"/>
      <c r="W114" s="112">
        <f>SUM($W$115:$W$147)</f>
        <v>0</v>
      </c>
      <c r="X114" s="108"/>
      <c r="Y114" s="112">
        <f>SUM($Y$115:$Y$147)</f>
        <v>1275.76881</v>
      </c>
      <c r="Z114" s="108"/>
      <c r="AA114" s="113">
        <f>SUM($AA$115:$AA$147)</f>
        <v>0</v>
      </c>
      <c r="AR114" s="114" t="s">
        <v>17</v>
      </c>
      <c r="AT114" s="114" t="s">
        <v>63</v>
      </c>
      <c r="AU114" s="114" t="s">
        <v>17</v>
      </c>
      <c r="AY114" s="114" t="s">
        <v>112</v>
      </c>
      <c r="BK114" s="115">
        <f>SUM($BK$115:$BK$147)</f>
        <v>0</v>
      </c>
    </row>
    <row r="115" spans="2:65" s="6" customFormat="1" ht="27" customHeight="1">
      <c r="B115" s="21"/>
      <c r="C115" s="131" t="s">
        <v>186</v>
      </c>
      <c r="D115" s="131" t="s">
        <v>145</v>
      </c>
      <c r="E115" s="132" t="s">
        <v>187</v>
      </c>
      <c r="F115" s="199" t="s">
        <v>188</v>
      </c>
      <c r="G115" s="192"/>
      <c r="H115" s="192"/>
      <c r="I115" s="192"/>
      <c r="J115" s="133" t="s">
        <v>168</v>
      </c>
      <c r="K115" s="134">
        <v>760</v>
      </c>
      <c r="L115" s="200"/>
      <c r="M115" s="192"/>
      <c r="N115" s="201">
        <f>ROUND($L$115*$K$115,2)</f>
        <v>0</v>
      </c>
      <c r="O115" s="192"/>
      <c r="P115" s="192"/>
      <c r="Q115" s="192"/>
      <c r="R115" s="120" t="s">
        <v>149</v>
      </c>
      <c r="S115" s="41"/>
      <c r="T115" s="121"/>
      <c r="U115" s="122" t="s">
        <v>34</v>
      </c>
      <c r="V115" s="22"/>
      <c r="W115" s="22"/>
      <c r="X115" s="123">
        <v>0.38625</v>
      </c>
      <c r="Y115" s="123">
        <f>$X$115*$K$115</f>
        <v>293.55</v>
      </c>
      <c r="Z115" s="123">
        <v>0</v>
      </c>
      <c r="AA115" s="124">
        <f>$Z$115*$K$115</f>
        <v>0</v>
      </c>
      <c r="AR115" s="80" t="s">
        <v>119</v>
      </c>
      <c r="AT115" s="80" t="s">
        <v>145</v>
      </c>
      <c r="AU115" s="80" t="s">
        <v>72</v>
      </c>
      <c r="AY115" s="6" t="s">
        <v>112</v>
      </c>
      <c r="BE115" s="125">
        <f>IF($U$115="základní",$N$115,0)</f>
        <v>0</v>
      </c>
      <c r="BF115" s="125">
        <f>IF($U$115="snížená",$N$115,0)</f>
        <v>0</v>
      </c>
      <c r="BG115" s="125">
        <f>IF($U$115="zákl. přenesená",$N$115,0)</f>
        <v>0</v>
      </c>
      <c r="BH115" s="125">
        <f>IF($U$115="sníž. přenesená",$N$115,0)</f>
        <v>0</v>
      </c>
      <c r="BI115" s="125">
        <f>IF($U$115="nulová",$N$115,0)</f>
        <v>0</v>
      </c>
      <c r="BJ115" s="80" t="s">
        <v>17</v>
      </c>
      <c r="BK115" s="125">
        <f>ROUND($L$115*$K$115,2)</f>
        <v>0</v>
      </c>
      <c r="BL115" s="80" t="s">
        <v>119</v>
      </c>
      <c r="BM115" s="80" t="s">
        <v>186</v>
      </c>
    </row>
    <row r="116" spans="2:47" s="6" customFormat="1" ht="16.5" customHeight="1">
      <c r="B116" s="21"/>
      <c r="C116" s="22"/>
      <c r="D116" s="22"/>
      <c r="E116" s="22"/>
      <c r="F116" s="193" t="s">
        <v>188</v>
      </c>
      <c r="G116" s="159"/>
      <c r="H116" s="159"/>
      <c r="I116" s="159"/>
      <c r="J116" s="159"/>
      <c r="K116" s="159"/>
      <c r="L116" s="159"/>
      <c r="M116" s="159"/>
      <c r="N116" s="159"/>
      <c r="O116" s="159"/>
      <c r="P116" s="159"/>
      <c r="Q116" s="159"/>
      <c r="R116" s="159"/>
      <c r="S116" s="41"/>
      <c r="T116" s="50"/>
      <c r="U116" s="22"/>
      <c r="V116" s="22"/>
      <c r="W116" s="22"/>
      <c r="X116" s="22"/>
      <c r="Y116" s="22"/>
      <c r="Z116" s="22"/>
      <c r="AA116" s="51"/>
      <c r="AT116" s="6" t="s">
        <v>121</v>
      </c>
      <c r="AU116" s="6" t="s">
        <v>72</v>
      </c>
    </row>
    <row r="117" spans="2:65" s="6" customFormat="1" ht="27" customHeight="1">
      <c r="B117" s="21"/>
      <c r="C117" s="131" t="s">
        <v>189</v>
      </c>
      <c r="D117" s="131" t="s">
        <v>145</v>
      </c>
      <c r="E117" s="132" t="s">
        <v>190</v>
      </c>
      <c r="F117" s="199" t="s">
        <v>191</v>
      </c>
      <c r="G117" s="192"/>
      <c r="H117" s="192"/>
      <c r="I117" s="192"/>
      <c r="J117" s="133" t="s">
        <v>168</v>
      </c>
      <c r="K117" s="134">
        <v>217</v>
      </c>
      <c r="L117" s="200"/>
      <c r="M117" s="192"/>
      <c r="N117" s="201">
        <f>ROUND($L$117*$K$117,2)</f>
        <v>0</v>
      </c>
      <c r="O117" s="192"/>
      <c r="P117" s="192"/>
      <c r="Q117" s="192"/>
      <c r="R117" s="120" t="s">
        <v>149</v>
      </c>
      <c r="S117" s="41"/>
      <c r="T117" s="121"/>
      <c r="U117" s="122" t="s">
        <v>34</v>
      </c>
      <c r="V117" s="22"/>
      <c r="W117" s="22"/>
      <c r="X117" s="123">
        <v>0.18907</v>
      </c>
      <c r="Y117" s="123">
        <f>$X$117*$K$117</f>
        <v>41.028189999999995</v>
      </c>
      <c r="Z117" s="123">
        <v>0</v>
      </c>
      <c r="AA117" s="124">
        <f>$Z$117*$K$117</f>
        <v>0</v>
      </c>
      <c r="AR117" s="80" t="s">
        <v>119</v>
      </c>
      <c r="AT117" s="80" t="s">
        <v>145</v>
      </c>
      <c r="AU117" s="80" t="s">
        <v>72</v>
      </c>
      <c r="AY117" s="6" t="s">
        <v>112</v>
      </c>
      <c r="BE117" s="125">
        <f>IF($U$117="základní",$N$117,0)</f>
        <v>0</v>
      </c>
      <c r="BF117" s="125">
        <f>IF($U$117="snížená",$N$117,0)</f>
        <v>0</v>
      </c>
      <c r="BG117" s="125">
        <f>IF($U$117="zákl. přenesená",$N$117,0)</f>
        <v>0</v>
      </c>
      <c r="BH117" s="125">
        <f>IF($U$117="sníž. přenesená",$N$117,0)</f>
        <v>0</v>
      </c>
      <c r="BI117" s="125">
        <f>IF($U$117="nulová",$N$117,0)</f>
        <v>0</v>
      </c>
      <c r="BJ117" s="80" t="s">
        <v>17</v>
      </c>
      <c r="BK117" s="125">
        <f>ROUND($L$117*$K$117,2)</f>
        <v>0</v>
      </c>
      <c r="BL117" s="80" t="s">
        <v>119</v>
      </c>
      <c r="BM117" s="80" t="s">
        <v>189</v>
      </c>
    </row>
    <row r="118" spans="2:47" s="6" customFormat="1" ht="16.5" customHeight="1">
      <c r="B118" s="21"/>
      <c r="C118" s="22"/>
      <c r="D118" s="22"/>
      <c r="E118" s="22"/>
      <c r="F118" s="193" t="s">
        <v>191</v>
      </c>
      <c r="G118" s="159"/>
      <c r="H118" s="159"/>
      <c r="I118" s="159"/>
      <c r="J118" s="159"/>
      <c r="K118" s="159"/>
      <c r="L118" s="159"/>
      <c r="M118" s="159"/>
      <c r="N118" s="159"/>
      <c r="O118" s="159"/>
      <c r="P118" s="159"/>
      <c r="Q118" s="159"/>
      <c r="R118" s="159"/>
      <c r="S118" s="41"/>
      <c r="T118" s="50"/>
      <c r="U118" s="22"/>
      <c r="V118" s="22"/>
      <c r="W118" s="22"/>
      <c r="X118" s="22"/>
      <c r="Y118" s="22"/>
      <c r="Z118" s="22"/>
      <c r="AA118" s="51"/>
      <c r="AT118" s="6" t="s">
        <v>121</v>
      </c>
      <c r="AU118" s="6" t="s">
        <v>72</v>
      </c>
    </row>
    <row r="119" spans="2:65" s="6" customFormat="1" ht="27" customHeight="1">
      <c r="B119" s="21"/>
      <c r="C119" s="131" t="s">
        <v>192</v>
      </c>
      <c r="D119" s="131" t="s">
        <v>145</v>
      </c>
      <c r="E119" s="132" t="s">
        <v>193</v>
      </c>
      <c r="F119" s="199" t="s">
        <v>194</v>
      </c>
      <c r="G119" s="192"/>
      <c r="H119" s="192"/>
      <c r="I119" s="192"/>
      <c r="J119" s="133" t="s">
        <v>168</v>
      </c>
      <c r="K119" s="134">
        <v>627</v>
      </c>
      <c r="L119" s="200"/>
      <c r="M119" s="192"/>
      <c r="N119" s="201">
        <f>ROUND($L$119*$K$119,2)</f>
        <v>0</v>
      </c>
      <c r="O119" s="192"/>
      <c r="P119" s="192"/>
      <c r="Q119" s="192"/>
      <c r="R119" s="120" t="s">
        <v>149</v>
      </c>
      <c r="S119" s="41"/>
      <c r="T119" s="121"/>
      <c r="U119" s="122" t="s">
        <v>34</v>
      </c>
      <c r="V119" s="22"/>
      <c r="W119" s="22"/>
      <c r="X119" s="123">
        <v>0.27994</v>
      </c>
      <c r="Y119" s="123">
        <f>$X$119*$K$119</f>
        <v>175.52238000000003</v>
      </c>
      <c r="Z119" s="123">
        <v>0</v>
      </c>
      <c r="AA119" s="124">
        <f>$Z$119*$K$119</f>
        <v>0</v>
      </c>
      <c r="AR119" s="80" t="s">
        <v>119</v>
      </c>
      <c r="AT119" s="80" t="s">
        <v>145</v>
      </c>
      <c r="AU119" s="80" t="s">
        <v>72</v>
      </c>
      <c r="AY119" s="6" t="s">
        <v>112</v>
      </c>
      <c r="BE119" s="125">
        <f>IF($U$119="základní",$N$119,0)</f>
        <v>0</v>
      </c>
      <c r="BF119" s="125">
        <f>IF($U$119="snížená",$N$119,0)</f>
        <v>0</v>
      </c>
      <c r="BG119" s="125">
        <f>IF($U$119="zákl. přenesená",$N$119,0)</f>
        <v>0</v>
      </c>
      <c r="BH119" s="125">
        <f>IF($U$119="sníž. přenesená",$N$119,0)</f>
        <v>0</v>
      </c>
      <c r="BI119" s="125">
        <f>IF($U$119="nulová",$N$119,0)</f>
        <v>0</v>
      </c>
      <c r="BJ119" s="80" t="s">
        <v>17</v>
      </c>
      <c r="BK119" s="125">
        <f>ROUND($L$119*$K$119,2)</f>
        <v>0</v>
      </c>
      <c r="BL119" s="80" t="s">
        <v>119</v>
      </c>
      <c r="BM119" s="80" t="s">
        <v>192</v>
      </c>
    </row>
    <row r="120" spans="2:47" s="6" customFormat="1" ht="16.5" customHeight="1">
      <c r="B120" s="21"/>
      <c r="C120" s="22"/>
      <c r="D120" s="22"/>
      <c r="E120" s="22"/>
      <c r="F120" s="193" t="s">
        <v>194</v>
      </c>
      <c r="G120" s="159"/>
      <c r="H120" s="159"/>
      <c r="I120" s="159"/>
      <c r="J120" s="159"/>
      <c r="K120" s="159"/>
      <c r="L120" s="159"/>
      <c r="M120" s="159"/>
      <c r="N120" s="159"/>
      <c r="O120" s="159"/>
      <c r="P120" s="159"/>
      <c r="Q120" s="159"/>
      <c r="R120" s="159"/>
      <c r="S120" s="41"/>
      <c r="T120" s="50"/>
      <c r="U120" s="22"/>
      <c r="V120" s="22"/>
      <c r="W120" s="22"/>
      <c r="X120" s="22"/>
      <c r="Y120" s="22"/>
      <c r="Z120" s="22"/>
      <c r="AA120" s="51"/>
      <c r="AT120" s="6" t="s">
        <v>121</v>
      </c>
      <c r="AU120" s="6" t="s">
        <v>72</v>
      </c>
    </row>
    <row r="121" spans="2:65" s="6" customFormat="1" ht="27" customHeight="1">
      <c r="B121" s="21"/>
      <c r="C121" s="131" t="s">
        <v>8</v>
      </c>
      <c r="D121" s="131" t="s">
        <v>145</v>
      </c>
      <c r="E121" s="132" t="s">
        <v>195</v>
      </c>
      <c r="F121" s="199" t="s">
        <v>196</v>
      </c>
      <c r="G121" s="192"/>
      <c r="H121" s="192"/>
      <c r="I121" s="192"/>
      <c r="J121" s="133" t="s">
        <v>168</v>
      </c>
      <c r="K121" s="134">
        <v>1463</v>
      </c>
      <c r="L121" s="200"/>
      <c r="M121" s="192"/>
      <c r="N121" s="201">
        <f>ROUND($L$121*$K$121,2)</f>
        <v>0</v>
      </c>
      <c r="O121" s="192"/>
      <c r="P121" s="192"/>
      <c r="Q121" s="192"/>
      <c r="R121" s="120" t="s">
        <v>149</v>
      </c>
      <c r="S121" s="41"/>
      <c r="T121" s="121"/>
      <c r="U121" s="122" t="s">
        <v>34</v>
      </c>
      <c r="V121" s="22"/>
      <c r="W121" s="22"/>
      <c r="X121" s="123">
        <v>0.3708</v>
      </c>
      <c r="Y121" s="123">
        <f>$X$121*$K$121</f>
        <v>542.4804</v>
      </c>
      <c r="Z121" s="123">
        <v>0</v>
      </c>
      <c r="AA121" s="124">
        <f>$Z$121*$K$121</f>
        <v>0</v>
      </c>
      <c r="AR121" s="80" t="s">
        <v>119</v>
      </c>
      <c r="AT121" s="80" t="s">
        <v>145</v>
      </c>
      <c r="AU121" s="80" t="s">
        <v>72</v>
      </c>
      <c r="AY121" s="6" t="s">
        <v>112</v>
      </c>
      <c r="BE121" s="125">
        <f>IF($U$121="základní",$N$121,0)</f>
        <v>0</v>
      </c>
      <c r="BF121" s="125">
        <f>IF($U$121="snížená",$N$121,0)</f>
        <v>0</v>
      </c>
      <c r="BG121" s="125">
        <f>IF($U$121="zákl. přenesená",$N$121,0)</f>
        <v>0</v>
      </c>
      <c r="BH121" s="125">
        <f>IF($U$121="sníž. přenesená",$N$121,0)</f>
        <v>0</v>
      </c>
      <c r="BI121" s="125">
        <f>IF($U$121="nulová",$N$121,0)</f>
        <v>0</v>
      </c>
      <c r="BJ121" s="80" t="s">
        <v>17</v>
      </c>
      <c r="BK121" s="125">
        <f>ROUND($L$121*$K$121,2)</f>
        <v>0</v>
      </c>
      <c r="BL121" s="80" t="s">
        <v>119</v>
      </c>
      <c r="BM121" s="80" t="s">
        <v>8</v>
      </c>
    </row>
    <row r="122" spans="2:47" s="6" customFormat="1" ht="16.5" customHeight="1">
      <c r="B122" s="21"/>
      <c r="C122" s="22"/>
      <c r="D122" s="22"/>
      <c r="E122" s="22"/>
      <c r="F122" s="193" t="s">
        <v>196</v>
      </c>
      <c r="G122" s="159"/>
      <c r="H122" s="159"/>
      <c r="I122" s="159"/>
      <c r="J122" s="159"/>
      <c r="K122" s="159"/>
      <c r="L122" s="159"/>
      <c r="M122" s="159"/>
      <c r="N122" s="159"/>
      <c r="O122" s="159"/>
      <c r="P122" s="159"/>
      <c r="Q122" s="159"/>
      <c r="R122" s="159"/>
      <c r="S122" s="41"/>
      <c r="T122" s="50"/>
      <c r="U122" s="22"/>
      <c r="V122" s="22"/>
      <c r="W122" s="22"/>
      <c r="X122" s="22"/>
      <c r="Y122" s="22"/>
      <c r="Z122" s="22"/>
      <c r="AA122" s="51"/>
      <c r="AT122" s="6" t="s">
        <v>121</v>
      </c>
      <c r="AU122" s="6" t="s">
        <v>72</v>
      </c>
    </row>
    <row r="123" spans="2:65" s="6" customFormat="1" ht="27" customHeight="1">
      <c r="B123" s="21"/>
      <c r="C123" s="131" t="s">
        <v>197</v>
      </c>
      <c r="D123" s="131" t="s">
        <v>145</v>
      </c>
      <c r="E123" s="132" t="s">
        <v>198</v>
      </c>
      <c r="F123" s="199" t="s">
        <v>199</v>
      </c>
      <c r="G123" s="192"/>
      <c r="H123" s="192"/>
      <c r="I123" s="192"/>
      <c r="J123" s="133" t="s">
        <v>168</v>
      </c>
      <c r="K123" s="134">
        <v>197</v>
      </c>
      <c r="L123" s="200"/>
      <c r="M123" s="192"/>
      <c r="N123" s="201">
        <f>ROUND($L$123*$K$123,2)</f>
        <v>0</v>
      </c>
      <c r="O123" s="192"/>
      <c r="P123" s="192"/>
      <c r="Q123" s="192"/>
      <c r="R123" s="120"/>
      <c r="S123" s="41"/>
      <c r="T123" s="121"/>
      <c r="U123" s="122" t="s">
        <v>34</v>
      </c>
      <c r="V123" s="22"/>
      <c r="W123" s="22"/>
      <c r="X123" s="123">
        <v>0</v>
      </c>
      <c r="Y123" s="123">
        <f>$X$123*$K$123</f>
        <v>0</v>
      </c>
      <c r="Z123" s="123">
        <v>0</v>
      </c>
      <c r="AA123" s="124">
        <f>$Z$123*$K$123</f>
        <v>0</v>
      </c>
      <c r="AR123" s="80" t="s">
        <v>119</v>
      </c>
      <c r="AT123" s="80" t="s">
        <v>145</v>
      </c>
      <c r="AU123" s="80" t="s">
        <v>72</v>
      </c>
      <c r="AY123" s="6" t="s">
        <v>112</v>
      </c>
      <c r="BE123" s="125">
        <f>IF($U$123="základní",$N$123,0)</f>
        <v>0</v>
      </c>
      <c r="BF123" s="125">
        <f>IF($U$123="snížená",$N$123,0)</f>
        <v>0</v>
      </c>
      <c r="BG123" s="125">
        <f>IF($U$123="zákl. přenesená",$N$123,0)</f>
        <v>0</v>
      </c>
      <c r="BH123" s="125">
        <f>IF($U$123="sníž. přenesená",$N$123,0)</f>
        <v>0</v>
      </c>
      <c r="BI123" s="125">
        <f>IF($U$123="nulová",$N$123,0)</f>
        <v>0</v>
      </c>
      <c r="BJ123" s="80" t="s">
        <v>17</v>
      </c>
      <c r="BK123" s="125">
        <f>ROUND($L$123*$K$123,2)</f>
        <v>0</v>
      </c>
      <c r="BL123" s="80" t="s">
        <v>119</v>
      </c>
      <c r="BM123" s="80" t="s">
        <v>197</v>
      </c>
    </row>
    <row r="124" spans="2:47" s="6" customFormat="1" ht="16.5" customHeight="1">
      <c r="B124" s="21"/>
      <c r="C124" s="22"/>
      <c r="D124" s="22"/>
      <c r="E124" s="22"/>
      <c r="F124" s="193" t="s">
        <v>199</v>
      </c>
      <c r="G124" s="159"/>
      <c r="H124" s="159"/>
      <c r="I124" s="159"/>
      <c r="J124" s="159"/>
      <c r="K124" s="159"/>
      <c r="L124" s="159"/>
      <c r="M124" s="159"/>
      <c r="N124" s="159"/>
      <c r="O124" s="159"/>
      <c r="P124" s="159"/>
      <c r="Q124" s="159"/>
      <c r="R124" s="159"/>
      <c r="S124" s="41"/>
      <c r="T124" s="50"/>
      <c r="U124" s="22"/>
      <c r="V124" s="22"/>
      <c r="W124" s="22"/>
      <c r="X124" s="22"/>
      <c r="Y124" s="22"/>
      <c r="Z124" s="22"/>
      <c r="AA124" s="51"/>
      <c r="AT124" s="6" t="s">
        <v>121</v>
      </c>
      <c r="AU124" s="6" t="s">
        <v>72</v>
      </c>
    </row>
    <row r="125" spans="2:65" s="6" customFormat="1" ht="15.75" customHeight="1">
      <c r="B125" s="21"/>
      <c r="C125" s="131" t="s">
        <v>200</v>
      </c>
      <c r="D125" s="131" t="s">
        <v>145</v>
      </c>
      <c r="E125" s="132" t="s">
        <v>201</v>
      </c>
      <c r="F125" s="199" t="s">
        <v>202</v>
      </c>
      <c r="G125" s="192"/>
      <c r="H125" s="192"/>
      <c r="I125" s="192"/>
      <c r="J125" s="133" t="s">
        <v>168</v>
      </c>
      <c r="K125" s="134">
        <v>165</v>
      </c>
      <c r="L125" s="200"/>
      <c r="M125" s="192"/>
      <c r="N125" s="201">
        <f>ROUND($L$125*$K$125,2)</f>
        <v>0</v>
      </c>
      <c r="O125" s="192"/>
      <c r="P125" s="192"/>
      <c r="Q125" s="192"/>
      <c r="R125" s="120" t="s">
        <v>149</v>
      </c>
      <c r="S125" s="41"/>
      <c r="T125" s="121"/>
      <c r="U125" s="122" t="s">
        <v>34</v>
      </c>
      <c r="V125" s="22"/>
      <c r="W125" s="22"/>
      <c r="X125" s="123">
        <v>0.0792</v>
      </c>
      <c r="Y125" s="123">
        <f>$X$125*$K$125</f>
        <v>13.068000000000001</v>
      </c>
      <c r="Z125" s="123">
        <v>0</v>
      </c>
      <c r="AA125" s="124">
        <f>$Z$125*$K$125</f>
        <v>0</v>
      </c>
      <c r="AR125" s="80" t="s">
        <v>119</v>
      </c>
      <c r="AT125" s="80" t="s">
        <v>145</v>
      </c>
      <c r="AU125" s="80" t="s">
        <v>72</v>
      </c>
      <c r="AY125" s="6" t="s">
        <v>112</v>
      </c>
      <c r="BE125" s="125">
        <f>IF($U$125="základní",$N$125,0)</f>
        <v>0</v>
      </c>
      <c r="BF125" s="125">
        <f>IF($U$125="snížená",$N$125,0)</f>
        <v>0</v>
      </c>
      <c r="BG125" s="125">
        <f>IF($U$125="zákl. přenesená",$N$125,0)</f>
        <v>0</v>
      </c>
      <c r="BH125" s="125">
        <f>IF($U$125="sníž. přenesená",$N$125,0)</f>
        <v>0</v>
      </c>
      <c r="BI125" s="125">
        <f>IF($U$125="nulová",$N$125,0)</f>
        <v>0</v>
      </c>
      <c r="BJ125" s="80" t="s">
        <v>17</v>
      </c>
      <c r="BK125" s="125">
        <f>ROUND($L$125*$K$125,2)</f>
        <v>0</v>
      </c>
      <c r="BL125" s="80" t="s">
        <v>119</v>
      </c>
      <c r="BM125" s="80" t="s">
        <v>200</v>
      </c>
    </row>
    <row r="126" spans="2:47" s="6" customFormat="1" ht="16.5" customHeight="1">
      <c r="B126" s="21"/>
      <c r="C126" s="22"/>
      <c r="D126" s="22"/>
      <c r="E126" s="22"/>
      <c r="F126" s="193" t="s">
        <v>202</v>
      </c>
      <c r="G126" s="159"/>
      <c r="H126" s="159"/>
      <c r="I126" s="159"/>
      <c r="J126" s="159"/>
      <c r="K126" s="159"/>
      <c r="L126" s="159"/>
      <c r="M126" s="159"/>
      <c r="N126" s="159"/>
      <c r="O126" s="159"/>
      <c r="P126" s="159"/>
      <c r="Q126" s="159"/>
      <c r="R126" s="159"/>
      <c r="S126" s="41"/>
      <c r="T126" s="50"/>
      <c r="U126" s="22"/>
      <c r="V126" s="22"/>
      <c r="W126" s="22"/>
      <c r="X126" s="22"/>
      <c r="Y126" s="22"/>
      <c r="Z126" s="22"/>
      <c r="AA126" s="51"/>
      <c r="AT126" s="6" t="s">
        <v>121</v>
      </c>
      <c r="AU126" s="6" t="s">
        <v>72</v>
      </c>
    </row>
    <row r="127" spans="2:65" s="6" customFormat="1" ht="27" customHeight="1">
      <c r="B127" s="21"/>
      <c r="C127" s="131" t="s">
        <v>203</v>
      </c>
      <c r="D127" s="131" t="s">
        <v>145</v>
      </c>
      <c r="E127" s="132" t="s">
        <v>204</v>
      </c>
      <c r="F127" s="199" t="s">
        <v>205</v>
      </c>
      <c r="G127" s="192"/>
      <c r="H127" s="192"/>
      <c r="I127" s="192"/>
      <c r="J127" s="133" t="s">
        <v>168</v>
      </c>
      <c r="K127" s="134">
        <v>335</v>
      </c>
      <c r="L127" s="200"/>
      <c r="M127" s="192"/>
      <c r="N127" s="201">
        <f>ROUND($L$127*$K$127,2)</f>
        <v>0</v>
      </c>
      <c r="O127" s="192"/>
      <c r="P127" s="192"/>
      <c r="Q127" s="192"/>
      <c r="R127" s="120" t="s">
        <v>149</v>
      </c>
      <c r="S127" s="41"/>
      <c r="T127" s="121"/>
      <c r="U127" s="122" t="s">
        <v>34</v>
      </c>
      <c r="V127" s="22"/>
      <c r="W127" s="22"/>
      <c r="X127" s="123">
        <v>0.3719</v>
      </c>
      <c r="Y127" s="123">
        <f>$X$127*$K$127</f>
        <v>124.5865</v>
      </c>
      <c r="Z127" s="123">
        <v>0</v>
      </c>
      <c r="AA127" s="124">
        <f>$Z$127*$K$127</f>
        <v>0</v>
      </c>
      <c r="AR127" s="80" t="s">
        <v>119</v>
      </c>
      <c r="AT127" s="80" t="s">
        <v>145</v>
      </c>
      <c r="AU127" s="80" t="s">
        <v>72</v>
      </c>
      <c r="AY127" s="6" t="s">
        <v>112</v>
      </c>
      <c r="BE127" s="125">
        <f>IF($U$127="základní",$N$127,0)</f>
        <v>0</v>
      </c>
      <c r="BF127" s="125">
        <f>IF($U$127="snížená",$N$127,0)</f>
        <v>0</v>
      </c>
      <c r="BG127" s="125">
        <f>IF($U$127="zákl. přenesená",$N$127,0)</f>
        <v>0</v>
      </c>
      <c r="BH127" s="125">
        <f>IF($U$127="sníž. přenesená",$N$127,0)</f>
        <v>0</v>
      </c>
      <c r="BI127" s="125">
        <f>IF($U$127="nulová",$N$127,0)</f>
        <v>0</v>
      </c>
      <c r="BJ127" s="80" t="s">
        <v>17</v>
      </c>
      <c r="BK127" s="125">
        <f>ROUND($L$127*$K$127,2)</f>
        <v>0</v>
      </c>
      <c r="BL127" s="80" t="s">
        <v>119</v>
      </c>
      <c r="BM127" s="80" t="s">
        <v>203</v>
      </c>
    </row>
    <row r="128" spans="2:47" s="6" customFormat="1" ht="16.5" customHeight="1">
      <c r="B128" s="21"/>
      <c r="C128" s="22"/>
      <c r="D128" s="22"/>
      <c r="E128" s="22"/>
      <c r="F128" s="193" t="s">
        <v>205</v>
      </c>
      <c r="G128" s="159"/>
      <c r="H128" s="159"/>
      <c r="I128" s="159"/>
      <c r="J128" s="159"/>
      <c r="K128" s="159"/>
      <c r="L128" s="159"/>
      <c r="M128" s="159"/>
      <c r="N128" s="159"/>
      <c r="O128" s="159"/>
      <c r="P128" s="159"/>
      <c r="Q128" s="159"/>
      <c r="R128" s="159"/>
      <c r="S128" s="41"/>
      <c r="T128" s="50"/>
      <c r="U128" s="22"/>
      <c r="V128" s="22"/>
      <c r="W128" s="22"/>
      <c r="X128" s="22"/>
      <c r="Y128" s="22"/>
      <c r="Z128" s="22"/>
      <c r="AA128" s="51"/>
      <c r="AT128" s="6" t="s">
        <v>121</v>
      </c>
      <c r="AU128" s="6" t="s">
        <v>72</v>
      </c>
    </row>
    <row r="129" spans="2:47" s="6" customFormat="1" ht="85.5" customHeight="1">
      <c r="B129" s="21"/>
      <c r="C129" s="22"/>
      <c r="D129" s="22"/>
      <c r="E129" s="22"/>
      <c r="F129" s="194" t="s">
        <v>206</v>
      </c>
      <c r="G129" s="159"/>
      <c r="H129" s="159"/>
      <c r="I129" s="159"/>
      <c r="J129" s="159"/>
      <c r="K129" s="159"/>
      <c r="L129" s="159"/>
      <c r="M129" s="159"/>
      <c r="N129" s="159"/>
      <c r="O129" s="159"/>
      <c r="P129" s="159"/>
      <c r="Q129" s="159"/>
      <c r="R129" s="159"/>
      <c r="S129" s="41"/>
      <c r="T129" s="50"/>
      <c r="U129" s="22"/>
      <c r="V129" s="22"/>
      <c r="W129" s="22"/>
      <c r="X129" s="22"/>
      <c r="Y129" s="22"/>
      <c r="Z129" s="22"/>
      <c r="AA129" s="51"/>
      <c r="AT129" s="6" t="s">
        <v>151</v>
      </c>
      <c r="AU129" s="6" t="s">
        <v>72</v>
      </c>
    </row>
    <row r="130" spans="2:65" s="6" customFormat="1" ht="27" customHeight="1">
      <c r="B130" s="21"/>
      <c r="C130" s="131" t="s">
        <v>207</v>
      </c>
      <c r="D130" s="131" t="s">
        <v>145</v>
      </c>
      <c r="E130" s="132" t="s">
        <v>208</v>
      </c>
      <c r="F130" s="199" t="s">
        <v>209</v>
      </c>
      <c r="G130" s="192"/>
      <c r="H130" s="192"/>
      <c r="I130" s="192"/>
      <c r="J130" s="133" t="s">
        <v>168</v>
      </c>
      <c r="K130" s="134">
        <v>64</v>
      </c>
      <c r="L130" s="200"/>
      <c r="M130" s="192"/>
      <c r="N130" s="201">
        <f>ROUND($L$130*$K$130,2)</f>
        <v>0</v>
      </c>
      <c r="O130" s="192"/>
      <c r="P130" s="192"/>
      <c r="Q130" s="192"/>
      <c r="R130" s="120" t="s">
        <v>149</v>
      </c>
      <c r="S130" s="41"/>
      <c r="T130" s="121"/>
      <c r="U130" s="122" t="s">
        <v>34</v>
      </c>
      <c r="V130" s="22"/>
      <c r="W130" s="22"/>
      <c r="X130" s="123">
        <v>0.13188</v>
      </c>
      <c r="Y130" s="123">
        <f>$X$130*$K$130</f>
        <v>8.44032</v>
      </c>
      <c r="Z130" s="123">
        <v>0</v>
      </c>
      <c r="AA130" s="124">
        <f>$Z$130*$K$130</f>
        <v>0</v>
      </c>
      <c r="AR130" s="80" t="s">
        <v>119</v>
      </c>
      <c r="AT130" s="80" t="s">
        <v>145</v>
      </c>
      <c r="AU130" s="80" t="s">
        <v>72</v>
      </c>
      <c r="AY130" s="6" t="s">
        <v>112</v>
      </c>
      <c r="BE130" s="125">
        <f>IF($U$130="základní",$N$130,0)</f>
        <v>0</v>
      </c>
      <c r="BF130" s="125">
        <f>IF($U$130="snížená",$N$130,0)</f>
        <v>0</v>
      </c>
      <c r="BG130" s="125">
        <f>IF($U$130="zákl. přenesená",$N$130,0)</f>
        <v>0</v>
      </c>
      <c r="BH130" s="125">
        <f>IF($U$130="sníž. přenesená",$N$130,0)</f>
        <v>0</v>
      </c>
      <c r="BI130" s="125">
        <f>IF($U$130="nulová",$N$130,0)</f>
        <v>0</v>
      </c>
      <c r="BJ130" s="80" t="s">
        <v>17</v>
      </c>
      <c r="BK130" s="125">
        <f>ROUND($L$130*$K$130,2)</f>
        <v>0</v>
      </c>
      <c r="BL130" s="80" t="s">
        <v>119</v>
      </c>
      <c r="BM130" s="80" t="s">
        <v>207</v>
      </c>
    </row>
    <row r="131" spans="2:47" s="6" customFormat="1" ht="16.5" customHeight="1">
      <c r="B131" s="21"/>
      <c r="C131" s="22"/>
      <c r="D131" s="22"/>
      <c r="E131" s="22"/>
      <c r="F131" s="193" t="s">
        <v>209</v>
      </c>
      <c r="G131" s="159"/>
      <c r="H131" s="159"/>
      <c r="I131" s="159"/>
      <c r="J131" s="159"/>
      <c r="K131" s="159"/>
      <c r="L131" s="159"/>
      <c r="M131" s="159"/>
      <c r="N131" s="159"/>
      <c r="O131" s="159"/>
      <c r="P131" s="159"/>
      <c r="Q131" s="159"/>
      <c r="R131" s="159"/>
      <c r="S131" s="41"/>
      <c r="T131" s="50"/>
      <c r="U131" s="22"/>
      <c r="V131" s="22"/>
      <c r="W131" s="22"/>
      <c r="X131" s="22"/>
      <c r="Y131" s="22"/>
      <c r="Z131" s="22"/>
      <c r="AA131" s="51"/>
      <c r="AT131" s="6" t="s">
        <v>121</v>
      </c>
      <c r="AU131" s="6" t="s">
        <v>72</v>
      </c>
    </row>
    <row r="132" spans="2:47" s="6" customFormat="1" ht="38.25" customHeight="1">
      <c r="B132" s="21"/>
      <c r="C132" s="22"/>
      <c r="D132" s="22"/>
      <c r="E132" s="22"/>
      <c r="F132" s="194" t="s">
        <v>210</v>
      </c>
      <c r="G132" s="159"/>
      <c r="H132" s="159"/>
      <c r="I132" s="159"/>
      <c r="J132" s="159"/>
      <c r="K132" s="159"/>
      <c r="L132" s="159"/>
      <c r="M132" s="159"/>
      <c r="N132" s="159"/>
      <c r="O132" s="159"/>
      <c r="P132" s="159"/>
      <c r="Q132" s="159"/>
      <c r="R132" s="159"/>
      <c r="S132" s="41"/>
      <c r="T132" s="50"/>
      <c r="U132" s="22"/>
      <c r="V132" s="22"/>
      <c r="W132" s="22"/>
      <c r="X132" s="22"/>
      <c r="Y132" s="22"/>
      <c r="Z132" s="22"/>
      <c r="AA132" s="51"/>
      <c r="AT132" s="6" t="s">
        <v>151</v>
      </c>
      <c r="AU132" s="6" t="s">
        <v>72</v>
      </c>
    </row>
    <row r="133" spans="2:65" s="6" customFormat="1" ht="27" customHeight="1">
      <c r="B133" s="21"/>
      <c r="C133" s="131" t="s">
        <v>211</v>
      </c>
      <c r="D133" s="131" t="s">
        <v>145</v>
      </c>
      <c r="E133" s="132" t="s">
        <v>212</v>
      </c>
      <c r="F133" s="199" t="s">
        <v>213</v>
      </c>
      <c r="G133" s="192"/>
      <c r="H133" s="192"/>
      <c r="I133" s="192"/>
      <c r="J133" s="133" t="s">
        <v>168</v>
      </c>
      <c r="K133" s="134">
        <v>237.5</v>
      </c>
      <c r="L133" s="200"/>
      <c r="M133" s="192"/>
      <c r="N133" s="201">
        <f>ROUND($L$133*$K$133,2)</f>
        <v>0</v>
      </c>
      <c r="O133" s="192"/>
      <c r="P133" s="192"/>
      <c r="Q133" s="192"/>
      <c r="R133" s="120" t="s">
        <v>149</v>
      </c>
      <c r="S133" s="41"/>
      <c r="T133" s="121"/>
      <c r="U133" s="122" t="s">
        <v>34</v>
      </c>
      <c r="V133" s="22"/>
      <c r="W133" s="22"/>
      <c r="X133" s="123">
        <v>0.12966</v>
      </c>
      <c r="Y133" s="123">
        <f>$X$133*$K$133</f>
        <v>30.794249999999998</v>
      </c>
      <c r="Z133" s="123">
        <v>0</v>
      </c>
      <c r="AA133" s="124">
        <f>$Z$133*$K$133</f>
        <v>0</v>
      </c>
      <c r="AR133" s="80" t="s">
        <v>119</v>
      </c>
      <c r="AT133" s="80" t="s">
        <v>145</v>
      </c>
      <c r="AU133" s="80" t="s">
        <v>72</v>
      </c>
      <c r="AY133" s="6" t="s">
        <v>112</v>
      </c>
      <c r="BE133" s="125">
        <f>IF($U$133="základní",$N$133,0)</f>
        <v>0</v>
      </c>
      <c r="BF133" s="125">
        <f>IF($U$133="snížená",$N$133,0)</f>
        <v>0</v>
      </c>
      <c r="BG133" s="125">
        <f>IF($U$133="zákl. přenesená",$N$133,0)</f>
        <v>0</v>
      </c>
      <c r="BH133" s="125">
        <f>IF($U$133="sníž. přenesená",$N$133,0)</f>
        <v>0</v>
      </c>
      <c r="BI133" s="125">
        <f>IF($U$133="nulová",$N$133,0)</f>
        <v>0</v>
      </c>
      <c r="BJ133" s="80" t="s">
        <v>17</v>
      </c>
      <c r="BK133" s="125">
        <f>ROUND($L$133*$K$133,2)</f>
        <v>0</v>
      </c>
      <c r="BL133" s="80" t="s">
        <v>119</v>
      </c>
      <c r="BM133" s="80" t="s">
        <v>211</v>
      </c>
    </row>
    <row r="134" spans="2:47" s="6" customFormat="1" ht="16.5" customHeight="1">
      <c r="B134" s="21"/>
      <c r="C134" s="22"/>
      <c r="D134" s="22"/>
      <c r="E134" s="22"/>
      <c r="F134" s="193" t="s">
        <v>213</v>
      </c>
      <c r="G134" s="159"/>
      <c r="H134" s="159"/>
      <c r="I134" s="159"/>
      <c r="J134" s="159"/>
      <c r="K134" s="159"/>
      <c r="L134" s="159"/>
      <c r="M134" s="159"/>
      <c r="N134" s="159"/>
      <c r="O134" s="159"/>
      <c r="P134" s="159"/>
      <c r="Q134" s="159"/>
      <c r="R134" s="159"/>
      <c r="S134" s="41"/>
      <c r="T134" s="50"/>
      <c r="U134" s="22"/>
      <c r="V134" s="22"/>
      <c r="W134" s="22"/>
      <c r="X134" s="22"/>
      <c r="Y134" s="22"/>
      <c r="Z134" s="22"/>
      <c r="AA134" s="51"/>
      <c r="AT134" s="6" t="s">
        <v>121</v>
      </c>
      <c r="AU134" s="6" t="s">
        <v>72</v>
      </c>
    </row>
    <row r="135" spans="2:47" s="6" customFormat="1" ht="38.25" customHeight="1">
      <c r="B135" s="21"/>
      <c r="C135" s="22"/>
      <c r="D135" s="22"/>
      <c r="E135" s="22"/>
      <c r="F135" s="194" t="s">
        <v>214</v>
      </c>
      <c r="G135" s="159"/>
      <c r="H135" s="159"/>
      <c r="I135" s="159"/>
      <c r="J135" s="159"/>
      <c r="K135" s="159"/>
      <c r="L135" s="159"/>
      <c r="M135" s="159"/>
      <c r="N135" s="159"/>
      <c r="O135" s="159"/>
      <c r="P135" s="159"/>
      <c r="Q135" s="159"/>
      <c r="R135" s="159"/>
      <c r="S135" s="41"/>
      <c r="T135" s="50"/>
      <c r="U135" s="22"/>
      <c r="V135" s="22"/>
      <c r="W135" s="22"/>
      <c r="X135" s="22"/>
      <c r="Y135" s="22"/>
      <c r="Z135" s="22"/>
      <c r="AA135" s="51"/>
      <c r="AT135" s="6" t="s">
        <v>151</v>
      </c>
      <c r="AU135" s="6" t="s">
        <v>72</v>
      </c>
    </row>
    <row r="136" spans="2:65" s="6" customFormat="1" ht="15.75" customHeight="1">
      <c r="B136" s="21"/>
      <c r="C136" s="131" t="s">
        <v>7</v>
      </c>
      <c r="D136" s="131" t="s">
        <v>145</v>
      </c>
      <c r="E136" s="132" t="s">
        <v>215</v>
      </c>
      <c r="F136" s="199" t="s">
        <v>216</v>
      </c>
      <c r="G136" s="192"/>
      <c r="H136" s="192"/>
      <c r="I136" s="192"/>
      <c r="J136" s="133" t="s">
        <v>175</v>
      </c>
      <c r="K136" s="134">
        <v>5.042</v>
      </c>
      <c r="L136" s="200"/>
      <c r="M136" s="192"/>
      <c r="N136" s="201">
        <f>ROUND($L$136*$K$136,2)</f>
        <v>0</v>
      </c>
      <c r="O136" s="192"/>
      <c r="P136" s="192"/>
      <c r="Q136" s="192"/>
      <c r="R136" s="120"/>
      <c r="S136" s="41"/>
      <c r="T136" s="121"/>
      <c r="U136" s="122" t="s">
        <v>34</v>
      </c>
      <c r="V136" s="22"/>
      <c r="W136" s="22"/>
      <c r="X136" s="123">
        <v>1</v>
      </c>
      <c r="Y136" s="123">
        <f>$X$136*$K$136</f>
        <v>5.042</v>
      </c>
      <c r="Z136" s="123">
        <v>0</v>
      </c>
      <c r="AA136" s="124">
        <f>$Z$136*$K$136</f>
        <v>0</v>
      </c>
      <c r="AR136" s="80" t="s">
        <v>119</v>
      </c>
      <c r="AT136" s="80" t="s">
        <v>145</v>
      </c>
      <c r="AU136" s="80" t="s">
        <v>72</v>
      </c>
      <c r="AY136" s="6" t="s">
        <v>112</v>
      </c>
      <c r="BE136" s="125">
        <f>IF($U$136="základní",$N$136,0)</f>
        <v>0</v>
      </c>
      <c r="BF136" s="125">
        <f>IF($U$136="snížená",$N$136,0)</f>
        <v>0</v>
      </c>
      <c r="BG136" s="125">
        <f>IF($U$136="zákl. přenesená",$N$136,0)</f>
        <v>0</v>
      </c>
      <c r="BH136" s="125">
        <f>IF($U$136="sníž. přenesená",$N$136,0)</f>
        <v>0</v>
      </c>
      <c r="BI136" s="125">
        <f>IF($U$136="nulová",$N$136,0)</f>
        <v>0</v>
      </c>
      <c r="BJ136" s="80" t="s">
        <v>17</v>
      </c>
      <c r="BK136" s="125">
        <f>ROUND($L$136*$K$136,2)</f>
        <v>0</v>
      </c>
      <c r="BL136" s="80" t="s">
        <v>119</v>
      </c>
      <c r="BM136" s="80" t="s">
        <v>7</v>
      </c>
    </row>
    <row r="137" spans="2:47" s="6" customFormat="1" ht="16.5" customHeight="1">
      <c r="B137" s="21"/>
      <c r="C137" s="22"/>
      <c r="D137" s="22"/>
      <c r="E137" s="22"/>
      <c r="F137" s="193" t="s">
        <v>216</v>
      </c>
      <c r="G137" s="159"/>
      <c r="H137" s="159"/>
      <c r="I137" s="159"/>
      <c r="J137" s="159"/>
      <c r="K137" s="159"/>
      <c r="L137" s="159"/>
      <c r="M137" s="159"/>
      <c r="N137" s="159"/>
      <c r="O137" s="159"/>
      <c r="P137" s="159"/>
      <c r="Q137" s="159"/>
      <c r="R137" s="159"/>
      <c r="S137" s="41"/>
      <c r="T137" s="50"/>
      <c r="U137" s="22"/>
      <c r="V137" s="22"/>
      <c r="W137" s="22"/>
      <c r="X137" s="22"/>
      <c r="Y137" s="22"/>
      <c r="Z137" s="22"/>
      <c r="AA137" s="51"/>
      <c r="AT137" s="6" t="s">
        <v>121</v>
      </c>
      <c r="AU137" s="6" t="s">
        <v>72</v>
      </c>
    </row>
    <row r="138" spans="2:65" s="6" customFormat="1" ht="27" customHeight="1">
      <c r="B138" s="21"/>
      <c r="C138" s="131" t="s">
        <v>217</v>
      </c>
      <c r="D138" s="131" t="s">
        <v>145</v>
      </c>
      <c r="E138" s="132" t="s">
        <v>218</v>
      </c>
      <c r="F138" s="199" t="s">
        <v>219</v>
      </c>
      <c r="G138" s="192"/>
      <c r="H138" s="192"/>
      <c r="I138" s="192"/>
      <c r="J138" s="133" t="s">
        <v>168</v>
      </c>
      <c r="K138" s="134">
        <v>32</v>
      </c>
      <c r="L138" s="200"/>
      <c r="M138" s="192"/>
      <c r="N138" s="201">
        <f>ROUND($L$138*$K$138,2)</f>
        <v>0</v>
      </c>
      <c r="O138" s="192"/>
      <c r="P138" s="192"/>
      <c r="Q138" s="192"/>
      <c r="R138" s="120" t="s">
        <v>149</v>
      </c>
      <c r="S138" s="41"/>
      <c r="T138" s="121"/>
      <c r="U138" s="122" t="s">
        <v>34</v>
      </c>
      <c r="V138" s="22"/>
      <c r="W138" s="22"/>
      <c r="X138" s="123">
        <v>0.167</v>
      </c>
      <c r="Y138" s="123">
        <f>$X$138*$K$138</f>
        <v>5.344</v>
      </c>
      <c r="Z138" s="123">
        <v>0</v>
      </c>
      <c r="AA138" s="124">
        <f>$Z$138*$K$138</f>
        <v>0</v>
      </c>
      <c r="AR138" s="80" t="s">
        <v>119</v>
      </c>
      <c r="AT138" s="80" t="s">
        <v>145</v>
      </c>
      <c r="AU138" s="80" t="s">
        <v>72</v>
      </c>
      <c r="AY138" s="6" t="s">
        <v>112</v>
      </c>
      <c r="BE138" s="125">
        <f>IF($U$138="základní",$N$138,0)</f>
        <v>0</v>
      </c>
      <c r="BF138" s="125">
        <f>IF($U$138="snížená",$N$138,0)</f>
        <v>0</v>
      </c>
      <c r="BG138" s="125">
        <f>IF($U$138="zákl. přenesená",$N$138,0)</f>
        <v>0</v>
      </c>
      <c r="BH138" s="125">
        <f>IF($U$138="sníž. přenesená",$N$138,0)</f>
        <v>0</v>
      </c>
      <c r="BI138" s="125">
        <f>IF($U$138="nulová",$N$138,0)</f>
        <v>0</v>
      </c>
      <c r="BJ138" s="80" t="s">
        <v>17</v>
      </c>
      <c r="BK138" s="125">
        <f>ROUND($L$138*$K$138,2)</f>
        <v>0</v>
      </c>
      <c r="BL138" s="80" t="s">
        <v>119</v>
      </c>
      <c r="BM138" s="80" t="s">
        <v>217</v>
      </c>
    </row>
    <row r="139" spans="2:47" s="6" customFormat="1" ht="16.5" customHeight="1">
      <c r="B139" s="21"/>
      <c r="C139" s="22"/>
      <c r="D139" s="22"/>
      <c r="E139" s="22"/>
      <c r="F139" s="193" t="s">
        <v>219</v>
      </c>
      <c r="G139" s="159"/>
      <c r="H139" s="159"/>
      <c r="I139" s="159"/>
      <c r="J139" s="159"/>
      <c r="K139" s="159"/>
      <c r="L139" s="159"/>
      <c r="M139" s="159"/>
      <c r="N139" s="159"/>
      <c r="O139" s="159"/>
      <c r="P139" s="159"/>
      <c r="Q139" s="159"/>
      <c r="R139" s="159"/>
      <c r="S139" s="41"/>
      <c r="T139" s="50"/>
      <c r="U139" s="22"/>
      <c r="V139" s="22"/>
      <c r="W139" s="22"/>
      <c r="X139" s="22"/>
      <c r="Y139" s="22"/>
      <c r="Z139" s="22"/>
      <c r="AA139" s="51"/>
      <c r="AT139" s="6" t="s">
        <v>121</v>
      </c>
      <c r="AU139" s="6" t="s">
        <v>72</v>
      </c>
    </row>
    <row r="140" spans="2:47" s="6" customFormat="1" ht="97.5" customHeight="1">
      <c r="B140" s="21"/>
      <c r="C140" s="22"/>
      <c r="D140" s="22"/>
      <c r="E140" s="22"/>
      <c r="F140" s="194" t="s">
        <v>220</v>
      </c>
      <c r="G140" s="159"/>
      <c r="H140" s="159"/>
      <c r="I140" s="159"/>
      <c r="J140" s="159"/>
      <c r="K140" s="159"/>
      <c r="L140" s="159"/>
      <c r="M140" s="159"/>
      <c r="N140" s="159"/>
      <c r="O140" s="159"/>
      <c r="P140" s="159"/>
      <c r="Q140" s="159"/>
      <c r="R140" s="159"/>
      <c r="S140" s="41"/>
      <c r="T140" s="50"/>
      <c r="U140" s="22"/>
      <c r="V140" s="22"/>
      <c r="W140" s="22"/>
      <c r="X140" s="22"/>
      <c r="Y140" s="22"/>
      <c r="Z140" s="22"/>
      <c r="AA140" s="51"/>
      <c r="AT140" s="6" t="s">
        <v>151</v>
      </c>
      <c r="AU140" s="6" t="s">
        <v>72</v>
      </c>
    </row>
    <row r="141" spans="2:65" s="6" customFormat="1" ht="27" customHeight="1">
      <c r="B141" s="21"/>
      <c r="C141" s="131" t="s">
        <v>221</v>
      </c>
      <c r="D141" s="131" t="s">
        <v>145</v>
      </c>
      <c r="E141" s="132" t="s">
        <v>222</v>
      </c>
      <c r="F141" s="199" t="s">
        <v>223</v>
      </c>
      <c r="G141" s="192"/>
      <c r="H141" s="192"/>
      <c r="I141" s="192"/>
      <c r="J141" s="133" t="s">
        <v>168</v>
      </c>
      <c r="K141" s="134">
        <v>3.03</v>
      </c>
      <c r="L141" s="200"/>
      <c r="M141" s="192"/>
      <c r="N141" s="201">
        <f>ROUND($L$141*$K$141,2)</f>
        <v>0</v>
      </c>
      <c r="O141" s="192"/>
      <c r="P141" s="192"/>
      <c r="Q141" s="192"/>
      <c r="R141" s="120"/>
      <c r="S141" s="41"/>
      <c r="T141" s="121"/>
      <c r="U141" s="122" t="s">
        <v>34</v>
      </c>
      <c r="V141" s="22"/>
      <c r="W141" s="22"/>
      <c r="X141" s="123">
        <v>0.131</v>
      </c>
      <c r="Y141" s="123">
        <f>$X$141*$K$141</f>
        <v>0.39693</v>
      </c>
      <c r="Z141" s="123">
        <v>0</v>
      </c>
      <c r="AA141" s="124">
        <f>$Z$141*$K$141</f>
        <v>0</v>
      </c>
      <c r="AR141" s="80" t="s">
        <v>119</v>
      </c>
      <c r="AT141" s="80" t="s">
        <v>145</v>
      </c>
      <c r="AU141" s="80" t="s">
        <v>72</v>
      </c>
      <c r="AY141" s="6" t="s">
        <v>112</v>
      </c>
      <c r="BE141" s="125">
        <f>IF($U$141="základní",$N$141,0)</f>
        <v>0</v>
      </c>
      <c r="BF141" s="125">
        <f>IF($U$141="snížená",$N$141,0)</f>
        <v>0</v>
      </c>
      <c r="BG141" s="125">
        <f>IF($U$141="zákl. přenesená",$N$141,0)</f>
        <v>0</v>
      </c>
      <c r="BH141" s="125">
        <f>IF($U$141="sníž. přenesená",$N$141,0)</f>
        <v>0</v>
      </c>
      <c r="BI141" s="125">
        <f>IF($U$141="nulová",$N$141,0)</f>
        <v>0</v>
      </c>
      <c r="BJ141" s="80" t="s">
        <v>17</v>
      </c>
      <c r="BK141" s="125">
        <f>ROUND($L$141*$K$141,2)</f>
        <v>0</v>
      </c>
      <c r="BL141" s="80" t="s">
        <v>119</v>
      </c>
      <c r="BM141" s="80" t="s">
        <v>221</v>
      </c>
    </row>
    <row r="142" spans="2:47" s="6" customFormat="1" ht="16.5" customHeight="1">
      <c r="B142" s="21"/>
      <c r="C142" s="22"/>
      <c r="D142" s="22"/>
      <c r="E142" s="22"/>
      <c r="F142" s="193" t="s">
        <v>223</v>
      </c>
      <c r="G142" s="159"/>
      <c r="H142" s="159"/>
      <c r="I142" s="159"/>
      <c r="J142" s="159"/>
      <c r="K142" s="159"/>
      <c r="L142" s="159"/>
      <c r="M142" s="159"/>
      <c r="N142" s="159"/>
      <c r="O142" s="159"/>
      <c r="P142" s="159"/>
      <c r="Q142" s="159"/>
      <c r="R142" s="159"/>
      <c r="S142" s="41"/>
      <c r="T142" s="50"/>
      <c r="U142" s="22"/>
      <c r="V142" s="22"/>
      <c r="W142" s="22"/>
      <c r="X142" s="22"/>
      <c r="Y142" s="22"/>
      <c r="Z142" s="22"/>
      <c r="AA142" s="51"/>
      <c r="AT142" s="6" t="s">
        <v>121</v>
      </c>
      <c r="AU142" s="6" t="s">
        <v>72</v>
      </c>
    </row>
    <row r="143" spans="2:65" s="6" customFormat="1" ht="15.75" customHeight="1">
      <c r="B143" s="21"/>
      <c r="C143" s="131" t="s">
        <v>224</v>
      </c>
      <c r="D143" s="131" t="s">
        <v>145</v>
      </c>
      <c r="E143" s="132" t="s">
        <v>225</v>
      </c>
      <c r="F143" s="199" t="s">
        <v>226</v>
      </c>
      <c r="G143" s="192"/>
      <c r="H143" s="192"/>
      <c r="I143" s="192"/>
      <c r="J143" s="133" t="s">
        <v>168</v>
      </c>
      <c r="K143" s="134">
        <v>165.64</v>
      </c>
      <c r="L143" s="200"/>
      <c r="M143" s="192"/>
      <c r="N143" s="201">
        <f>ROUND($L$143*$K$143,2)</f>
        <v>0</v>
      </c>
      <c r="O143" s="192"/>
      <c r="P143" s="192"/>
      <c r="Q143" s="192"/>
      <c r="R143" s="120"/>
      <c r="S143" s="41"/>
      <c r="T143" s="121"/>
      <c r="U143" s="122" t="s">
        <v>34</v>
      </c>
      <c r="V143" s="22"/>
      <c r="W143" s="22"/>
      <c r="X143" s="123">
        <v>0.131</v>
      </c>
      <c r="Y143" s="123">
        <f>$X$143*$K$143</f>
        <v>21.69884</v>
      </c>
      <c r="Z143" s="123">
        <v>0</v>
      </c>
      <c r="AA143" s="124">
        <f>$Z$143*$K$143</f>
        <v>0</v>
      </c>
      <c r="AR143" s="80" t="s">
        <v>119</v>
      </c>
      <c r="AT143" s="80" t="s">
        <v>145</v>
      </c>
      <c r="AU143" s="80" t="s">
        <v>72</v>
      </c>
      <c r="AY143" s="6" t="s">
        <v>112</v>
      </c>
      <c r="BE143" s="125">
        <f>IF($U$143="základní",$N$143,0)</f>
        <v>0</v>
      </c>
      <c r="BF143" s="125">
        <f>IF($U$143="snížená",$N$143,0)</f>
        <v>0</v>
      </c>
      <c r="BG143" s="125">
        <f>IF($U$143="zákl. přenesená",$N$143,0)</f>
        <v>0</v>
      </c>
      <c r="BH143" s="125">
        <f>IF($U$143="sníž. přenesená",$N$143,0)</f>
        <v>0</v>
      </c>
      <c r="BI143" s="125">
        <f>IF($U$143="nulová",$N$143,0)</f>
        <v>0</v>
      </c>
      <c r="BJ143" s="80" t="s">
        <v>17</v>
      </c>
      <c r="BK143" s="125">
        <f>ROUND($L$143*$K$143,2)</f>
        <v>0</v>
      </c>
      <c r="BL143" s="80" t="s">
        <v>119</v>
      </c>
      <c r="BM143" s="80" t="s">
        <v>224</v>
      </c>
    </row>
    <row r="144" spans="2:47" s="6" customFormat="1" ht="16.5" customHeight="1">
      <c r="B144" s="21"/>
      <c r="C144" s="22"/>
      <c r="D144" s="22"/>
      <c r="E144" s="22"/>
      <c r="F144" s="193" t="s">
        <v>226</v>
      </c>
      <c r="G144" s="159"/>
      <c r="H144" s="159"/>
      <c r="I144" s="159"/>
      <c r="J144" s="159"/>
      <c r="K144" s="159"/>
      <c r="L144" s="159"/>
      <c r="M144" s="159"/>
      <c r="N144" s="159"/>
      <c r="O144" s="159"/>
      <c r="P144" s="159"/>
      <c r="Q144" s="159"/>
      <c r="R144" s="159"/>
      <c r="S144" s="41"/>
      <c r="T144" s="50"/>
      <c r="U144" s="22"/>
      <c r="V144" s="22"/>
      <c r="W144" s="22"/>
      <c r="X144" s="22"/>
      <c r="Y144" s="22"/>
      <c r="Z144" s="22"/>
      <c r="AA144" s="51"/>
      <c r="AT144" s="6" t="s">
        <v>121</v>
      </c>
      <c r="AU144" s="6" t="s">
        <v>72</v>
      </c>
    </row>
    <row r="145" spans="2:65" s="6" customFormat="1" ht="27" customHeight="1">
      <c r="B145" s="21"/>
      <c r="C145" s="131" t="s">
        <v>227</v>
      </c>
      <c r="D145" s="131" t="s">
        <v>145</v>
      </c>
      <c r="E145" s="132" t="s">
        <v>228</v>
      </c>
      <c r="F145" s="199" t="s">
        <v>229</v>
      </c>
      <c r="G145" s="192"/>
      <c r="H145" s="192"/>
      <c r="I145" s="192"/>
      <c r="J145" s="133" t="s">
        <v>168</v>
      </c>
      <c r="K145" s="134">
        <v>164</v>
      </c>
      <c r="L145" s="200"/>
      <c r="M145" s="192"/>
      <c r="N145" s="201">
        <f>ROUND($L$145*$K$145,2)</f>
        <v>0</v>
      </c>
      <c r="O145" s="192"/>
      <c r="P145" s="192"/>
      <c r="Q145" s="192"/>
      <c r="R145" s="120" t="s">
        <v>149</v>
      </c>
      <c r="S145" s="41"/>
      <c r="T145" s="121"/>
      <c r="U145" s="122" t="s">
        <v>34</v>
      </c>
      <c r="V145" s="22"/>
      <c r="W145" s="22"/>
      <c r="X145" s="123">
        <v>0.08425</v>
      </c>
      <c r="Y145" s="123">
        <f>$X$145*$K$145</f>
        <v>13.817</v>
      </c>
      <c r="Z145" s="123">
        <v>0</v>
      </c>
      <c r="AA145" s="124">
        <f>$Z$145*$K$145</f>
        <v>0</v>
      </c>
      <c r="AR145" s="80" t="s">
        <v>119</v>
      </c>
      <c r="AT145" s="80" t="s">
        <v>145</v>
      </c>
      <c r="AU145" s="80" t="s">
        <v>72</v>
      </c>
      <c r="AY145" s="6" t="s">
        <v>112</v>
      </c>
      <c r="BE145" s="125">
        <f>IF($U$145="základní",$N$145,0)</f>
        <v>0</v>
      </c>
      <c r="BF145" s="125">
        <f>IF($U$145="snížená",$N$145,0)</f>
        <v>0</v>
      </c>
      <c r="BG145" s="125">
        <f>IF($U$145="zákl. přenesená",$N$145,0)</f>
        <v>0</v>
      </c>
      <c r="BH145" s="125">
        <f>IF($U$145="sníž. přenesená",$N$145,0)</f>
        <v>0</v>
      </c>
      <c r="BI145" s="125">
        <f>IF($U$145="nulová",$N$145,0)</f>
        <v>0</v>
      </c>
      <c r="BJ145" s="80" t="s">
        <v>17</v>
      </c>
      <c r="BK145" s="125">
        <f>ROUND($L$145*$K$145,2)</f>
        <v>0</v>
      </c>
      <c r="BL145" s="80" t="s">
        <v>119</v>
      </c>
      <c r="BM145" s="80" t="s">
        <v>227</v>
      </c>
    </row>
    <row r="146" spans="2:47" s="6" customFormat="1" ht="16.5" customHeight="1">
      <c r="B146" s="21"/>
      <c r="C146" s="22"/>
      <c r="D146" s="22"/>
      <c r="E146" s="22"/>
      <c r="F146" s="193" t="s">
        <v>229</v>
      </c>
      <c r="G146" s="159"/>
      <c r="H146" s="159"/>
      <c r="I146" s="159"/>
      <c r="J146" s="159"/>
      <c r="K146" s="159"/>
      <c r="L146" s="159"/>
      <c r="M146" s="159"/>
      <c r="N146" s="159"/>
      <c r="O146" s="159"/>
      <c r="P146" s="159"/>
      <c r="Q146" s="159"/>
      <c r="R146" s="159"/>
      <c r="S146" s="41"/>
      <c r="T146" s="50"/>
      <c r="U146" s="22"/>
      <c r="V146" s="22"/>
      <c r="W146" s="22"/>
      <c r="X146" s="22"/>
      <c r="Y146" s="22"/>
      <c r="Z146" s="22"/>
      <c r="AA146" s="51"/>
      <c r="AT146" s="6" t="s">
        <v>121</v>
      </c>
      <c r="AU146" s="6" t="s">
        <v>72</v>
      </c>
    </row>
    <row r="147" spans="2:47" s="6" customFormat="1" ht="156.75" customHeight="1">
      <c r="B147" s="21"/>
      <c r="C147" s="22"/>
      <c r="D147" s="22"/>
      <c r="E147" s="22"/>
      <c r="F147" s="194" t="s">
        <v>230</v>
      </c>
      <c r="G147" s="159"/>
      <c r="H147" s="159"/>
      <c r="I147" s="159"/>
      <c r="J147" s="159"/>
      <c r="K147" s="159"/>
      <c r="L147" s="159"/>
      <c r="M147" s="159"/>
      <c r="N147" s="159"/>
      <c r="O147" s="159"/>
      <c r="P147" s="159"/>
      <c r="Q147" s="159"/>
      <c r="R147" s="159"/>
      <c r="S147" s="41"/>
      <c r="T147" s="50"/>
      <c r="U147" s="22"/>
      <c r="V147" s="22"/>
      <c r="W147" s="22"/>
      <c r="X147" s="22"/>
      <c r="Y147" s="22"/>
      <c r="Z147" s="22"/>
      <c r="AA147" s="51"/>
      <c r="AT147" s="6" t="s">
        <v>151</v>
      </c>
      <c r="AU147" s="6" t="s">
        <v>72</v>
      </c>
    </row>
    <row r="148" spans="2:63" s="106" customFormat="1" ht="30.75" customHeight="1">
      <c r="B148" s="107"/>
      <c r="C148" s="108"/>
      <c r="D148" s="126" t="s">
        <v>138</v>
      </c>
      <c r="E148" s="108"/>
      <c r="F148" s="108"/>
      <c r="G148" s="108"/>
      <c r="H148" s="108"/>
      <c r="I148" s="108"/>
      <c r="J148" s="108"/>
      <c r="K148" s="108"/>
      <c r="L148" s="108"/>
      <c r="M148" s="108"/>
      <c r="N148" s="198">
        <f>$BK$148</f>
        <v>0</v>
      </c>
      <c r="O148" s="197"/>
      <c r="P148" s="197"/>
      <c r="Q148" s="197"/>
      <c r="R148" s="108"/>
      <c r="S148" s="110"/>
      <c r="T148" s="111"/>
      <c r="U148" s="108"/>
      <c r="V148" s="108"/>
      <c r="W148" s="112">
        <f>SUM($W$149:$W$152)</f>
        <v>0</v>
      </c>
      <c r="X148" s="108"/>
      <c r="Y148" s="112">
        <f>SUM($Y$149:$Y$152)</f>
        <v>452.6368</v>
      </c>
      <c r="Z148" s="108"/>
      <c r="AA148" s="113">
        <f>SUM($AA$149:$AA$152)</f>
        <v>0</v>
      </c>
      <c r="AR148" s="114" t="s">
        <v>17</v>
      </c>
      <c r="AT148" s="114" t="s">
        <v>63</v>
      </c>
      <c r="AU148" s="114" t="s">
        <v>17</v>
      </c>
      <c r="AY148" s="114" t="s">
        <v>112</v>
      </c>
      <c r="BK148" s="115">
        <f>SUM($BK$149:$BK$152)</f>
        <v>0</v>
      </c>
    </row>
    <row r="149" spans="2:65" s="6" customFormat="1" ht="27" customHeight="1">
      <c r="B149" s="21"/>
      <c r="C149" s="131" t="s">
        <v>231</v>
      </c>
      <c r="D149" s="131" t="s">
        <v>145</v>
      </c>
      <c r="E149" s="132" t="s">
        <v>232</v>
      </c>
      <c r="F149" s="199" t="s">
        <v>233</v>
      </c>
      <c r="G149" s="192"/>
      <c r="H149" s="192"/>
      <c r="I149" s="192"/>
      <c r="J149" s="133" t="s">
        <v>168</v>
      </c>
      <c r="K149" s="134">
        <v>1001</v>
      </c>
      <c r="L149" s="200"/>
      <c r="M149" s="192"/>
      <c r="N149" s="201">
        <f>ROUND($L$149*$K$149,2)</f>
        <v>0</v>
      </c>
      <c r="O149" s="192"/>
      <c r="P149" s="192"/>
      <c r="Q149" s="192"/>
      <c r="R149" s="120" t="s">
        <v>149</v>
      </c>
      <c r="S149" s="41"/>
      <c r="T149" s="121"/>
      <c r="U149" s="122" t="s">
        <v>34</v>
      </c>
      <c r="V149" s="22"/>
      <c r="W149" s="22"/>
      <c r="X149" s="123">
        <v>0.3674</v>
      </c>
      <c r="Y149" s="123">
        <f>$X$149*$K$149</f>
        <v>367.7674</v>
      </c>
      <c r="Z149" s="123">
        <v>0</v>
      </c>
      <c r="AA149" s="124">
        <f>$Z$149*$K$149</f>
        <v>0</v>
      </c>
      <c r="AR149" s="80" t="s">
        <v>119</v>
      </c>
      <c r="AT149" s="80" t="s">
        <v>145</v>
      </c>
      <c r="AU149" s="80" t="s">
        <v>72</v>
      </c>
      <c r="AY149" s="6" t="s">
        <v>112</v>
      </c>
      <c r="BE149" s="125">
        <f>IF($U$149="základní",$N$149,0)</f>
        <v>0</v>
      </c>
      <c r="BF149" s="125">
        <f>IF($U$149="snížená",$N$149,0)</f>
        <v>0</v>
      </c>
      <c r="BG149" s="125">
        <f>IF($U$149="zákl. přenesená",$N$149,0)</f>
        <v>0</v>
      </c>
      <c r="BH149" s="125">
        <f>IF($U$149="sníž. přenesená",$N$149,0)</f>
        <v>0</v>
      </c>
      <c r="BI149" s="125">
        <f>IF($U$149="nulová",$N$149,0)</f>
        <v>0</v>
      </c>
      <c r="BJ149" s="80" t="s">
        <v>17</v>
      </c>
      <c r="BK149" s="125">
        <f>ROUND($L$149*$K$149,2)</f>
        <v>0</v>
      </c>
      <c r="BL149" s="80" t="s">
        <v>119</v>
      </c>
      <c r="BM149" s="80" t="s">
        <v>231</v>
      </c>
    </row>
    <row r="150" spans="2:47" s="6" customFormat="1" ht="16.5" customHeight="1">
      <c r="B150" s="21"/>
      <c r="C150" s="22"/>
      <c r="D150" s="22"/>
      <c r="E150" s="22"/>
      <c r="F150" s="193" t="s">
        <v>233</v>
      </c>
      <c r="G150" s="159"/>
      <c r="H150" s="159"/>
      <c r="I150" s="159"/>
      <c r="J150" s="159"/>
      <c r="K150" s="159"/>
      <c r="L150" s="159"/>
      <c r="M150" s="159"/>
      <c r="N150" s="159"/>
      <c r="O150" s="159"/>
      <c r="P150" s="159"/>
      <c r="Q150" s="159"/>
      <c r="R150" s="159"/>
      <c r="S150" s="41"/>
      <c r="T150" s="50"/>
      <c r="U150" s="22"/>
      <c r="V150" s="22"/>
      <c r="W150" s="22"/>
      <c r="X150" s="22"/>
      <c r="Y150" s="22"/>
      <c r="Z150" s="22"/>
      <c r="AA150" s="51"/>
      <c r="AT150" s="6" t="s">
        <v>121</v>
      </c>
      <c r="AU150" s="6" t="s">
        <v>72</v>
      </c>
    </row>
    <row r="151" spans="2:65" s="6" customFormat="1" ht="27" customHeight="1">
      <c r="B151" s="21"/>
      <c r="C151" s="131" t="s">
        <v>234</v>
      </c>
      <c r="D151" s="131" t="s">
        <v>145</v>
      </c>
      <c r="E151" s="132" t="s">
        <v>235</v>
      </c>
      <c r="F151" s="199" t="s">
        <v>236</v>
      </c>
      <c r="G151" s="192"/>
      <c r="H151" s="192"/>
      <c r="I151" s="192"/>
      <c r="J151" s="133" t="s">
        <v>168</v>
      </c>
      <c r="K151" s="134">
        <v>154</v>
      </c>
      <c r="L151" s="200"/>
      <c r="M151" s="192"/>
      <c r="N151" s="201">
        <f>ROUND($L$151*$K$151,2)</f>
        <v>0</v>
      </c>
      <c r="O151" s="192"/>
      <c r="P151" s="192"/>
      <c r="Q151" s="192"/>
      <c r="R151" s="120" t="s">
        <v>149</v>
      </c>
      <c r="S151" s="41"/>
      <c r="T151" s="121"/>
      <c r="U151" s="122" t="s">
        <v>34</v>
      </c>
      <c r="V151" s="22"/>
      <c r="W151" s="22"/>
      <c r="X151" s="123">
        <v>0.5511</v>
      </c>
      <c r="Y151" s="123">
        <f>$X$151*$K$151</f>
        <v>84.8694</v>
      </c>
      <c r="Z151" s="123">
        <v>0</v>
      </c>
      <c r="AA151" s="124">
        <f>$Z$151*$K$151</f>
        <v>0</v>
      </c>
      <c r="AR151" s="80" t="s">
        <v>119</v>
      </c>
      <c r="AT151" s="80" t="s">
        <v>145</v>
      </c>
      <c r="AU151" s="80" t="s">
        <v>72</v>
      </c>
      <c r="AY151" s="6" t="s">
        <v>112</v>
      </c>
      <c r="BE151" s="125">
        <f>IF($U$151="základní",$N$151,0)</f>
        <v>0</v>
      </c>
      <c r="BF151" s="125">
        <f>IF($U$151="snížená",$N$151,0)</f>
        <v>0</v>
      </c>
      <c r="BG151" s="125">
        <f>IF($U$151="zákl. přenesená",$N$151,0)</f>
        <v>0</v>
      </c>
      <c r="BH151" s="125">
        <f>IF($U$151="sníž. přenesená",$N$151,0)</f>
        <v>0</v>
      </c>
      <c r="BI151" s="125">
        <f>IF($U$151="nulová",$N$151,0)</f>
        <v>0</v>
      </c>
      <c r="BJ151" s="80" t="s">
        <v>17</v>
      </c>
      <c r="BK151" s="125">
        <f>ROUND($L$151*$K$151,2)</f>
        <v>0</v>
      </c>
      <c r="BL151" s="80" t="s">
        <v>119</v>
      </c>
      <c r="BM151" s="80" t="s">
        <v>234</v>
      </c>
    </row>
    <row r="152" spans="2:47" s="6" customFormat="1" ht="16.5" customHeight="1">
      <c r="B152" s="21"/>
      <c r="C152" s="22"/>
      <c r="D152" s="22"/>
      <c r="E152" s="22"/>
      <c r="F152" s="193" t="s">
        <v>236</v>
      </c>
      <c r="G152" s="159"/>
      <c r="H152" s="159"/>
      <c r="I152" s="159"/>
      <c r="J152" s="159"/>
      <c r="K152" s="159"/>
      <c r="L152" s="159"/>
      <c r="M152" s="159"/>
      <c r="N152" s="159"/>
      <c r="O152" s="159"/>
      <c r="P152" s="159"/>
      <c r="Q152" s="159"/>
      <c r="R152" s="159"/>
      <c r="S152" s="41"/>
      <c r="T152" s="50"/>
      <c r="U152" s="22"/>
      <c r="V152" s="22"/>
      <c r="W152" s="22"/>
      <c r="X152" s="22"/>
      <c r="Y152" s="22"/>
      <c r="Z152" s="22"/>
      <c r="AA152" s="51"/>
      <c r="AT152" s="6" t="s">
        <v>121</v>
      </c>
      <c r="AU152" s="6" t="s">
        <v>72</v>
      </c>
    </row>
    <row r="153" spans="2:63" s="106" customFormat="1" ht="30.75" customHeight="1">
      <c r="B153" s="107"/>
      <c r="C153" s="108"/>
      <c r="D153" s="126" t="s">
        <v>139</v>
      </c>
      <c r="E153" s="108"/>
      <c r="F153" s="108"/>
      <c r="G153" s="108"/>
      <c r="H153" s="108"/>
      <c r="I153" s="108"/>
      <c r="J153" s="108"/>
      <c r="K153" s="108"/>
      <c r="L153" s="108"/>
      <c r="M153" s="108"/>
      <c r="N153" s="198">
        <f>$BK$153</f>
        <v>0</v>
      </c>
      <c r="O153" s="197"/>
      <c r="P153" s="197"/>
      <c r="Q153" s="197"/>
      <c r="R153" s="108"/>
      <c r="S153" s="110"/>
      <c r="T153" s="111"/>
      <c r="U153" s="108"/>
      <c r="V153" s="108"/>
      <c r="W153" s="112">
        <f>SUM($W$154:$W$156)</f>
        <v>0</v>
      </c>
      <c r="X153" s="108"/>
      <c r="Y153" s="112">
        <f>SUM($Y$154:$Y$156)</f>
        <v>1.3538039999999998</v>
      </c>
      <c r="Z153" s="108"/>
      <c r="AA153" s="113">
        <f>SUM($AA$154:$AA$156)</f>
        <v>0</v>
      </c>
      <c r="AR153" s="114" t="s">
        <v>17</v>
      </c>
      <c r="AT153" s="114" t="s">
        <v>63</v>
      </c>
      <c r="AU153" s="114" t="s">
        <v>17</v>
      </c>
      <c r="AY153" s="114" t="s">
        <v>112</v>
      </c>
      <c r="BK153" s="115">
        <f>SUM($BK$154:$BK$156)</f>
        <v>0</v>
      </c>
    </row>
    <row r="154" spans="2:65" s="6" customFormat="1" ht="27" customHeight="1">
      <c r="B154" s="21"/>
      <c r="C154" s="131" t="s">
        <v>237</v>
      </c>
      <c r="D154" s="131" t="s">
        <v>145</v>
      </c>
      <c r="E154" s="132" t="s">
        <v>238</v>
      </c>
      <c r="F154" s="199" t="s">
        <v>239</v>
      </c>
      <c r="G154" s="192"/>
      <c r="H154" s="192"/>
      <c r="I154" s="192"/>
      <c r="J154" s="133" t="s">
        <v>148</v>
      </c>
      <c r="K154" s="134">
        <v>0.6</v>
      </c>
      <c r="L154" s="200"/>
      <c r="M154" s="192"/>
      <c r="N154" s="201">
        <f>ROUND($L$154*$K$154,2)</f>
        <v>0</v>
      </c>
      <c r="O154" s="192"/>
      <c r="P154" s="192"/>
      <c r="Q154" s="192"/>
      <c r="R154" s="120" t="s">
        <v>149</v>
      </c>
      <c r="S154" s="41"/>
      <c r="T154" s="121"/>
      <c r="U154" s="122" t="s">
        <v>34</v>
      </c>
      <c r="V154" s="22"/>
      <c r="W154" s="22"/>
      <c r="X154" s="123">
        <v>2.25634</v>
      </c>
      <c r="Y154" s="123">
        <f>$X$154*$K$154</f>
        <v>1.3538039999999998</v>
      </c>
      <c r="Z154" s="123">
        <v>0</v>
      </c>
      <c r="AA154" s="124">
        <f>$Z$154*$K$154</f>
        <v>0</v>
      </c>
      <c r="AR154" s="80" t="s">
        <v>119</v>
      </c>
      <c r="AT154" s="80" t="s">
        <v>145</v>
      </c>
      <c r="AU154" s="80" t="s">
        <v>72</v>
      </c>
      <c r="AY154" s="6" t="s">
        <v>112</v>
      </c>
      <c r="BE154" s="125">
        <f>IF($U$154="základní",$N$154,0)</f>
        <v>0</v>
      </c>
      <c r="BF154" s="125">
        <f>IF($U$154="snížená",$N$154,0)</f>
        <v>0</v>
      </c>
      <c r="BG154" s="125">
        <f>IF($U$154="zákl. přenesená",$N$154,0)</f>
        <v>0</v>
      </c>
      <c r="BH154" s="125">
        <f>IF($U$154="sníž. přenesená",$N$154,0)</f>
        <v>0</v>
      </c>
      <c r="BI154" s="125">
        <f>IF($U$154="nulová",$N$154,0)</f>
        <v>0</v>
      </c>
      <c r="BJ154" s="80" t="s">
        <v>17</v>
      </c>
      <c r="BK154" s="125">
        <f>ROUND($L$154*$K$154,2)</f>
        <v>0</v>
      </c>
      <c r="BL154" s="80" t="s">
        <v>119</v>
      </c>
      <c r="BM154" s="80" t="s">
        <v>237</v>
      </c>
    </row>
    <row r="155" spans="2:47" s="6" customFormat="1" ht="16.5" customHeight="1">
      <c r="B155" s="21"/>
      <c r="C155" s="22"/>
      <c r="D155" s="22"/>
      <c r="E155" s="22"/>
      <c r="F155" s="193" t="s">
        <v>239</v>
      </c>
      <c r="G155" s="159"/>
      <c r="H155" s="159"/>
      <c r="I155" s="159"/>
      <c r="J155" s="159"/>
      <c r="K155" s="159"/>
      <c r="L155" s="159"/>
      <c r="M155" s="159"/>
      <c r="N155" s="159"/>
      <c r="O155" s="159"/>
      <c r="P155" s="159"/>
      <c r="Q155" s="159"/>
      <c r="R155" s="159"/>
      <c r="S155" s="41"/>
      <c r="T155" s="50"/>
      <c r="U155" s="22"/>
      <c r="V155" s="22"/>
      <c r="W155" s="22"/>
      <c r="X155" s="22"/>
      <c r="Y155" s="22"/>
      <c r="Z155" s="22"/>
      <c r="AA155" s="51"/>
      <c r="AT155" s="6" t="s">
        <v>121</v>
      </c>
      <c r="AU155" s="6" t="s">
        <v>72</v>
      </c>
    </row>
    <row r="156" spans="2:47" s="6" customFormat="1" ht="50.25" customHeight="1">
      <c r="B156" s="21"/>
      <c r="C156" s="22"/>
      <c r="D156" s="22"/>
      <c r="E156" s="22"/>
      <c r="F156" s="194" t="s">
        <v>240</v>
      </c>
      <c r="G156" s="159"/>
      <c r="H156" s="159"/>
      <c r="I156" s="159"/>
      <c r="J156" s="159"/>
      <c r="K156" s="159"/>
      <c r="L156" s="159"/>
      <c r="M156" s="159"/>
      <c r="N156" s="159"/>
      <c r="O156" s="159"/>
      <c r="P156" s="159"/>
      <c r="Q156" s="159"/>
      <c r="R156" s="159"/>
      <c r="S156" s="41"/>
      <c r="T156" s="50"/>
      <c r="U156" s="22"/>
      <c r="V156" s="22"/>
      <c r="W156" s="22"/>
      <c r="X156" s="22"/>
      <c r="Y156" s="22"/>
      <c r="Z156" s="22"/>
      <c r="AA156" s="51"/>
      <c r="AT156" s="6" t="s">
        <v>151</v>
      </c>
      <c r="AU156" s="6" t="s">
        <v>72</v>
      </c>
    </row>
    <row r="157" spans="2:63" s="106" customFormat="1" ht="30.75" customHeight="1">
      <c r="B157" s="107"/>
      <c r="C157" s="108"/>
      <c r="D157" s="126" t="s">
        <v>140</v>
      </c>
      <c r="E157" s="108"/>
      <c r="F157" s="108"/>
      <c r="G157" s="108"/>
      <c r="H157" s="108"/>
      <c r="I157" s="108"/>
      <c r="J157" s="108"/>
      <c r="K157" s="108"/>
      <c r="L157" s="108"/>
      <c r="M157" s="108"/>
      <c r="N157" s="198">
        <f>$BK$157</f>
        <v>0</v>
      </c>
      <c r="O157" s="197"/>
      <c r="P157" s="197"/>
      <c r="Q157" s="197"/>
      <c r="R157" s="108"/>
      <c r="S157" s="110"/>
      <c r="T157" s="111"/>
      <c r="U157" s="108"/>
      <c r="V157" s="108"/>
      <c r="W157" s="112">
        <f>SUM($W$158:$W$170)</f>
        <v>0</v>
      </c>
      <c r="X157" s="108"/>
      <c r="Y157" s="112">
        <f>SUM($Y$158:$Y$170)</f>
        <v>167.50588</v>
      </c>
      <c r="Z157" s="108"/>
      <c r="AA157" s="113">
        <f>SUM($AA$158:$AA$170)</f>
        <v>0</v>
      </c>
      <c r="AR157" s="114" t="s">
        <v>17</v>
      </c>
      <c r="AT157" s="114" t="s">
        <v>63</v>
      </c>
      <c r="AU157" s="114" t="s">
        <v>17</v>
      </c>
      <c r="AY157" s="114" t="s">
        <v>112</v>
      </c>
      <c r="BK157" s="115">
        <f>SUM($BK$158:$BK$170)</f>
        <v>0</v>
      </c>
    </row>
    <row r="158" spans="2:65" s="6" customFormat="1" ht="15.75" customHeight="1">
      <c r="B158" s="21"/>
      <c r="C158" s="116" t="s">
        <v>241</v>
      </c>
      <c r="D158" s="116" t="s">
        <v>114</v>
      </c>
      <c r="E158" s="117" t="s">
        <v>242</v>
      </c>
      <c r="F158" s="188" t="s">
        <v>243</v>
      </c>
      <c r="G158" s="189"/>
      <c r="H158" s="189"/>
      <c r="I158" s="189"/>
      <c r="J158" s="118" t="s">
        <v>244</v>
      </c>
      <c r="K158" s="119">
        <v>66.66</v>
      </c>
      <c r="L158" s="190"/>
      <c r="M158" s="189"/>
      <c r="N158" s="191">
        <f>ROUND($L$158*$K$158,2)</f>
        <v>0</v>
      </c>
      <c r="O158" s="192"/>
      <c r="P158" s="192"/>
      <c r="Q158" s="192"/>
      <c r="R158" s="120"/>
      <c r="S158" s="41"/>
      <c r="T158" s="121"/>
      <c r="U158" s="122" t="s">
        <v>34</v>
      </c>
      <c r="V158" s="22"/>
      <c r="W158" s="22"/>
      <c r="X158" s="123">
        <v>0.086</v>
      </c>
      <c r="Y158" s="123">
        <f>$X$158*$K$158</f>
        <v>5.732759999999999</v>
      </c>
      <c r="Z158" s="123">
        <v>0</v>
      </c>
      <c r="AA158" s="124">
        <f>$Z$158*$K$158</f>
        <v>0</v>
      </c>
      <c r="AR158" s="80" t="s">
        <v>118</v>
      </c>
      <c r="AT158" s="80" t="s">
        <v>114</v>
      </c>
      <c r="AU158" s="80" t="s">
        <v>72</v>
      </c>
      <c r="AY158" s="6" t="s">
        <v>112</v>
      </c>
      <c r="BE158" s="125">
        <f>IF($U$158="základní",$N$158,0)</f>
        <v>0</v>
      </c>
      <c r="BF158" s="125">
        <f>IF($U$158="snížená",$N$158,0)</f>
        <v>0</v>
      </c>
      <c r="BG158" s="125">
        <f>IF($U$158="zákl. přenesená",$N$158,0)</f>
        <v>0</v>
      </c>
      <c r="BH158" s="125">
        <f>IF($U$158="sníž. přenesená",$N$158,0)</f>
        <v>0</v>
      </c>
      <c r="BI158" s="125">
        <f>IF($U$158="nulová",$N$158,0)</f>
        <v>0</v>
      </c>
      <c r="BJ158" s="80" t="s">
        <v>17</v>
      </c>
      <c r="BK158" s="125">
        <f>ROUND($L$158*$K$158,2)</f>
        <v>0</v>
      </c>
      <c r="BL158" s="80" t="s">
        <v>119</v>
      </c>
      <c r="BM158" s="80" t="s">
        <v>241</v>
      </c>
    </row>
    <row r="159" spans="2:47" s="6" customFormat="1" ht="16.5" customHeight="1">
      <c r="B159" s="21"/>
      <c r="C159" s="22"/>
      <c r="D159" s="22"/>
      <c r="E159" s="22"/>
      <c r="F159" s="193" t="s">
        <v>243</v>
      </c>
      <c r="G159" s="159"/>
      <c r="H159" s="159"/>
      <c r="I159" s="159"/>
      <c r="J159" s="159"/>
      <c r="K159" s="159"/>
      <c r="L159" s="159"/>
      <c r="M159" s="159"/>
      <c r="N159" s="159"/>
      <c r="O159" s="159"/>
      <c r="P159" s="159"/>
      <c r="Q159" s="159"/>
      <c r="R159" s="159"/>
      <c r="S159" s="41"/>
      <c r="T159" s="50"/>
      <c r="U159" s="22"/>
      <c r="V159" s="22"/>
      <c r="W159" s="22"/>
      <c r="X159" s="22"/>
      <c r="Y159" s="22"/>
      <c r="Z159" s="22"/>
      <c r="AA159" s="51"/>
      <c r="AT159" s="6" t="s">
        <v>121</v>
      </c>
      <c r="AU159" s="6" t="s">
        <v>72</v>
      </c>
    </row>
    <row r="160" spans="2:65" s="6" customFormat="1" ht="15.75" customHeight="1">
      <c r="B160" s="21"/>
      <c r="C160" s="116" t="s">
        <v>245</v>
      </c>
      <c r="D160" s="116" t="s">
        <v>114</v>
      </c>
      <c r="E160" s="117" t="s">
        <v>246</v>
      </c>
      <c r="F160" s="188" t="s">
        <v>247</v>
      </c>
      <c r="G160" s="189"/>
      <c r="H160" s="189"/>
      <c r="I160" s="189"/>
      <c r="J160" s="118" t="s">
        <v>244</v>
      </c>
      <c r="K160" s="119">
        <v>1543.28</v>
      </c>
      <c r="L160" s="190"/>
      <c r="M160" s="189"/>
      <c r="N160" s="191">
        <f>ROUND($L$160*$K$160,2)</f>
        <v>0</v>
      </c>
      <c r="O160" s="192"/>
      <c r="P160" s="192"/>
      <c r="Q160" s="192"/>
      <c r="R160" s="120"/>
      <c r="S160" s="41"/>
      <c r="T160" s="121"/>
      <c r="U160" s="122" t="s">
        <v>34</v>
      </c>
      <c r="V160" s="22"/>
      <c r="W160" s="22"/>
      <c r="X160" s="123">
        <v>0.024</v>
      </c>
      <c r="Y160" s="123">
        <f>$X$160*$K$160</f>
        <v>37.03872</v>
      </c>
      <c r="Z160" s="123">
        <v>0</v>
      </c>
      <c r="AA160" s="124">
        <f>$Z$160*$K$160</f>
        <v>0</v>
      </c>
      <c r="AR160" s="80" t="s">
        <v>118</v>
      </c>
      <c r="AT160" s="80" t="s">
        <v>114</v>
      </c>
      <c r="AU160" s="80" t="s">
        <v>72</v>
      </c>
      <c r="AY160" s="6" t="s">
        <v>112</v>
      </c>
      <c r="BE160" s="125">
        <f>IF($U$160="základní",$N$160,0)</f>
        <v>0</v>
      </c>
      <c r="BF160" s="125">
        <f>IF($U$160="snížená",$N$160,0)</f>
        <v>0</v>
      </c>
      <c r="BG160" s="125">
        <f>IF($U$160="zákl. přenesená",$N$160,0)</f>
        <v>0</v>
      </c>
      <c r="BH160" s="125">
        <f>IF($U$160="sníž. přenesená",$N$160,0)</f>
        <v>0</v>
      </c>
      <c r="BI160" s="125">
        <f>IF($U$160="nulová",$N$160,0)</f>
        <v>0</v>
      </c>
      <c r="BJ160" s="80" t="s">
        <v>17</v>
      </c>
      <c r="BK160" s="125">
        <f>ROUND($L$160*$K$160,2)</f>
        <v>0</v>
      </c>
      <c r="BL160" s="80" t="s">
        <v>119</v>
      </c>
      <c r="BM160" s="80" t="s">
        <v>245</v>
      </c>
    </row>
    <row r="161" spans="2:47" s="6" customFormat="1" ht="16.5" customHeight="1">
      <c r="B161" s="21"/>
      <c r="C161" s="22"/>
      <c r="D161" s="22"/>
      <c r="E161" s="22"/>
      <c r="F161" s="193" t="s">
        <v>247</v>
      </c>
      <c r="G161" s="159"/>
      <c r="H161" s="159"/>
      <c r="I161" s="159"/>
      <c r="J161" s="159"/>
      <c r="K161" s="159"/>
      <c r="L161" s="159"/>
      <c r="M161" s="159"/>
      <c r="N161" s="159"/>
      <c r="O161" s="159"/>
      <c r="P161" s="159"/>
      <c r="Q161" s="159"/>
      <c r="R161" s="159"/>
      <c r="S161" s="41"/>
      <c r="T161" s="50"/>
      <c r="U161" s="22"/>
      <c r="V161" s="22"/>
      <c r="W161" s="22"/>
      <c r="X161" s="22"/>
      <c r="Y161" s="22"/>
      <c r="Z161" s="22"/>
      <c r="AA161" s="51"/>
      <c r="AT161" s="6" t="s">
        <v>121</v>
      </c>
      <c r="AU161" s="6" t="s">
        <v>72</v>
      </c>
    </row>
    <row r="162" spans="2:65" s="6" customFormat="1" ht="39" customHeight="1">
      <c r="B162" s="21"/>
      <c r="C162" s="131" t="s">
        <v>248</v>
      </c>
      <c r="D162" s="131" t="s">
        <v>145</v>
      </c>
      <c r="E162" s="132" t="s">
        <v>249</v>
      </c>
      <c r="F162" s="199" t="s">
        <v>250</v>
      </c>
      <c r="G162" s="192"/>
      <c r="H162" s="192"/>
      <c r="I162" s="192"/>
      <c r="J162" s="133" t="s">
        <v>251</v>
      </c>
      <c r="K162" s="134">
        <v>166</v>
      </c>
      <c r="L162" s="200"/>
      <c r="M162" s="192"/>
      <c r="N162" s="201">
        <f>ROUND($L$162*$K$162,2)</f>
        <v>0</v>
      </c>
      <c r="O162" s="192"/>
      <c r="P162" s="192"/>
      <c r="Q162" s="192"/>
      <c r="R162" s="120" t="s">
        <v>149</v>
      </c>
      <c r="S162" s="41"/>
      <c r="T162" s="121"/>
      <c r="U162" s="122" t="s">
        <v>34</v>
      </c>
      <c r="V162" s="22"/>
      <c r="W162" s="22"/>
      <c r="X162" s="123">
        <v>0.1554</v>
      </c>
      <c r="Y162" s="123">
        <f>$X$162*$K$162</f>
        <v>25.796400000000002</v>
      </c>
      <c r="Z162" s="123">
        <v>0</v>
      </c>
      <c r="AA162" s="124">
        <f>$Z$162*$K$162</f>
        <v>0</v>
      </c>
      <c r="AR162" s="80" t="s">
        <v>119</v>
      </c>
      <c r="AT162" s="80" t="s">
        <v>145</v>
      </c>
      <c r="AU162" s="80" t="s">
        <v>72</v>
      </c>
      <c r="AY162" s="6" t="s">
        <v>112</v>
      </c>
      <c r="BE162" s="125">
        <f>IF($U$162="základní",$N$162,0)</f>
        <v>0</v>
      </c>
      <c r="BF162" s="125">
        <f>IF($U$162="snížená",$N$162,0)</f>
        <v>0</v>
      </c>
      <c r="BG162" s="125">
        <f>IF($U$162="zákl. přenesená",$N$162,0)</f>
        <v>0</v>
      </c>
      <c r="BH162" s="125">
        <f>IF($U$162="sníž. přenesená",$N$162,0)</f>
        <v>0</v>
      </c>
      <c r="BI162" s="125">
        <f>IF($U$162="nulová",$N$162,0)</f>
        <v>0</v>
      </c>
      <c r="BJ162" s="80" t="s">
        <v>17</v>
      </c>
      <c r="BK162" s="125">
        <f>ROUND($L$162*$K$162,2)</f>
        <v>0</v>
      </c>
      <c r="BL162" s="80" t="s">
        <v>119</v>
      </c>
      <c r="BM162" s="80" t="s">
        <v>248</v>
      </c>
    </row>
    <row r="163" spans="2:47" s="6" customFormat="1" ht="16.5" customHeight="1">
      <c r="B163" s="21"/>
      <c r="C163" s="22"/>
      <c r="D163" s="22"/>
      <c r="E163" s="22"/>
      <c r="F163" s="193" t="s">
        <v>250</v>
      </c>
      <c r="G163" s="159"/>
      <c r="H163" s="159"/>
      <c r="I163" s="159"/>
      <c r="J163" s="159"/>
      <c r="K163" s="159"/>
      <c r="L163" s="159"/>
      <c r="M163" s="159"/>
      <c r="N163" s="159"/>
      <c r="O163" s="159"/>
      <c r="P163" s="159"/>
      <c r="Q163" s="159"/>
      <c r="R163" s="159"/>
      <c r="S163" s="41"/>
      <c r="T163" s="50"/>
      <c r="U163" s="22"/>
      <c r="V163" s="22"/>
      <c r="W163" s="22"/>
      <c r="X163" s="22"/>
      <c r="Y163" s="22"/>
      <c r="Z163" s="22"/>
      <c r="AA163" s="51"/>
      <c r="AT163" s="6" t="s">
        <v>121</v>
      </c>
      <c r="AU163" s="6" t="s">
        <v>72</v>
      </c>
    </row>
    <row r="164" spans="2:47" s="6" customFormat="1" ht="109.5" customHeight="1">
      <c r="B164" s="21"/>
      <c r="C164" s="22"/>
      <c r="D164" s="22"/>
      <c r="E164" s="22"/>
      <c r="F164" s="194" t="s">
        <v>252</v>
      </c>
      <c r="G164" s="159"/>
      <c r="H164" s="159"/>
      <c r="I164" s="159"/>
      <c r="J164" s="159"/>
      <c r="K164" s="159"/>
      <c r="L164" s="159"/>
      <c r="M164" s="159"/>
      <c r="N164" s="159"/>
      <c r="O164" s="159"/>
      <c r="P164" s="159"/>
      <c r="Q164" s="159"/>
      <c r="R164" s="159"/>
      <c r="S164" s="41"/>
      <c r="T164" s="50"/>
      <c r="U164" s="22"/>
      <c r="V164" s="22"/>
      <c r="W164" s="22"/>
      <c r="X164" s="22"/>
      <c r="Y164" s="22"/>
      <c r="Z164" s="22"/>
      <c r="AA164" s="51"/>
      <c r="AT164" s="6" t="s">
        <v>151</v>
      </c>
      <c r="AU164" s="6" t="s">
        <v>72</v>
      </c>
    </row>
    <row r="165" spans="2:65" s="6" customFormat="1" ht="39" customHeight="1">
      <c r="B165" s="21"/>
      <c r="C165" s="131" t="s">
        <v>253</v>
      </c>
      <c r="D165" s="131" t="s">
        <v>145</v>
      </c>
      <c r="E165" s="132" t="s">
        <v>254</v>
      </c>
      <c r="F165" s="199" t="s">
        <v>255</v>
      </c>
      <c r="G165" s="192"/>
      <c r="H165" s="192"/>
      <c r="I165" s="192"/>
      <c r="J165" s="133" t="s">
        <v>251</v>
      </c>
      <c r="K165" s="134">
        <v>764</v>
      </c>
      <c r="L165" s="200"/>
      <c r="M165" s="192"/>
      <c r="N165" s="201">
        <f>ROUND($L$165*$K$165,2)</f>
        <v>0</v>
      </c>
      <c r="O165" s="192"/>
      <c r="P165" s="192"/>
      <c r="Q165" s="192"/>
      <c r="R165" s="120" t="s">
        <v>149</v>
      </c>
      <c r="S165" s="41"/>
      <c r="T165" s="121"/>
      <c r="U165" s="122" t="s">
        <v>34</v>
      </c>
      <c r="V165" s="22"/>
      <c r="W165" s="22"/>
      <c r="X165" s="123">
        <v>0.1295</v>
      </c>
      <c r="Y165" s="123">
        <f>$X$165*$K$165</f>
        <v>98.938</v>
      </c>
      <c r="Z165" s="123">
        <v>0</v>
      </c>
      <c r="AA165" s="124">
        <f>$Z$165*$K$165</f>
        <v>0</v>
      </c>
      <c r="AR165" s="80" t="s">
        <v>119</v>
      </c>
      <c r="AT165" s="80" t="s">
        <v>145</v>
      </c>
      <c r="AU165" s="80" t="s">
        <v>72</v>
      </c>
      <c r="AY165" s="6" t="s">
        <v>112</v>
      </c>
      <c r="BE165" s="125">
        <f>IF($U$165="základní",$N$165,0)</f>
        <v>0</v>
      </c>
      <c r="BF165" s="125">
        <f>IF($U$165="snížená",$N$165,0)</f>
        <v>0</v>
      </c>
      <c r="BG165" s="125">
        <f>IF($U$165="zákl. přenesená",$N$165,0)</f>
        <v>0</v>
      </c>
      <c r="BH165" s="125">
        <f>IF($U$165="sníž. přenesená",$N$165,0)</f>
        <v>0</v>
      </c>
      <c r="BI165" s="125">
        <f>IF($U$165="nulová",$N$165,0)</f>
        <v>0</v>
      </c>
      <c r="BJ165" s="80" t="s">
        <v>17</v>
      </c>
      <c r="BK165" s="125">
        <f>ROUND($L$165*$K$165,2)</f>
        <v>0</v>
      </c>
      <c r="BL165" s="80" t="s">
        <v>119</v>
      </c>
      <c r="BM165" s="80" t="s">
        <v>253</v>
      </c>
    </row>
    <row r="166" spans="2:47" s="6" customFormat="1" ht="16.5" customHeight="1">
      <c r="B166" s="21"/>
      <c r="C166" s="22"/>
      <c r="D166" s="22"/>
      <c r="E166" s="22"/>
      <c r="F166" s="193" t="s">
        <v>255</v>
      </c>
      <c r="G166" s="159"/>
      <c r="H166" s="159"/>
      <c r="I166" s="159"/>
      <c r="J166" s="159"/>
      <c r="K166" s="159"/>
      <c r="L166" s="159"/>
      <c r="M166" s="159"/>
      <c r="N166" s="159"/>
      <c r="O166" s="159"/>
      <c r="P166" s="159"/>
      <c r="Q166" s="159"/>
      <c r="R166" s="159"/>
      <c r="S166" s="41"/>
      <c r="T166" s="50"/>
      <c r="U166" s="22"/>
      <c r="V166" s="22"/>
      <c r="W166" s="22"/>
      <c r="X166" s="22"/>
      <c r="Y166" s="22"/>
      <c r="Z166" s="22"/>
      <c r="AA166" s="51"/>
      <c r="AT166" s="6" t="s">
        <v>121</v>
      </c>
      <c r="AU166" s="6" t="s">
        <v>72</v>
      </c>
    </row>
    <row r="167" spans="2:47" s="6" customFormat="1" ht="109.5" customHeight="1">
      <c r="B167" s="21"/>
      <c r="C167" s="22"/>
      <c r="D167" s="22"/>
      <c r="E167" s="22"/>
      <c r="F167" s="194" t="s">
        <v>256</v>
      </c>
      <c r="G167" s="159"/>
      <c r="H167" s="159"/>
      <c r="I167" s="159"/>
      <c r="J167" s="159"/>
      <c r="K167" s="159"/>
      <c r="L167" s="159"/>
      <c r="M167" s="159"/>
      <c r="N167" s="159"/>
      <c r="O167" s="159"/>
      <c r="P167" s="159"/>
      <c r="Q167" s="159"/>
      <c r="R167" s="159"/>
      <c r="S167" s="41"/>
      <c r="T167" s="50"/>
      <c r="U167" s="22"/>
      <c r="V167" s="22"/>
      <c r="W167" s="22"/>
      <c r="X167" s="22"/>
      <c r="Y167" s="22"/>
      <c r="Z167" s="22"/>
      <c r="AA167" s="51"/>
      <c r="AT167" s="6" t="s">
        <v>151</v>
      </c>
      <c r="AU167" s="6" t="s">
        <v>72</v>
      </c>
    </row>
    <row r="168" spans="2:65" s="6" customFormat="1" ht="15.75" customHeight="1">
      <c r="B168" s="21"/>
      <c r="C168" s="131" t="s">
        <v>257</v>
      </c>
      <c r="D168" s="131" t="s">
        <v>145</v>
      </c>
      <c r="E168" s="132" t="s">
        <v>258</v>
      </c>
      <c r="F168" s="199" t="s">
        <v>259</v>
      </c>
      <c r="G168" s="192"/>
      <c r="H168" s="192"/>
      <c r="I168" s="192"/>
      <c r="J168" s="133" t="s">
        <v>251</v>
      </c>
      <c r="K168" s="134">
        <v>35</v>
      </c>
      <c r="L168" s="200"/>
      <c r="M168" s="192"/>
      <c r="N168" s="201">
        <f>ROUND($L$168*$K$168,2)</f>
        <v>0</v>
      </c>
      <c r="O168" s="192"/>
      <c r="P168" s="192"/>
      <c r="Q168" s="192"/>
      <c r="R168" s="120" t="s">
        <v>149</v>
      </c>
      <c r="S168" s="41"/>
      <c r="T168" s="121"/>
      <c r="U168" s="122" t="s">
        <v>34</v>
      </c>
      <c r="V168" s="22"/>
      <c r="W168" s="22"/>
      <c r="X168" s="123">
        <v>0</v>
      </c>
      <c r="Y168" s="123">
        <f>$X$168*$K$168</f>
        <v>0</v>
      </c>
      <c r="Z168" s="123">
        <v>0</v>
      </c>
      <c r="AA168" s="124">
        <f>$Z$168*$K$168</f>
        <v>0</v>
      </c>
      <c r="AR168" s="80" t="s">
        <v>119</v>
      </c>
      <c r="AT168" s="80" t="s">
        <v>145</v>
      </c>
      <c r="AU168" s="80" t="s">
        <v>72</v>
      </c>
      <c r="AY168" s="6" t="s">
        <v>112</v>
      </c>
      <c r="BE168" s="125">
        <f>IF($U$168="základní",$N$168,0)</f>
        <v>0</v>
      </c>
      <c r="BF168" s="125">
        <f>IF($U$168="snížená",$N$168,0)</f>
        <v>0</v>
      </c>
      <c r="BG168" s="125">
        <f>IF($U$168="zákl. přenesená",$N$168,0)</f>
        <v>0</v>
      </c>
      <c r="BH168" s="125">
        <f>IF($U$168="sníž. přenesená",$N$168,0)</f>
        <v>0</v>
      </c>
      <c r="BI168" s="125">
        <f>IF($U$168="nulová",$N$168,0)</f>
        <v>0</v>
      </c>
      <c r="BJ168" s="80" t="s">
        <v>17</v>
      </c>
      <c r="BK168" s="125">
        <f>ROUND($L$168*$K$168,2)</f>
        <v>0</v>
      </c>
      <c r="BL168" s="80" t="s">
        <v>119</v>
      </c>
      <c r="BM168" s="80" t="s">
        <v>257</v>
      </c>
    </row>
    <row r="169" spans="2:47" s="6" customFormat="1" ht="16.5" customHeight="1">
      <c r="B169" s="21"/>
      <c r="C169" s="22"/>
      <c r="D169" s="22"/>
      <c r="E169" s="22"/>
      <c r="F169" s="193" t="s">
        <v>259</v>
      </c>
      <c r="G169" s="159"/>
      <c r="H169" s="159"/>
      <c r="I169" s="159"/>
      <c r="J169" s="159"/>
      <c r="K169" s="159"/>
      <c r="L169" s="159"/>
      <c r="M169" s="159"/>
      <c r="N169" s="159"/>
      <c r="O169" s="159"/>
      <c r="P169" s="159"/>
      <c r="Q169" s="159"/>
      <c r="R169" s="159"/>
      <c r="S169" s="41"/>
      <c r="T169" s="50"/>
      <c r="U169" s="22"/>
      <c r="V169" s="22"/>
      <c r="W169" s="22"/>
      <c r="X169" s="22"/>
      <c r="Y169" s="22"/>
      <c r="Z169" s="22"/>
      <c r="AA169" s="51"/>
      <c r="AT169" s="6" t="s">
        <v>121</v>
      </c>
      <c r="AU169" s="6" t="s">
        <v>72</v>
      </c>
    </row>
    <row r="170" spans="2:47" s="6" customFormat="1" ht="38.25" customHeight="1">
      <c r="B170" s="21"/>
      <c r="C170" s="22"/>
      <c r="D170" s="22"/>
      <c r="E170" s="22"/>
      <c r="F170" s="194" t="s">
        <v>260</v>
      </c>
      <c r="G170" s="159"/>
      <c r="H170" s="159"/>
      <c r="I170" s="159"/>
      <c r="J170" s="159"/>
      <c r="K170" s="159"/>
      <c r="L170" s="159"/>
      <c r="M170" s="159"/>
      <c r="N170" s="159"/>
      <c r="O170" s="159"/>
      <c r="P170" s="159"/>
      <c r="Q170" s="159"/>
      <c r="R170" s="159"/>
      <c r="S170" s="41"/>
      <c r="T170" s="50"/>
      <c r="U170" s="22"/>
      <c r="V170" s="22"/>
      <c r="W170" s="22"/>
      <c r="X170" s="22"/>
      <c r="Y170" s="22"/>
      <c r="Z170" s="22"/>
      <c r="AA170" s="51"/>
      <c r="AT170" s="6" t="s">
        <v>151</v>
      </c>
      <c r="AU170" s="6" t="s">
        <v>72</v>
      </c>
    </row>
    <row r="171" spans="2:63" s="106" customFormat="1" ht="30.75" customHeight="1">
      <c r="B171" s="107"/>
      <c r="C171" s="108"/>
      <c r="D171" s="126" t="s">
        <v>141</v>
      </c>
      <c r="E171" s="108"/>
      <c r="F171" s="108"/>
      <c r="G171" s="108"/>
      <c r="H171" s="108"/>
      <c r="I171" s="108"/>
      <c r="J171" s="108"/>
      <c r="K171" s="108"/>
      <c r="L171" s="108"/>
      <c r="M171" s="108"/>
      <c r="N171" s="198">
        <f>$BK$171</f>
        <v>0</v>
      </c>
      <c r="O171" s="197"/>
      <c r="P171" s="197"/>
      <c r="Q171" s="197"/>
      <c r="R171" s="108"/>
      <c r="S171" s="110"/>
      <c r="T171" s="111"/>
      <c r="U171" s="108"/>
      <c r="V171" s="108"/>
      <c r="W171" s="112">
        <f>SUM($W$172:$W$174)</f>
        <v>0</v>
      </c>
      <c r="X171" s="108"/>
      <c r="Y171" s="112">
        <f>SUM($Y$172:$Y$174)</f>
        <v>0.21999999999999997</v>
      </c>
      <c r="Z171" s="108"/>
      <c r="AA171" s="113">
        <f>SUM($AA$172:$AA$174)</f>
        <v>0</v>
      </c>
      <c r="AR171" s="114" t="s">
        <v>17</v>
      </c>
      <c r="AT171" s="114" t="s">
        <v>63</v>
      </c>
      <c r="AU171" s="114" t="s">
        <v>17</v>
      </c>
      <c r="AY171" s="114" t="s">
        <v>112</v>
      </c>
      <c r="BK171" s="115">
        <f>SUM($BK$172:$BK$174)</f>
        <v>0</v>
      </c>
    </row>
    <row r="172" spans="2:65" s="6" customFormat="1" ht="27" customHeight="1">
      <c r="B172" s="21"/>
      <c r="C172" s="131" t="s">
        <v>261</v>
      </c>
      <c r="D172" s="131" t="s">
        <v>145</v>
      </c>
      <c r="E172" s="132" t="s">
        <v>262</v>
      </c>
      <c r="F172" s="199" t="s">
        <v>263</v>
      </c>
      <c r="G172" s="192"/>
      <c r="H172" s="192"/>
      <c r="I172" s="192"/>
      <c r="J172" s="133" t="s">
        <v>251</v>
      </c>
      <c r="K172" s="134">
        <v>5</v>
      </c>
      <c r="L172" s="200"/>
      <c r="M172" s="192"/>
      <c r="N172" s="201">
        <f>ROUND($L$172*$K$172,2)</f>
        <v>0</v>
      </c>
      <c r="O172" s="192"/>
      <c r="P172" s="192"/>
      <c r="Q172" s="192"/>
      <c r="R172" s="120" t="s">
        <v>149</v>
      </c>
      <c r="S172" s="41"/>
      <c r="T172" s="121"/>
      <c r="U172" s="122" t="s">
        <v>34</v>
      </c>
      <c r="V172" s="22"/>
      <c r="W172" s="22"/>
      <c r="X172" s="123">
        <v>0.044</v>
      </c>
      <c r="Y172" s="123">
        <f>$X$172*$K$172</f>
        <v>0.21999999999999997</v>
      </c>
      <c r="Z172" s="123">
        <v>0</v>
      </c>
      <c r="AA172" s="124">
        <f>$Z$172*$K$172</f>
        <v>0</v>
      </c>
      <c r="AR172" s="80" t="s">
        <v>119</v>
      </c>
      <c r="AT172" s="80" t="s">
        <v>145</v>
      </c>
      <c r="AU172" s="80" t="s">
        <v>72</v>
      </c>
      <c r="AY172" s="6" t="s">
        <v>112</v>
      </c>
      <c r="BE172" s="125">
        <f>IF($U$172="základní",$N$172,0)</f>
        <v>0</v>
      </c>
      <c r="BF172" s="125">
        <f>IF($U$172="snížená",$N$172,0)</f>
        <v>0</v>
      </c>
      <c r="BG172" s="125">
        <f>IF($U$172="zákl. přenesená",$N$172,0)</f>
        <v>0</v>
      </c>
      <c r="BH172" s="125">
        <f>IF($U$172="sníž. přenesená",$N$172,0)</f>
        <v>0</v>
      </c>
      <c r="BI172" s="125">
        <f>IF($U$172="nulová",$N$172,0)</f>
        <v>0</v>
      </c>
      <c r="BJ172" s="80" t="s">
        <v>17</v>
      </c>
      <c r="BK172" s="125">
        <f>ROUND($L$172*$K$172,2)</f>
        <v>0</v>
      </c>
      <c r="BL172" s="80" t="s">
        <v>119</v>
      </c>
      <c r="BM172" s="80" t="s">
        <v>261</v>
      </c>
    </row>
    <row r="173" spans="2:47" s="6" customFormat="1" ht="16.5" customHeight="1">
      <c r="B173" s="21"/>
      <c r="C173" s="22"/>
      <c r="D173" s="22"/>
      <c r="E173" s="22"/>
      <c r="F173" s="193" t="s">
        <v>263</v>
      </c>
      <c r="G173" s="159"/>
      <c r="H173" s="159"/>
      <c r="I173" s="159"/>
      <c r="J173" s="159"/>
      <c r="K173" s="159"/>
      <c r="L173" s="159"/>
      <c r="M173" s="159"/>
      <c r="N173" s="159"/>
      <c r="O173" s="159"/>
      <c r="P173" s="159"/>
      <c r="Q173" s="159"/>
      <c r="R173" s="159"/>
      <c r="S173" s="41"/>
      <c r="T173" s="50"/>
      <c r="U173" s="22"/>
      <c r="V173" s="22"/>
      <c r="W173" s="22"/>
      <c r="X173" s="22"/>
      <c r="Y173" s="22"/>
      <c r="Z173" s="22"/>
      <c r="AA173" s="51"/>
      <c r="AT173" s="6" t="s">
        <v>121</v>
      </c>
      <c r="AU173" s="6" t="s">
        <v>72</v>
      </c>
    </row>
    <row r="174" spans="2:47" s="6" customFormat="1" ht="97.5" customHeight="1">
      <c r="B174" s="21"/>
      <c r="C174" s="22"/>
      <c r="D174" s="22"/>
      <c r="E174" s="22"/>
      <c r="F174" s="194" t="s">
        <v>264</v>
      </c>
      <c r="G174" s="159"/>
      <c r="H174" s="159"/>
      <c r="I174" s="159"/>
      <c r="J174" s="159"/>
      <c r="K174" s="159"/>
      <c r="L174" s="159"/>
      <c r="M174" s="159"/>
      <c r="N174" s="159"/>
      <c r="O174" s="159"/>
      <c r="P174" s="159"/>
      <c r="Q174" s="159"/>
      <c r="R174" s="159"/>
      <c r="S174" s="41"/>
      <c r="T174" s="50"/>
      <c r="U174" s="22"/>
      <c r="V174" s="22"/>
      <c r="W174" s="22"/>
      <c r="X174" s="22"/>
      <c r="Y174" s="22"/>
      <c r="Z174" s="22"/>
      <c r="AA174" s="51"/>
      <c r="AT174" s="6" t="s">
        <v>151</v>
      </c>
      <c r="AU174" s="6" t="s">
        <v>72</v>
      </c>
    </row>
    <row r="175" spans="2:63" s="106" customFormat="1" ht="30.75" customHeight="1">
      <c r="B175" s="107"/>
      <c r="C175" s="108"/>
      <c r="D175" s="126" t="s">
        <v>142</v>
      </c>
      <c r="E175" s="108"/>
      <c r="F175" s="108"/>
      <c r="G175" s="108"/>
      <c r="H175" s="108"/>
      <c r="I175" s="108"/>
      <c r="J175" s="108"/>
      <c r="K175" s="108"/>
      <c r="L175" s="108"/>
      <c r="M175" s="108"/>
      <c r="N175" s="198">
        <f>$BK$175</f>
        <v>0</v>
      </c>
      <c r="O175" s="197"/>
      <c r="P175" s="197"/>
      <c r="Q175" s="197"/>
      <c r="R175" s="108"/>
      <c r="S175" s="110"/>
      <c r="T175" s="111"/>
      <c r="U175" s="108"/>
      <c r="V175" s="108"/>
      <c r="W175" s="112">
        <f>SUM($W$176:$W$206)</f>
        <v>0</v>
      </c>
      <c r="X175" s="108"/>
      <c r="Y175" s="112">
        <f>SUM($Y$176:$Y$206)</f>
        <v>0.00034</v>
      </c>
      <c r="Z175" s="108"/>
      <c r="AA175" s="113">
        <f>SUM($AA$176:$AA$206)</f>
        <v>273.24099999999993</v>
      </c>
      <c r="AR175" s="114" t="s">
        <v>17</v>
      </c>
      <c r="AT175" s="114" t="s">
        <v>63</v>
      </c>
      <c r="AU175" s="114" t="s">
        <v>17</v>
      </c>
      <c r="AY175" s="114" t="s">
        <v>112</v>
      </c>
      <c r="BK175" s="115">
        <f>SUM($BK$176:$BK$206)</f>
        <v>0</v>
      </c>
    </row>
    <row r="176" spans="2:65" s="6" customFormat="1" ht="27" customHeight="1">
      <c r="B176" s="21"/>
      <c r="C176" s="131" t="s">
        <v>265</v>
      </c>
      <c r="D176" s="131" t="s">
        <v>145</v>
      </c>
      <c r="E176" s="132" t="s">
        <v>266</v>
      </c>
      <c r="F176" s="199" t="s">
        <v>267</v>
      </c>
      <c r="G176" s="192"/>
      <c r="H176" s="192"/>
      <c r="I176" s="192"/>
      <c r="J176" s="133" t="s">
        <v>168</v>
      </c>
      <c r="K176" s="134">
        <v>33</v>
      </c>
      <c r="L176" s="200"/>
      <c r="M176" s="192"/>
      <c r="N176" s="201">
        <f>ROUND($L$176*$K$176,2)</f>
        <v>0</v>
      </c>
      <c r="O176" s="192"/>
      <c r="P176" s="192"/>
      <c r="Q176" s="192"/>
      <c r="R176" s="120" t="s">
        <v>149</v>
      </c>
      <c r="S176" s="41"/>
      <c r="T176" s="121"/>
      <c r="U176" s="122" t="s">
        <v>34</v>
      </c>
      <c r="V176" s="22"/>
      <c r="W176" s="22"/>
      <c r="X176" s="123">
        <v>0</v>
      </c>
      <c r="Y176" s="123">
        <f>$X$176*$K$176</f>
        <v>0</v>
      </c>
      <c r="Z176" s="123">
        <v>0.26</v>
      </c>
      <c r="AA176" s="124">
        <f>$Z$176*$K$176</f>
        <v>8.58</v>
      </c>
      <c r="AR176" s="80" t="s">
        <v>119</v>
      </c>
      <c r="AT176" s="80" t="s">
        <v>145</v>
      </c>
      <c r="AU176" s="80" t="s">
        <v>72</v>
      </c>
      <c r="AY176" s="6" t="s">
        <v>112</v>
      </c>
      <c r="BE176" s="125">
        <f>IF($U$176="základní",$N$176,0)</f>
        <v>0</v>
      </c>
      <c r="BF176" s="125">
        <f>IF($U$176="snížená",$N$176,0)</f>
        <v>0</v>
      </c>
      <c r="BG176" s="125">
        <f>IF($U$176="zákl. přenesená",$N$176,0)</f>
        <v>0</v>
      </c>
      <c r="BH176" s="125">
        <f>IF($U$176="sníž. přenesená",$N$176,0)</f>
        <v>0</v>
      </c>
      <c r="BI176" s="125">
        <f>IF($U$176="nulová",$N$176,0)</f>
        <v>0</v>
      </c>
      <c r="BJ176" s="80" t="s">
        <v>17</v>
      </c>
      <c r="BK176" s="125">
        <f>ROUND($L$176*$K$176,2)</f>
        <v>0</v>
      </c>
      <c r="BL176" s="80" t="s">
        <v>119</v>
      </c>
      <c r="BM176" s="80" t="s">
        <v>265</v>
      </c>
    </row>
    <row r="177" spans="2:47" s="6" customFormat="1" ht="16.5" customHeight="1">
      <c r="B177" s="21"/>
      <c r="C177" s="22"/>
      <c r="D177" s="22"/>
      <c r="E177" s="22"/>
      <c r="F177" s="193" t="s">
        <v>267</v>
      </c>
      <c r="G177" s="159"/>
      <c r="H177" s="159"/>
      <c r="I177" s="159"/>
      <c r="J177" s="159"/>
      <c r="K177" s="159"/>
      <c r="L177" s="159"/>
      <c r="M177" s="159"/>
      <c r="N177" s="159"/>
      <c r="O177" s="159"/>
      <c r="P177" s="159"/>
      <c r="Q177" s="159"/>
      <c r="R177" s="159"/>
      <c r="S177" s="41"/>
      <c r="T177" s="50"/>
      <c r="U177" s="22"/>
      <c r="V177" s="22"/>
      <c r="W177" s="22"/>
      <c r="X177" s="22"/>
      <c r="Y177" s="22"/>
      <c r="Z177" s="22"/>
      <c r="AA177" s="51"/>
      <c r="AT177" s="6" t="s">
        <v>121</v>
      </c>
      <c r="AU177" s="6" t="s">
        <v>72</v>
      </c>
    </row>
    <row r="178" spans="2:47" s="6" customFormat="1" ht="204" customHeight="1">
      <c r="B178" s="21"/>
      <c r="C178" s="22"/>
      <c r="D178" s="22"/>
      <c r="E178" s="22"/>
      <c r="F178" s="194" t="s">
        <v>268</v>
      </c>
      <c r="G178" s="159"/>
      <c r="H178" s="159"/>
      <c r="I178" s="159"/>
      <c r="J178" s="159"/>
      <c r="K178" s="159"/>
      <c r="L178" s="159"/>
      <c r="M178" s="159"/>
      <c r="N178" s="159"/>
      <c r="O178" s="159"/>
      <c r="P178" s="159"/>
      <c r="Q178" s="159"/>
      <c r="R178" s="159"/>
      <c r="S178" s="41"/>
      <c r="T178" s="50"/>
      <c r="U178" s="22"/>
      <c r="V178" s="22"/>
      <c r="W178" s="22"/>
      <c r="X178" s="22"/>
      <c r="Y178" s="22"/>
      <c r="Z178" s="22"/>
      <c r="AA178" s="51"/>
      <c r="AT178" s="6" t="s">
        <v>151</v>
      </c>
      <c r="AU178" s="6" t="s">
        <v>72</v>
      </c>
    </row>
    <row r="179" spans="2:65" s="6" customFormat="1" ht="27" customHeight="1">
      <c r="B179" s="21"/>
      <c r="C179" s="131" t="s">
        <v>269</v>
      </c>
      <c r="D179" s="131" t="s">
        <v>145</v>
      </c>
      <c r="E179" s="132" t="s">
        <v>270</v>
      </c>
      <c r="F179" s="199" t="s">
        <v>271</v>
      </c>
      <c r="G179" s="192"/>
      <c r="H179" s="192"/>
      <c r="I179" s="192"/>
      <c r="J179" s="133" t="s">
        <v>168</v>
      </c>
      <c r="K179" s="134">
        <v>243</v>
      </c>
      <c r="L179" s="200"/>
      <c r="M179" s="192"/>
      <c r="N179" s="201">
        <f>ROUND($L$179*$K$179,2)</f>
        <v>0</v>
      </c>
      <c r="O179" s="192"/>
      <c r="P179" s="192"/>
      <c r="Q179" s="192"/>
      <c r="R179" s="120" t="s">
        <v>149</v>
      </c>
      <c r="S179" s="41"/>
      <c r="T179" s="121"/>
      <c r="U179" s="122" t="s">
        <v>34</v>
      </c>
      <c r="V179" s="22"/>
      <c r="W179" s="22"/>
      <c r="X179" s="123">
        <v>0</v>
      </c>
      <c r="Y179" s="123">
        <f>$X$179*$K$179</f>
        <v>0</v>
      </c>
      <c r="Z179" s="123">
        <v>0.181</v>
      </c>
      <c r="AA179" s="124">
        <f>$Z$179*$K$179</f>
        <v>43.983</v>
      </c>
      <c r="AR179" s="80" t="s">
        <v>119</v>
      </c>
      <c r="AT179" s="80" t="s">
        <v>145</v>
      </c>
      <c r="AU179" s="80" t="s">
        <v>72</v>
      </c>
      <c r="AY179" s="6" t="s">
        <v>112</v>
      </c>
      <c r="BE179" s="125">
        <f>IF($U$179="základní",$N$179,0)</f>
        <v>0</v>
      </c>
      <c r="BF179" s="125">
        <f>IF($U$179="snížená",$N$179,0)</f>
        <v>0</v>
      </c>
      <c r="BG179" s="125">
        <f>IF($U$179="zákl. přenesená",$N$179,0)</f>
        <v>0</v>
      </c>
      <c r="BH179" s="125">
        <f>IF($U$179="sníž. přenesená",$N$179,0)</f>
        <v>0</v>
      </c>
      <c r="BI179" s="125">
        <f>IF($U$179="nulová",$N$179,0)</f>
        <v>0</v>
      </c>
      <c r="BJ179" s="80" t="s">
        <v>17</v>
      </c>
      <c r="BK179" s="125">
        <f>ROUND($L$179*$K$179,2)</f>
        <v>0</v>
      </c>
      <c r="BL179" s="80" t="s">
        <v>119</v>
      </c>
      <c r="BM179" s="80" t="s">
        <v>269</v>
      </c>
    </row>
    <row r="180" spans="2:47" s="6" customFormat="1" ht="16.5" customHeight="1">
      <c r="B180" s="21"/>
      <c r="C180" s="22"/>
      <c r="D180" s="22"/>
      <c r="E180" s="22"/>
      <c r="F180" s="193" t="s">
        <v>271</v>
      </c>
      <c r="G180" s="159"/>
      <c r="H180" s="159"/>
      <c r="I180" s="159"/>
      <c r="J180" s="159"/>
      <c r="K180" s="159"/>
      <c r="L180" s="159"/>
      <c r="M180" s="159"/>
      <c r="N180" s="159"/>
      <c r="O180" s="159"/>
      <c r="P180" s="159"/>
      <c r="Q180" s="159"/>
      <c r="R180" s="159"/>
      <c r="S180" s="41"/>
      <c r="T180" s="50"/>
      <c r="U180" s="22"/>
      <c r="V180" s="22"/>
      <c r="W180" s="22"/>
      <c r="X180" s="22"/>
      <c r="Y180" s="22"/>
      <c r="Z180" s="22"/>
      <c r="AA180" s="51"/>
      <c r="AT180" s="6" t="s">
        <v>121</v>
      </c>
      <c r="AU180" s="6" t="s">
        <v>72</v>
      </c>
    </row>
    <row r="181" spans="2:47" s="6" customFormat="1" ht="286.5" customHeight="1">
      <c r="B181" s="21"/>
      <c r="C181" s="22"/>
      <c r="D181" s="22"/>
      <c r="E181" s="22"/>
      <c r="F181" s="194" t="s">
        <v>272</v>
      </c>
      <c r="G181" s="159"/>
      <c r="H181" s="159"/>
      <c r="I181" s="159"/>
      <c r="J181" s="159"/>
      <c r="K181" s="159"/>
      <c r="L181" s="159"/>
      <c r="M181" s="159"/>
      <c r="N181" s="159"/>
      <c r="O181" s="159"/>
      <c r="P181" s="159"/>
      <c r="Q181" s="159"/>
      <c r="R181" s="159"/>
      <c r="S181" s="41"/>
      <c r="T181" s="50"/>
      <c r="U181" s="22"/>
      <c r="V181" s="22"/>
      <c r="W181" s="22"/>
      <c r="X181" s="22"/>
      <c r="Y181" s="22"/>
      <c r="Z181" s="22"/>
      <c r="AA181" s="51"/>
      <c r="AT181" s="6" t="s">
        <v>151</v>
      </c>
      <c r="AU181" s="6" t="s">
        <v>72</v>
      </c>
    </row>
    <row r="182" spans="2:65" s="6" customFormat="1" ht="27" customHeight="1">
      <c r="B182" s="21"/>
      <c r="C182" s="131" t="s">
        <v>273</v>
      </c>
      <c r="D182" s="131" t="s">
        <v>145</v>
      </c>
      <c r="E182" s="132" t="s">
        <v>274</v>
      </c>
      <c r="F182" s="199" t="s">
        <v>275</v>
      </c>
      <c r="G182" s="192"/>
      <c r="H182" s="192"/>
      <c r="I182" s="192"/>
      <c r="J182" s="133" t="s">
        <v>168</v>
      </c>
      <c r="K182" s="134">
        <v>734</v>
      </c>
      <c r="L182" s="200"/>
      <c r="M182" s="192"/>
      <c r="N182" s="201">
        <f>ROUND($L$182*$K$182,2)</f>
        <v>0</v>
      </c>
      <c r="O182" s="192"/>
      <c r="P182" s="192"/>
      <c r="Q182" s="192"/>
      <c r="R182" s="120" t="s">
        <v>149</v>
      </c>
      <c r="S182" s="41"/>
      <c r="T182" s="121"/>
      <c r="U182" s="122" t="s">
        <v>34</v>
      </c>
      <c r="V182" s="22"/>
      <c r="W182" s="22"/>
      <c r="X182" s="123">
        <v>0</v>
      </c>
      <c r="Y182" s="123">
        <f>$X$182*$K$182</f>
        <v>0</v>
      </c>
      <c r="Z182" s="123">
        <v>0.235</v>
      </c>
      <c r="AA182" s="124">
        <f>$Z$182*$K$182</f>
        <v>172.48999999999998</v>
      </c>
      <c r="AR182" s="80" t="s">
        <v>119</v>
      </c>
      <c r="AT182" s="80" t="s">
        <v>145</v>
      </c>
      <c r="AU182" s="80" t="s">
        <v>72</v>
      </c>
      <c r="AY182" s="6" t="s">
        <v>112</v>
      </c>
      <c r="BE182" s="125">
        <f>IF($U$182="základní",$N$182,0)</f>
        <v>0</v>
      </c>
      <c r="BF182" s="125">
        <f>IF($U$182="snížená",$N$182,0)</f>
        <v>0</v>
      </c>
      <c r="BG182" s="125">
        <f>IF($U$182="zákl. přenesená",$N$182,0)</f>
        <v>0</v>
      </c>
      <c r="BH182" s="125">
        <f>IF($U$182="sníž. přenesená",$N$182,0)</f>
        <v>0</v>
      </c>
      <c r="BI182" s="125">
        <f>IF($U$182="nulová",$N$182,0)</f>
        <v>0</v>
      </c>
      <c r="BJ182" s="80" t="s">
        <v>17</v>
      </c>
      <c r="BK182" s="125">
        <f>ROUND($L$182*$K$182,2)</f>
        <v>0</v>
      </c>
      <c r="BL182" s="80" t="s">
        <v>119</v>
      </c>
      <c r="BM182" s="80" t="s">
        <v>273</v>
      </c>
    </row>
    <row r="183" spans="2:47" s="6" customFormat="1" ht="16.5" customHeight="1">
      <c r="B183" s="21"/>
      <c r="C183" s="22"/>
      <c r="D183" s="22"/>
      <c r="E183" s="22"/>
      <c r="F183" s="193" t="s">
        <v>275</v>
      </c>
      <c r="G183" s="159"/>
      <c r="H183" s="159"/>
      <c r="I183" s="159"/>
      <c r="J183" s="159"/>
      <c r="K183" s="159"/>
      <c r="L183" s="159"/>
      <c r="M183" s="159"/>
      <c r="N183" s="159"/>
      <c r="O183" s="159"/>
      <c r="P183" s="159"/>
      <c r="Q183" s="159"/>
      <c r="R183" s="159"/>
      <c r="S183" s="41"/>
      <c r="T183" s="50"/>
      <c r="U183" s="22"/>
      <c r="V183" s="22"/>
      <c r="W183" s="22"/>
      <c r="X183" s="22"/>
      <c r="Y183" s="22"/>
      <c r="Z183" s="22"/>
      <c r="AA183" s="51"/>
      <c r="AT183" s="6" t="s">
        <v>121</v>
      </c>
      <c r="AU183" s="6" t="s">
        <v>72</v>
      </c>
    </row>
    <row r="184" spans="2:47" s="6" customFormat="1" ht="286.5" customHeight="1">
      <c r="B184" s="21"/>
      <c r="C184" s="22"/>
      <c r="D184" s="22"/>
      <c r="E184" s="22"/>
      <c r="F184" s="194" t="s">
        <v>272</v>
      </c>
      <c r="G184" s="159"/>
      <c r="H184" s="159"/>
      <c r="I184" s="159"/>
      <c r="J184" s="159"/>
      <c r="K184" s="159"/>
      <c r="L184" s="159"/>
      <c r="M184" s="159"/>
      <c r="N184" s="159"/>
      <c r="O184" s="159"/>
      <c r="P184" s="159"/>
      <c r="Q184" s="159"/>
      <c r="R184" s="159"/>
      <c r="S184" s="41"/>
      <c r="T184" s="50"/>
      <c r="U184" s="22"/>
      <c r="V184" s="22"/>
      <c r="W184" s="22"/>
      <c r="X184" s="22"/>
      <c r="Y184" s="22"/>
      <c r="Z184" s="22"/>
      <c r="AA184" s="51"/>
      <c r="AT184" s="6" t="s">
        <v>151</v>
      </c>
      <c r="AU184" s="6" t="s">
        <v>72</v>
      </c>
    </row>
    <row r="185" spans="2:65" s="6" customFormat="1" ht="27" customHeight="1">
      <c r="B185" s="21"/>
      <c r="C185" s="131" t="s">
        <v>276</v>
      </c>
      <c r="D185" s="131" t="s">
        <v>145</v>
      </c>
      <c r="E185" s="132" t="s">
        <v>277</v>
      </c>
      <c r="F185" s="199" t="s">
        <v>278</v>
      </c>
      <c r="G185" s="192"/>
      <c r="H185" s="192"/>
      <c r="I185" s="192"/>
      <c r="J185" s="133" t="s">
        <v>168</v>
      </c>
      <c r="K185" s="134">
        <v>8.5</v>
      </c>
      <c r="L185" s="200"/>
      <c r="M185" s="192"/>
      <c r="N185" s="201">
        <f>ROUND($L$185*$K$185,2)</f>
        <v>0</v>
      </c>
      <c r="O185" s="192"/>
      <c r="P185" s="192"/>
      <c r="Q185" s="192"/>
      <c r="R185" s="120" t="s">
        <v>149</v>
      </c>
      <c r="S185" s="41"/>
      <c r="T185" s="121"/>
      <c r="U185" s="122" t="s">
        <v>34</v>
      </c>
      <c r="V185" s="22"/>
      <c r="W185" s="22"/>
      <c r="X185" s="123">
        <v>4E-05</v>
      </c>
      <c r="Y185" s="123">
        <f>$X$185*$K$185</f>
        <v>0.00034</v>
      </c>
      <c r="Z185" s="123">
        <v>0.128</v>
      </c>
      <c r="AA185" s="124">
        <f>$Z$185*$K$185</f>
        <v>1.088</v>
      </c>
      <c r="AR185" s="80" t="s">
        <v>119</v>
      </c>
      <c r="AT185" s="80" t="s">
        <v>145</v>
      </c>
      <c r="AU185" s="80" t="s">
        <v>72</v>
      </c>
      <c r="AY185" s="6" t="s">
        <v>112</v>
      </c>
      <c r="BE185" s="125">
        <f>IF($U$185="základní",$N$185,0)</f>
        <v>0</v>
      </c>
      <c r="BF185" s="125">
        <f>IF($U$185="snížená",$N$185,0)</f>
        <v>0</v>
      </c>
      <c r="BG185" s="125">
        <f>IF($U$185="zákl. přenesená",$N$185,0)</f>
        <v>0</v>
      </c>
      <c r="BH185" s="125">
        <f>IF($U$185="sníž. přenesená",$N$185,0)</f>
        <v>0</v>
      </c>
      <c r="BI185" s="125">
        <f>IF($U$185="nulová",$N$185,0)</f>
        <v>0</v>
      </c>
      <c r="BJ185" s="80" t="s">
        <v>17</v>
      </c>
      <c r="BK185" s="125">
        <f>ROUND($L$185*$K$185,2)</f>
        <v>0</v>
      </c>
      <c r="BL185" s="80" t="s">
        <v>119</v>
      </c>
      <c r="BM185" s="80" t="s">
        <v>276</v>
      </c>
    </row>
    <row r="186" spans="2:47" s="6" customFormat="1" ht="16.5" customHeight="1">
      <c r="B186" s="21"/>
      <c r="C186" s="22"/>
      <c r="D186" s="22"/>
      <c r="E186" s="22"/>
      <c r="F186" s="193" t="s">
        <v>278</v>
      </c>
      <c r="G186" s="159"/>
      <c r="H186" s="159"/>
      <c r="I186" s="159"/>
      <c r="J186" s="159"/>
      <c r="K186" s="159"/>
      <c r="L186" s="159"/>
      <c r="M186" s="159"/>
      <c r="N186" s="159"/>
      <c r="O186" s="159"/>
      <c r="P186" s="159"/>
      <c r="Q186" s="159"/>
      <c r="R186" s="159"/>
      <c r="S186" s="41"/>
      <c r="T186" s="50"/>
      <c r="U186" s="22"/>
      <c r="V186" s="22"/>
      <c r="W186" s="22"/>
      <c r="X186" s="22"/>
      <c r="Y186" s="22"/>
      <c r="Z186" s="22"/>
      <c r="AA186" s="51"/>
      <c r="AT186" s="6" t="s">
        <v>121</v>
      </c>
      <c r="AU186" s="6" t="s">
        <v>72</v>
      </c>
    </row>
    <row r="187" spans="2:47" s="6" customFormat="1" ht="263.25" customHeight="1">
      <c r="B187" s="21"/>
      <c r="C187" s="22"/>
      <c r="D187" s="22"/>
      <c r="E187" s="22"/>
      <c r="F187" s="194" t="s">
        <v>279</v>
      </c>
      <c r="G187" s="159"/>
      <c r="H187" s="159"/>
      <c r="I187" s="159"/>
      <c r="J187" s="159"/>
      <c r="K187" s="159"/>
      <c r="L187" s="159"/>
      <c r="M187" s="159"/>
      <c r="N187" s="159"/>
      <c r="O187" s="159"/>
      <c r="P187" s="159"/>
      <c r="Q187" s="159"/>
      <c r="R187" s="159"/>
      <c r="S187" s="41"/>
      <c r="T187" s="50"/>
      <c r="U187" s="22"/>
      <c r="V187" s="22"/>
      <c r="W187" s="22"/>
      <c r="X187" s="22"/>
      <c r="Y187" s="22"/>
      <c r="Z187" s="22"/>
      <c r="AA187" s="51"/>
      <c r="AT187" s="6" t="s">
        <v>151</v>
      </c>
      <c r="AU187" s="6" t="s">
        <v>72</v>
      </c>
    </row>
    <row r="188" spans="2:65" s="6" customFormat="1" ht="15.75" customHeight="1">
      <c r="B188" s="21"/>
      <c r="C188" s="131" t="s">
        <v>280</v>
      </c>
      <c r="D188" s="131" t="s">
        <v>145</v>
      </c>
      <c r="E188" s="132" t="s">
        <v>281</v>
      </c>
      <c r="F188" s="199" t="s">
        <v>282</v>
      </c>
      <c r="G188" s="192"/>
      <c r="H188" s="192"/>
      <c r="I188" s="192"/>
      <c r="J188" s="133" t="s">
        <v>251</v>
      </c>
      <c r="K188" s="134">
        <v>140</v>
      </c>
      <c r="L188" s="200"/>
      <c r="M188" s="192"/>
      <c r="N188" s="201">
        <f>ROUND($L$188*$K$188,2)</f>
        <v>0</v>
      </c>
      <c r="O188" s="192"/>
      <c r="P188" s="192"/>
      <c r="Q188" s="192"/>
      <c r="R188" s="120" t="s">
        <v>149</v>
      </c>
      <c r="S188" s="41"/>
      <c r="T188" s="121"/>
      <c r="U188" s="122" t="s">
        <v>34</v>
      </c>
      <c r="V188" s="22"/>
      <c r="W188" s="22"/>
      <c r="X188" s="123">
        <v>0</v>
      </c>
      <c r="Y188" s="123">
        <f>$X$188*$K$188</f>
        <v>0</v>
      </c>
      <c r="Z188" s="123">
        <v>0.205</v>
      </c>
      <c r="AA188" s="124">
        <f>$Z$188*$K$188</f>
        <v>28.7</v>
      </c>
      <c r="AR188" s="80" t="s">
        <v>119</v>
      </c>
      <c r="AT188" s="80" t="s">
        <v>145</v>
      </c>
      <c r="AU188" s="80" t="s">
        <v>72</v>
      </c>
      <c r="AY188" s="6" t="s">
        <v>112</v>
      </c>
      <c r="BE188" s="125">
        <f>IF($U$188="základní",$N$188,0)</f>
        <v>0</v>
      </c>
      <c r="BF188" s="125">
        <f>IF($U$188="snížená",$N$188,0)</f>
        <v>0</v>
      </c>
      <c r="BG188" s="125">
        <f>IF($U$188="zákl. přenesená",$N$188,0)</f>
        <v>0</v>
      </c>
      <c r="BH188" s="125">
        <f>IF($U$188="sníž. přenesená",$N$188,0)</f>
        <v>0</v>
      </c>
      <c r="BI188" s="125">
        <f>IF($U$188="nulová",$N$188,0)</f>
        <v>0</v>
      </c>
      <c r="BJ188" s="80" t="s">
        <v>17</v>
      </c>
      <c r="BK188" s="125">
        <f>ROUND($L$188*$K$188,2)</f>
        <v>0</v>
      </c>
      <c r="BL188" s="80" t="s">
        <v>119</v>
      </c>
      <c r="BM188" s="80" t="s">
        <v>280</v>
      </c>
    </row>
    <row r="189" spans="2:47" s="6" customFormat="1" ht="16.5" customHeight="1">
      <c r="B189" s="21"/>
      <c r="C189" s="22"/>
      <c r="D189" s="22"/>
      <c r="E189" s="22"/>
      <c r="F189" s="193" t="s">
        <v>282</v>
      </c>
      <c r="G189" s="159"/>
      <c r="H189" s="159"/>
      <c r="I189" s="159"/>
      <c r="J189" s="159"/>
      <c r="K189" s="159"/>
      <c r="L189" s="159"/>
      <c r="M189" s="159"/>
      <c r="N189" s="159"/>
      <c r="O189" s="159"/>
      <c r="P189" s="159"/>
      <c r="Q189" s="159"/>
      <c r="R189" s="159"/>
      <c r="S189" s="41"/>
      <c r="T189" s="50"/>
      <c r="U189" s="22"/>
      <c r="V189" s="22"/>
      <c r="W189" s="22"/>
      <c r="X189" s="22"/>
      <c r="Y189" s="22"/>
      <c r="Z189" s="22"/>
      <c r="AA189" s="51"/>
      <c r="AT189" s="6" t="s">
        <v>121</v>
      </c>
      <c r="AU189" s="6" t="s">
        <v>72</v>
      </c>
    </row>
    <row r="190" spans="2:47" s="6" customFormat="1" ht="192" customHeight="1">
      <c r="B190" s="21"/>
      <c r="C190" s="22"/>
      <c r="D190" s="22"/>
      <c r="E190" s="22"/>
      <c r="F190" s="194" t="s">
        <v>283</v>
      </c>
      <c r="G190" s="159"/>
      <c r="H190" s="159"/>
      <c r="I190" s="159"/>
      <c r="J190" s="159"/>
      <c r="K190" s="159"/>
      <c r="L190" s="159"/>
      <c r="M190" s="159"/>
      <c r="N190" s="159"/>
      <c r="O190" s="159"/>
      <c r="P190" s="159"/>
      <c r="Q190" s="159"/>
      <c r="R190" s="159"/>
      <c r="S190" s="41"/>
      <c r="T190" s="50"/>
      <c r="U190" s="22"/>
      <c r="V190" s="22"/>
      <c r="W190" s="22"/>
      <c r="X190" s="22"/>
      <c r="Y190" s="22"/>
      <c r="Z190" s="22"/>
      <c r="AA190" s="51"/>
      <c r="AT190" s="6" t="s">
        <v>151</v>
      </c>
      <c r="AU190" s="6" t="s">
        <v>72</v>
      </c>
    </row>
    <row r="191" spans="2:65" s="6" customFormat="1" ht="15.75" customHeight="1">
      <c r="B191" s="21"/>
      <c r="C191" s="131" t="s">
        <v>284</v>
      </c>
      <c r="D191" s="131" t="s">
        <v>145</v>
      </c>
      <c r="E191" s="132" t="s">
        <v>285</v>
      </c>
      <c r="F191" s="199" t="s">
        <v>286</v>
      </c>
      <c r="G191" s="192"/>
      <c r="H191" s="192"/>
      <c r="I191" s="192"/>
      <c r="J191" s="133" t="s">
        <v>251</v>
      </c>
      <c r="K191" s="134">
        <v>460</v>
      </c>
      <c r="L191" s="200"/>
      <c r="M191" s="192"/>
      <c r="N191" s="201">
        <f>ROUND($L$191*$K$191,2)</f>
        <v>0</v>
      </c>
      <c r="O191" s="192"/>
      <c r="P191" s="192"/>
      <c r="Q191" s="192"/>
      <c r="R191" s="120" t="s">
        <v>149</v>
      </c>
      <c r="S191" s="41"/>
      <c r="T191" s="121"/>
      <c r="U191" s="122" t="s">
        <v>34</v>
      </c>
      <c r="V191" s="22"/>
      <c r="W191" s="22"/>
      <c r="X191" s="123">
        <v>0</v>
      </c>
      <c r="Y191" s="123">
        <f>$X$191*$K$191</f>
        <v>0</v>
      </c>
      <c r="Z191" s="123">
        <v>0.04</v>
      </c>
      <c r="AA191" s="124">
        <f>$Z$191*$K$191</f>
        <v>18.400000000000002</v>
      </c>
      <c r="AR191" s="80" t="s">
        <v>119</v>
      </c>
      <c r="AT191" s="80" t="s">
        <v>145</v>
      </c>
      <c r="AU191" s="80" t="s">
        <v>72</v>
      </c>
      <c r="AY191" s="6" t="s">
        <v>112</v>
      </c>
      <c r="BE191" s="125">
        <f>IF($U$191="základní",$N$191,0)</f>
        <v>0</v>
      </c>
      <c r="BF191" s="125">
        <f>IF($U$191="snížená",$N$191,0)</f>
        <v>0</v>
      </c>
      <c r="BG191" s="125">
        <f>IF($U$191="zákl. přenesená",$N$191,0)</f>
        <v>0</v>
      </c>
      <c r="BH191" s="125">
        <f>IF($U$191="sníž. přenesená",$N$191,0)</f>
        <v>0</v>
      </c>
      <c r="BI191" s="125">
        <f>IF($U$191="nulová",$N$191,0)</f>
        <v>0</v>
      </c>
      <c r="BJ191" s="80" t="s">
        <v>17</v>
      </c>
      <c r="BK191" s="125">
        <f>ROUND($L$191*$K$191,2)</f>
        <v>0</v>
      </c>
      <c r="BL191" s="80" t="s">
        <v>119</v>
      </c>
      <c r="BM191" s="80" t="s">
        <v>284</v>
      </c>
    </row>
    <row r="192" spans="2:47" s="6" customFormat="1" ht="16.5" customHeight="1">
      <c r="B192" s="21"/>
      <c r="C192" s="22"/>
      <c r="D192" s="22"/>
      <c r="E192" s="22"/>
      <c r="F192" s="193" t="s">
        <v>286</v>
      </c>
      <c r="G192" s="159"/>
      <c r="H192" s="159"/>
      <c r="I192" s="159"/>
      <c r="J192" s="159"/>
      <c r="K192" s="159"/>
      <c r="L192" s="159"/>
      <c r="M192" s="159"/>
      <c r="N192" s="159"/>
      <c r="O192" s="159"/>
      <c r="P192" s="159"/>
      <c r="Q192" s="159"/>
      <c r="R192" s="159"/>
      <c r="S192" s="41"/>
      <c r="T192" s="50"/>
      <c r="U192" s="22"/>
      <c r="V192" s="22"/>
      <c r="W192" s="22"/>
      <c r="X192" s="22"/>
      <c r="Y192" s="22"/>
      <c r="Z192" s="22"/>
      <c r="AA192" s="51"/>
      <c r="AT192" s="6" t="s">
        <v>121</v>
      </c>
      <c r="AU192" s="6" t="s">
        <v>72</v>
      </c>
    </row>
    <row r="193" spans="2:47" s="6" customFormat="1" ht="192" customHeight="1">
      <c r="B193" s="21"/>
      <c r="C193" s="22"/>
      <c r="D193" s="22"/>
      <c r="E193" s="22"/>
      <c r="F193" s="194" t="s">
        <v>283</v>
      </c>
      <c r="G193" s="159"/>
      <c r="H193" s="159"/>
      <c r="I193" s="159"/>
      <c r="J193" s="159"/>
      <c r="K193" s="159"/>
      <c r="L193" s="159"/>
      <c r="M193" s="159"/>
      <c r="N193" s="159"/>
      <c r="O193" s="159"/>
      <c r="P193" s="159"/>
      <c r="Q193" s="159"/>
      <c r="R193" s="159"/>
      <c r="S193" s="41"/>
      <c r="T193" s="50"/>
      <c r="U193" s="22"/>
      <c r="V193" s="22"/>
      <c r="W193" s="22"/>
      <c r="X193" s="22"/>
      <c r="Y193" s="22"/>
      <c r="Z193" s="22"/>
      <c r="AA193" s="51"/>
      <c r="AT193" s="6" t="s">
        <v>151</v>
      </c>
      <c r="AU193" s="6" t="s">
        <v>72</v>
      </c>
    </row>
    <row r="194" spans="2:65" s="6" customFormat="1" ht="27" customHeight="1">
      <c r="B194" s="21"/>
      <c r="C194" s="131" t="s">
        <v>287</v>
      </c>
      <c r="D194" s="131" t="s">
        <v>145</v>
      </c>
      <c r="E194" s="132" t="s">
        <v>288</v>
      </c>
      <c r="F194" s="199" t="s">
        <v>289</v>
      </c>
      <c r="G194" s="192"/>
      <c r="H194" s="192"/>
      <c r="I194" s="192"/>
      <c r="J194" s="133" t="s">
        <v>175</v>
      </c>
      <c r="K194" s="134">
        <v>45.071</v>
      </c>
      <c r="L194" s="200"/>
      <c r="M194" s="192"/>
      <c r="N194" s="201">
        <f>ROUND($L$194*$K$194,2)</f>
        <v>0</v>
      </c>
      <c r="O194" s="192"/>
      <c r="P194" s="192"/>
      <c r="Q194" s="192"/>
      <c r="R194" s="120"/>
      <c r="S194" s="41"/>
      <c r="T194" s="121"/>
      <c r="U194" s="122" t="s">
        <v>34</v>
      </c>
      <c r="V194" s="22"/>
      <c r="W194" s="22"/>
      <c r="X194" s="123">
        <v>0</v>
      </c>
      <c r="Y194" s="123">
        <f>$X$194*$K$194</f>
        <v>0</v>
      </c>
      <c r="Z194" s="123">
        <v>0</v>
      </c>
      <c r="AA194" s="124">
        <f>$Z$194*$K$194</f>
        <v>0</v>
      </c>
      <c r="AR194" s="80" t="s">
        <v>119</v>
      </c>
      <c r="AT194" s="80" t="s">
        <v>145</v>
      </c>
      <c r="AU194" s="80" t="s">
        <v>72</v>
      </c>
      <c r="AY194" s="6" t="s">
        <v>112</v>
      </c>
      <c r="BE194" s="125">
        <f>IF($U$194="základní",$N$194,0)</f>
        <v>0</v>
      </c>
      <c r="BF194" s="125">
        <f>IF($U$194="snížená",$N$194,0)</f>
        <v>0</v>
      </c>
      <c r="BG194" s="125">
        <f>IF($U$194="zákl. přenesená",$N$194,0)</f>
        <v>0</v>
      </c>
      <c r="BH194" s="125">
        <f>IF($U$194="sníž. přenesená",$N$194,0)</f>
        <v>0</v>
      </c>
      <c r="BI194" s="125">
        <f>IF($U$194="nulová",$N$194,0)</f>
        <v>0</v>
      </c>
      <c r="BJ194" s="80" t="s">
        <v>17</v>
      </c>
      <c r="BK194" s="125">
        <f>ROUND($L$194*$K$194,2)</f>
        <v>0</v>
      </c>
      <c r="BL194" s="80" t="s">
        <v>119</v>
      </c>
      <c r="BM194" s="80" t="s">
        <v>287</v>
      </c>
    </row>
    <row r="195" spans="2:47" s="6" customFormat="1" ht="16.5" customHeight="1">
      <c r="B195" s="21"/>
      <c r="C195" s="22"/>
      <c r="D195" s="22"/>
      <c r="E195" s="22"/>
      <c r="F195" s="193" t="s">
        <v>289</v>
      </c>
      <c r="G195" s="159"/>
      <c r="H195" s="159"/>
      <c r="I195" s="159"/>
      <c r="J195" s="159"/>
      <c r="K195" s="159"/>
      <c r="L195" s="159"/>
      <c r="M195" s="159"/>
      <c r="N195" s="159"/>
      <c r="O195" s="159"/>
      <c r="P195" s="159"/>
      <c r="Q195" s="159"/>
      <c r="R195" s="159"/>
      <c r="S195" s="41"/>
      <c r="T195" s="50"/>
      <c r="U195" s="22"/>
      <c r="V195" s="22"/>
      <c r="W195" s="22"/>
      <c r="X195" s="22"/>
      <c r="Y195" s="22"/>
      <c r="Z195" s="22"/>
      <c r="AA195" s="51"/>
      <c r="AT195" s="6" t="s">
        <v>121</v>
      </c>
      <c r="AU195" s="6" t="s">
        <v>72</v>
      </c>
    </row>
    <row r="196" spans="2:65" s="6" customFormat="1" ht="27" customHeight="1">
      <c r="B196" s="21"/>
      <c r="C196" s="131" t="s">
        <v>290</v>
      </c>
      <c r="D196" s="131" t="s">
        <v>145</v>
      </c>
      <c r="E196" s="132" t="s">
        <v>291</v>
      </c>
      <c r="F196" s="199" t="s">
        <v>292</v>
      </c>
      <c r="G196" s="192"/>
      <c r="H196" s="192"/>
      <c r="I196" s="192"/>
      <c r="J196" s="133" t="s">
        <v>175</v>
      </c>
      <c r="K196" s="134">
        <v>172.49</v>
      </c>
      <c r="L196" s="200"/>
      <c r="M196" s="192"/>
      <c r="N196" s="201">
        <f>ROUND($L$196*$K$196,2)</f>
        <v>0</v>
      </c>
      <c r="O196" s="192"/>
      <c r="P196" s="192"/>
      <c r="Q196" s="192"/>
      <c r="R196" s="120"/>
      <c r="S196" s="41"/>
      <c r="T196" s="121"/>
      <c r="U196" s="122" t="s">
        <v>34</v>
      </c>
      <c r="V196" s="22"/>
      <c r="W196" s="22"/>
      <c r="X196" s="123">
        <v>0</v>
      </c>
      <c r="Y196" s="123">
        <f>$X$196*$K$196</f>
        <v>0</v>
      </c>
      <c r="Z196" s="123">
        <v>0</v>
      </c>
      <c r="AA196" s="124">
        <f>$Z$196*$K$196</f>
        <v>0</v>
      </c>
      <c r="AR196" s="80" t="s">
        <v>119</v>
      </c>
      <c r="AT196" s="80" t="s">
        <v>145</v>
      </c>
      <c r="AU196" s="80" t="s">
        <v>72</v>
      </c>
      <c r="AY196" s="6" t="s">
        <v>112</v>
      </c>
      <c r="BE196" s="125">
        <f>IF($U$196="základní",$N$196,0)</f>
        <v>0</v>
      </c>
      <c r="BF196" s="125">
        <f>IF($U$196="snížená",$N$196,0)</f>
        <v>0</v>
      </c>
      <c r="BG196" s="125">
        <f>IF($U$196="zákl. přenesená",$N$196,0)</f>
        <v>0</v>
      </c>
      <c r="BH196" s="125">
        <f>IF($U$196="sníž. přenesená",$N$196,0)</f>
        <v>0</v>
      </c>
      <c r="BI196" s="125">
        <f>IF($U$196="nulová",$N$196,0)</f>
        <v>0</v>
      </c>
      <c r="BJ196" s="80" t="s">
        <v>17</v>
      </c>
      <c r="BK196" s="125">
        <f>ROUND($L$196*$K$196,2)</f>
        <v>0</v>
      </c>
      <c r="BL196" s="80" t="s">
        <v>119</v>
      </c>
      <c r="BM196" s="80" t="s">
        <v>290</v>
      </c>
    </row>
    <row r="197" spans="2:47" s="6" customFormat="1" ht="16.5" customHeight="1">
      <c r="B197" s="21"/>
      <c r="C197" s="22"/>
      <c r="D197" s="22"/>
      <c r="E197" s="22"/>
      <c r="F197" s="193" t="s">
        <v>292</v>
      </c>
      <c r="G197" s="159"/>
      <c r="H197" s="159"/>
      <c r="I197" s="159"/>
      <c r="J197" s="159"/>
      <c r="K197" s="159"/>
      <c r="L197" s="159"/>
      <c r="M197" s="159"/>
      <c r="N197" s="159"/>
      <c r="O197" s="159"/>
      <c r="P197" s="159"/>
      <c r="Q197" s="159"/>
      <c r="R197" s="159"/>
      <c r="S197" s="41"/>
      <c r="T197" s="50"/>
      <c r="U197" s="22"/>
      <c r="V197" s="22"/>
      <c r="W197" s="22"/>
      <c r="X197" s="22"/>
      <c r="Y197" s="22"/>
      <c r="Z197" s="22"/>
      <c r="AA197" s="51"/>
      <c r="AT197" s="6" t="s">
        <v>121</v>
      </c>
      <c r="AU197" s="6" t="s">
        <v>72</v>
      </c>
    </row>
    <row r="198" spans="2:65" s="6" customFormat="1" ht="27" customHeight="1">
      <c r="B198" s="21"/>
      <c r="C198" s="131" t="s">
        <v>293</v>
      </c>
      <c r="D198" s="131" t="s">
        <v>145</v>
      </c>
      <c r="E198" s="132" t="s">
        <v>294</v>
      </c>
      <c r="F198" s="199" t="s">
        <v>295</v>
      </c>
      <c r="G198" s="192"/>
      <c r="H198" s="192"/>
      <c r="I198" s="192"/>
      <c r="J198" s="133" t="s">
        <v>175</v>
      </c>
      <c r="K198" s="134">
        <v>264.841</v>
      </c>
      <c r="L198" s="200"/>
      <c r="M198" s="192"/>
      <c r="N198" s="201">
        <f>ROUND($L$198*$K$198,2)</f>
        <v>0</v>
      </c>
      <c r="O198" s="192"/>
      <c r="P198" s="192"/>
      <c r="Q198" s="192"/>
      <c r="R198" s="120" t="s">
        <v>149</v>
      </c>
      <c r="S198" s="41"/>
      <c r="T198" s="121"/>
      <c r="U198" s="122" t="s">
        <v>34</v>
      </c>
      <c r="V198" s="22"/>
      <c r="W198" s="22"/>
      <c r="X198" s="123">
        <v>0</v>
      </c>
      <c r="Y198" s="123">
        <f>$X$198*$K$198</f>
        <v>0</v>
      </c>
      <c r="Z198" s="123">
        <v>0</v>
      </c>
      <c r="AA198" s="124">
        <f>$Z$198*$K$198</f>
        <v>0</v>
      </c>
      <c r="AR198" s="80" t="s">
        <v>119</v>
      </c>
      <c r="AT198" s="80" t="s">
        <v>145</v>
      </c>
      <c r="AU198" s="80" t="s">
        <v>72</v>
      </c>
      <c r="AY198" s="6" t="s">
        <v>112</v>
      </c>
      <c r="BE198" s="125">
        <f>IF($U$198="základní",$N$198,0)</f>
        <v>0</v>
      </c>
      <c r="BF198" s="125">
        <f>IF($U$198="snížená",$N$198,0)</f>
        <v>0</v>
      </c>
      <c r="BG198" s="125">
        <f>IF($U$198="zákl. přenesená",$N$198,0)</f>
        <v>0</v>
      </c>
      <c r="BH198" s="125">
        <f>IF($U$198="sníž. přenesená",$N$198,0)</f>
        <v>0</v>
      </c>
      <c r="BI198" s="125">
        <f>IF($U$198="nulová",$N$198,0)</f>
        <v>0</v>
      </c>
      <c r="BJ198" s="80" t="s">
        <v>17</v>
      </c>
      <c r="BK198" s="125">
        <f>ROUND($L$198*$K$198,2)</f>
        <v>0</v>
      </c>
      <c r="BL198" s="80" t="s">
        <v>119</v>
      </c>
      <c r="BM198" s="80" t="s">
        <v>293</v>
      </c>
    </row>
    <row r="199" spans="2:47" s="6" customFormat="1" ht="16.5" customHeight="1">
      <c r="B199" s="21"/>
      <c r="C199" s="22"/>
      <c r="D199" s="22"/>
      <c r="E199" s="22"/>
      <c r="F199" s="193" t="s">
        <v>295</v>
      </c>
      <c r="G199" s="159"/>
      <c r="H199" s="159"/>
      <c r="I199" s="159"/>
      <c r="J199" s="159"/>
      <c r="K199" s="159"/>
      <c r="L199" s="159"/>
      <c r="M199" s="159"/>
      <c r="N199" s="159"/>
      <c r="O199" s="159"/>
      <c r="P199" s="159"/>
      <c r="Q199" s="159"/>
      <c r="R199" s="159"/>
      <c r="S199" s="41"/>
      <c r="T199" s="50"/>
      <c r="U199" s="22"/>
      <c r="V199" s="22"/>
      <c r="W199" s="22"/>
      <c r="X199" s="22"/>
      <c r="Y199" s="22"/>
      <c r="Z199" s="22"/>
      <c r="AA199" s="51"/>
      <c r="AT199" s="6" t="s">
        <v>121</v>
      </c>
      <c r="AU199" s="6" t="s">
        <v>72</v>
      </c>
    </row>
    <row r="200" spans="2:47" s="6" customFormat="1" ht="85.5" customHeight="1">
      <c r="B200" s="21"/>
      <c r="C200" s="22"/>
      <c r="D200" s="22"/>
      <c r="E200" s="22"/>
      <c r="F200" s="194" t="s">
        <v>296</v>
      </c>
      <c r="G200" s="159"/>
      <c r="H200" s="159"/>
      <c r="I200" s="159"/>
      <c r="J200" s="159"/>
      <c r="K200" s="159"/>
      <c r="L200" s="159"/>
      <c r="M200" s="159"/>
      <c r="N200" s="159"/>
      <c r="O200" s="159"/>
      <c r="P200" s="159"/>
      <c r="Q200" s="159"/>
      <c r="R200" s="159"/>
      <c r="S200" s="41"/>
      <c r="T200" s="50"/>
      <c r="U200" s="22"/>
      <c r="V200" s="22"/>
      <c r="W200" s="22"/>
      <c r="X200" s="22"/>
      <c r="Y200" s="22"/>
      <c r="Z200" s="22"/>
      <c r="AA200" s="51"/>
      <c r="AT200" s="6" t="s">
        <v>151</v>
      </c>
      <c r="AU200" s="6" t="s">
        <v>72</v>
      </c>
    </row>
    <row r="201" spans="2:65" s="6" customFormat="1" ht="27" customHeight="1">
      <c r="B201" s="21"/>
      <c r="C201" s="131" t="s">
        <v>297</v>
      </c>
      <c r="D201" s="131" t="s">
        <v>145</v>
      </c>
      <c r="E201" s="132" t="s">
        <v>298</v>
      </c>
      <c r="F201" s="199" t="s">
        <v>299</v>
      </c>
      <c r="G201" s="192"/>
      <c r="H201" s="192"/>
      <c r="I201" s="192"/>
      <c r="J201" s="133" t="s">
        <v>175</v>
      </c>
      <c r="K201" s="134">
        <v>5296.82</v>
      </c>
      <c r="L201" s="200"/>
      <c r="M201" s="192"/>
      <c r="N201" s="201">
        <f>ROUND($L$201*$K$201,2)</f>
        <v>0</v>
      </c>
      <c r="O201" s="192"/>
      <c r="P201" s="192"/>
      <c r="Q201" s="192"/>
      <c r="R201" s="120" t="s">
        <v>149</v>
      </c>
      <c r="S201" s="41"/>
      <c r="T201" s="121"/>
      <c r="U201" s="122" t="s">
        <v>34</v>
      </c>
      <c r="V201" s="22"/>
      <c r="W201" s="22"/>
      <c r="X201" s="123">
        <v>0</v>
      </c>
      <c r="Y201" s="123">
        <f>$X$201*$K$201</f>
        <v>0</v>
      </c>
      <c r="Z201" s="123">
        <v>0</v>
      </c>
      <c r="AA201" s="124">
        <f>$Z$201*$K$201</f>
        <v>0</v>
      </c>
      <c r="AR201" s="80" t="s">
        <v>119</v>
      </c>
      <c r="AT201" s="80" t="s">
        <v>145</v>
      </c>
      <c r="AU201" s="80" t="s">
        <v>72</v>
      </c>
      <c r="AY201" s="6" t="s">
        <v>112</v>
      </c>
      <c r="BE201" s="125">
        <f>IF($U$201="základní",$N$201,0)</f>
        <v>0</v>
      </c>
      <c r="BF201" s="125">
        <f>IF($U$201="snížená",$N$201,0)</f>
        <v>0</v>
      </c>
      <c r="BG201" s="125">
        <f>IF($U$201="zákl. přenesená",$N$201,0)</f>
        <v>0</v>
      </c>
      <c r="BH201" s="125">
        <f>IF($U$201="sníž. přenesená",$N$201,0)</f>
        <v>0</v>
      </c>
      <c r="BI201" s="125">
        <f>IF($U$201="nulová",$N$201,0)</f>
        <v>0</v>
      </c>
      <c r="BJ201" s="80" t="s">
        <v>17</v>
      </c>
      <c r="BK201" s="125">
        <f>ROUND($L$201*$K$201,2)</f>
        <v>0</v>
      </c>
      <c r="BL201" s="80" t="s">
        <v>119</v>
      </c>
      <c r="BM201" s="80" t="s">
        <v>297</v>
      </c>
    </row>
    <row r="202" spans="2:47" s="6" customFormat="1" ht="16.5" customHeight="1">
      <c r="B202" s="21"/>
      <c r="C202" s="22"/>
      <c r="D202" s="22"/>
      <c r="E202" s="22"/>
      <c r="F202" s="193" t="s">
        <v>299</v>
      </c>
      <c r="G202" s="159"/>
      <c r="H202" s="159"/>
      <c r="I202" s="159"/>
      <c r="J202" s="159"/>
      <c r="K202" s="159"/>
      <c r="L202" s="159"/>
      <c r="M202" s="159"/>
      <c r="N202" s="159"/>
      <c r="O202" s="159"/>
      <c r="P202" s="159"/>
      <c r="Q202" s="159"/>
      <c r="R202" s="159"/>
      <c r="S202" s="41"/>
      <c r="T202" s="50"/>
      <c r="U202" s="22"/>
      <c r="V202" s="22"/>
      <c r="W202" s="22"/>
      <c r="X202" s="22"/>
      <c r="Y202" s="22"/>
      <c r="Z202" s="22"/>
      <c r="AA202" s="51"/>
      <c r="AT202" s="6" t="s">
        <v>121</v>
      </c>
      <c r="AU202" s="6" t="s">
        <v>72</v>
      </c>
    </row>
    <row r="203" spans="2:47" s="6" customFormat="1" ht="85.5" customHeight="1">
      <c r="B203" s="21"/>
      <c r="C203" s="22"/>
      <c r="D203" s="22"/>
      <c r="E203" s="22"/>
      <c r="F203" s="194" t="s">
        <v>296</v>
      </c>
      <c r="G203" s="159"/>
      <c r="H203" s="159"/>
      <c r="I203" s="159"/>
      <c r="J203" s="159"/>
      <c r="K203" s="159"/>
      <c r="L203" s="159"/>
      <c r="M203" s="159"/>
      <c r="N203" s="159"/>
      <c r="O203" s="159"/>
      <c r="P203" s="159"/>
      <c r="Q203" s="159"/>
      <c r="R203" s="159"/>
      <c r="S203" s="41"/>
      <c r="T203" s="50"/>
      <c r="U203" s="22"/>
      <c r="V203" s="22"/>
      <c r="W203" s="22"/>
      <c r="X203" s="22"/>
      <c r="Y203" s="22"/>
      <c r="Z203" s="22"/>
      <c r="AA203" s="51"/>
      <c r="AT203" s="6" t="s">
        <v>151</v>
      </c>
      <c r="AU203" s="6" t="s">
        <v>72</v>
      </c>
    </row>
    <row r="204" spans="2:65" s="6" customFormat="1" ht="27" customHeight="1">
      <c r="B204" s="21"/>
      <c r="C204" s="131" t="s">
        <v>300</v>
      </c>
      <c r="D204" s="131" t="s">
        <v>145</v>
      </c>
      <c r="E204" s="132" t="s">
        <v>301</v>
      </c>
      <c r="F204" s="199" t="s">
        <v>302</v>
      </c>
      <c r="G204" s="192"/>
      <c r="H204" s="192"/>
      <c r="I204" s="192"/>
      <c r="J204" s="133" t="s">
        <v>175</v>
      </c>
      <c r="K204" s="134">
        <v>47.28</v>
      </c>
      <c r="L204" s="200"/>
      <c r="M204" s="192"/>
      <c r="N204" s="201">
        <f>ROUND($L$204*$K$204,2)</f>
        <v>0</v>
      </c>
      <c r="O204" s="192"/>
      <c r="P204" s="192"/>
      <c r="Q204" s="192"/>
      <c r="R204" s="120" t="s">
        <v>149</v>
      </c>
      <c r="S204" s="41"/>
      <c r="T204" s="121"/>
      <c r="U204" s="122" t="s">
        <v>34</v>
      </c>
      <c r="V204" s="22"/>
      <c r="W204" s="22"/>
      <c r="X204" s="123">
        <v>0</v>
      </c>
      <c r="Y204" s="123">
        <f>$X$204*$K$204</f>
        <v>0</v>
      </c>
      <c r="Z204" s="123">
        <v>0</v>
      </c>
      <c r="AA204" s="124">
        <f>$Z$204*$K$204</f>
        <v>0</v>
      </c>
      <c r="AR204" s="80" t="s">
        <v>119</v>
      </c>
      <c r="AT204" s="80" t="s">
        <v>145</v>
      </c>
      <c r="AU204" s="80" t="s">
        <v>72</v>
      </c>
      <c r="AY204" s="6" t="s">
        <v>112</v>
      </c>
      <c r="BE204" s="125">
        <f>IF($U$204="základní",$N$204,0)</f>
        <v>0</v>
      </c>
      <c r="BF204" s="125">
        <f>IF($U$204="snížená",$N$204,0)</f>
        <v>0</v>
      </c>
      <c r="BG204" s="125">
        <f>IF($U$204="zákl. přenesená",$N$204,0)</f>
        <v>0</v>
      </c>
      <c r="BH204" s="125">
        <f>IF($U$204="sníž. přenesená",$N$204,0)</f>
        <v>0</v>
      </c>
      <c r="BI204" s="125">
        <f>IF($U$204="nulová",$N$204,0)</f>
        <v>0</v>
      </c>
      <c r="BJ204" s="80" t="s">
        <v>17</v>
      </c>
      <c r="BK204" s="125">
        <f>ROUND($L$204*$K$204,2)</f>
        <v>0</v>
      </c>
      <c r="BL204" s="80" t="s">
        <v>119</v>
      </c>
      <c r="BM204" s="80" t="s">
        <v>300</v>
      </c>
    </row>
    <row r="205" spans="2:47" s="6" customFormat="1" ht="16.5" customHeight="1">
      <c r="B205" s="21"/>
      <c r="C205" s="22"/>
      <c r="D205" s="22"/>
      <c r="E205" s="22"/>
      <c r="F205" s="193" t="s">
        <v>302</v>
      </c>
      <c r="G205" s="159"/>
      <c r="H205" s="159"/>
      <c r="I205" s="159"/>
      <c r="J205" s="159"/>
      <c r="K205" s="159"/>
      <c r="L205" s="159"/>
      <c r="M205" s="159"/>
      <c r="N205" s="159"/>
      <c r="O205" s="159"/>
      <c r="P205" s="159"/>
      <c r="Q205" s="159"/>
      <c r="R205" s="159"/>
      <c r="S205" s="41"/>
      <c r="T205" s="50"/>
      <c r="U205" s="22"/>
      <c r="V205" s="22"/>
      <c r="W205" s="22"/>
      <c r="X205" s="22"/>
      <c r="Y205" s="22"/>
      <c r="Z205" s="22"/>
      <c r="AA205" s="51"/>
      <c r="AT205" s="6" t="s">
        <v>121</v>
      </c>
      <c r="AU205" s="6" t="s">
        <v>72</v>
      </c>
    </row>
    <row r="206" spans="2:47" s="6" customFormat="1" ht="85.5" customHeight="1">
      <c r="B206" s="21"/>
      <c r="C206" s="22"/>
      <c r="D206" s="22"/>
      <c r="E206" s="22"/>
      <c r="F206" s="194" t="s">
        <v>303</v>
      </c>
      <c r="G206" s="159"/>
      <c r="H206" s="159"/>
      <c r="I206" s="159"/>
      <c r="J206" s="159"/>
      <c r="K206" s="159"/>
      <c r="L206" s="159"/>
      <c r="M206" s="159"/>
      <c r="N206" s="159"/>
      <c r="O206" s="159"/>
      <c r="P206" s="159"/>
      <c r="Q206" s="159"/>
      <c r="R206" s="159"/>
      <c r="S206" s="41"/>
      <c r="T206" s="50"/>
      <c r="U206" s="22"/>
      <c r="V206" s="22"/>
      <c r="W206" s="22"/>
      <c r="X206" s="22"/>
      <c r="Y206" s="22"/>
      <c r="Z206" s="22"/>
      <c r="AA206" s="51"/>
      <c r="AT206" s="6" t="s">
        <v>151</v>
      </c>
      <c r="AU206" s="6" t="s">
        <v>72</v>
      </c>
    </row>
    <row r="207" spans="2:63" s="106" customFormat="1" ht="30.75" customHeight="1">
      <c r="B207" s="107"/>
      <c r="C207" s="108"/>
      <c r="D207" s="126" t="s">
        <v>143</v>
      </c>
      <c r="E207" s="108"/>
      <c r="F207" s="108"/>
      <c r="G207" s="108"/>
      <c r="H207" s="108"/>
      <c r="I207" s="108"/>
      <c r="J207" s="108"/>
      <c r="K207" s="108"/>
      <c r="L207" s="108"/>
      <c r="M207" s="108"/>
      <c r="N207" s="198">
        <f>$BK$207</f>
        <v>0</v>
      </c>
      <c r="O207" s="197"/>
      <c r="P207" s="197"/>
      <c r="Q207" s="197"/>
      <c r="R207" s="108"/>
      <c r="S207" s="110"/>
      <c r="T207" s="111"/>
      <c r="U207" s="108"/>
      <c r="V207" s="108"/>
      <c r="W207" s="112">
        <f>SUM($W$208:$W$210)</f>
        <v>0</v>
      </c>
      <c r="X207" s="108"/>
      <c r="Y207" s="112">
        <f>SUM($Y$208:$Y$210)</f>
        <v>0</v>
      </c>
      <c r="Z207" s="108"/>
      <c r="AA207" s="113">
        <f>SUM($AA$208:$AA$210)</f>
        <v>0</v>
      </c>
      <c r="AR207" s="114" t="s">
        <v>17</v>
      </c>
      <c r="AT207" s="114" t="s">
        <v>63</v>
      </c>
      <c r="AU207" s="114" t="s">
        <v>17</v>
      </c>
      <c r="AY207" s="114" t="s">
        <v>112</v>
      </c>
      <c r="BK207" s="115">
        <f>SUM($BK$208:$BK$210)</f>
        <v>0</v>
      </c>
    </row>
    <row r="208" spans="2:65" s="6" customFormat="1" ht="39" customHeight="1">
      <c r="B208" s="21"/>
      <c r="C208" s="131" t="s">
        <v>304</v>
      </c>
      <c r="D208" s="131" t="s">
        <v>145</v>
      </c>
      <c r="E208" s="132" t="s">
        <v>305</v>
      </c>
      <c r="F208" s="199" t="s">
        <v>306</v>
      </c>
      <c r="G208" s="192"/>
      <c r="H208" s="192"/>
      <c r="I208" s="192"/>
      <c r="J208" s="133" t="s">
        <v>175</v>
      </c>
      <c r="K208" s="134">
        <v>1126.38</v>
      </c>
      <c r="L208" s="200"/>
      <c r="M208" s="192"/>
      <c r="N208" s="201">
        <f>ROUND($L$208*$K$208,2)</f>
        <v>0</v>
      </c>
      <c r="O208" s="192"/>
      <c r="P208" s="192"/>
      <c r="Q208" s="192"/>
      <c r="R208" s="120" t="s">
        <v>149</v>
      </c>
      <c r="S208" s="41"/>
      <c r="T208" s="121"/>
      <c r="U208" s="122" t="s">
        <v>34</v>
      </c>
      <c r="V208" s="22"/>
      <c r="W208" s="22"/>
      <c r="X208" s="123">
        <v>0</v>
      </c>
      <c r="Y208" s="123">
        <f>$X$208*$K$208</f>
        <v>0</v>
      </c>
      <c r="Z208" s="123">
        <v>0</v>
      </c>
      <c r="AA208" s="124">
        <f>$Z$208*$K$208</f>
        <v>0</v>
      </c>
      <c r="AR208" s="80" t="s">
        <v>119</v>
      </c>
      <c r="AT208" s="80" t="s">
        <v>145</v>
      </c>
      <c r="AU208" s="80" t="s">
        <v>72</v>
      </c>
      <c r="AY208" s="6" t="s">
        <v>112</v>
      </c>
      <c r="BE208" s="125">
        <f>IF($U$208="základní",$N$208,0)</f>
        <v>0</v>
      </c>
      <c r="BF208" s="125">
        <f>IF($U$208="snížená",$N$208,0)</f>
        <v>0</v>
      </c>
      <c r="BG208" s="125">
        <f>IF($U$208="zákl. přenesená",$N$208,0)</f>
        <v>0</v>
      </c>
      <c r="BH208" s="125">
        <f>IF($U$208="sníž. přenesená",$N$208,0)</f>
        <v>0</v>
      </c>
      <c r="BI208" s="125">
        <f>IF($U$208="nulová",$N$208,0)</f>
        <v>0</v>
      </c>
      <c r="BJ208" s="80" t="s">
        <v>17</v>
      </c>
      <c r="BK208" s="125">
        <f>ROUND($L$208*$K$208,2)</f>
        <v>0</v>
      </c>
      <c r="BL208" s="80" t="s">
        <v>119</v>
      </c>
      <c r="BM208" s="80" t="s">
        <v>304</v>
      </c>
    </row>
    <row r="209" spans="2:47" s="6" customFormat="1" ht="16.5" customHeight="1">
      <c r="B209" s="21"/>
      <c r="C209" s="22"/>
      <c r="D209" s="22"/>
      <c r="E209" s="22"/>
      <c r="F209" s="193" t="s">
        <v>306</v>
      </c>
      <c r="G209" s="159"/>
      <c r="H209" s="159"/>
      <c r="I209" s="159"/>
      <c r="J209" s="159"/>
      <c r="K209" s="159"/>
      <c r="L209" s="159"/>
      <c r="M209" s="159"/>
      <c r="N209" s="159"/>
      <c r="O209" s="159"/>
      <c r="P209" s="159"/>
      <c r="Q209" s="159"/>
      <c r="R209" s="159"/>
      <c r="S209" s="41"/>
      <c r="T209" s="50"/>
      <c r="U209" s="22"/>
      <c r="V209" s="22"/>
      <c r="W209" s="22"/>
      <c r="X209" s="22"/>
      <c r="Y209" s="22"/>
      <c r="Z209" s="22"/>
      <c r="AA209" s="51"/>
      <c r="AT209" s="6" t="s">
        <v>121</v>
      </c>
      <c r="AU209" s="6" t="s">
        <v>72</v>
      </c>
    </row>
    <row r="210" spans="2:47" s="6" customFormat="1" ht="38.25" customHeight="1">
      <c r="B210" s="21"/>
      <c r="C210" s="22"/>
      <c r="D210" s="22"/>
      <c r="E210" s="22"/>
      <c r="F210" s="194" t="s">
        <v>307</v>
      </c>
      <c r="G210" s="159"/>
      <c r="H210" s="159"/>
      <c r="I210" s="159"/>
      <c r="J210" s="159"/>
      <c r="K210" s="159"/>
      <c r="L210" s="159"/>
      <c r="M210" s="159"/>
      <c r="N210" s="159"/>
      <c r="O210" s="159"/>
      <c r="P210" s="159"/>
      <c r="Q210" s="159"/>
      <c r="R210" s="159"/>
      <c r="S210" s="41"/>
      <c r="T210" s="50"/>
      <c r="U210" s="22"/>
      <c r="V210" s="22"/>
      <c r="W210" s="22"/>
      <c r="X210" s="22"/>
      <c r="Y210" s="22"/>
      <c r="Z210" s="22"/>
      <c r="AA210" s="51"/>
      <c r="AT210" s="6" t="s">
        <v>151</v>
      </c>
      <c r="AU210" s="6" t="s">
        <v>72</v>
      </c>
    </row>
    <row r="211" spans="2:63" s="106" customFormat="1" ht="30.75" customHeight="1">
      <c r="B211" s="107"/>
      <c r="C211" s="108"/>
      <c r="D211" s="126" t="s">
        <v>144</v>
      </c>
      <c r="E211" s="108"/>
      <c r="F211" s="108"/>
      <c r="G211" s="108"/>
      <c r="H211" s="108"/>
      <c r="I211" s="108"/>
      <c r="J211" s="108"/>
      <c r="K211" s="108"/>
      <c r="L211" s="108"/>
      <c r="M211" s="108"/>
      <c r="N211" s="198">
        <f>$BK$211</f>
        <v>0</v>
      </c>
      <c r="O211" s="197"/>
      <c r="P211" s="197"/>
      <c r="Q211" s="197"/>
      <c r="R211" s="108"/>
      <c r="S211" s="110"/>
      <c r="T211" s="111"/>
      <c r="U211" s="108"/>
      <c r="V211" s="108"/>
      <c r="W211" s="112">
        <f>SUM($W$212:$W$219)</f>
        <v>0</v>
      </c>
      <c r="X211" s="108"/>
      <c r="Y211" s="112">
        <f>SUM($Y$212:$Y$219)</f>
        <v>0</v>
      </c>
      <c r="Z211" s="108"/>
      <c r="AA211" s="113">
        <f>SUM($AA$212:$AA$219)</f>
        <v>0</v>
      </c>
      <c r="AR211" s="114" t="s">
        <v>17</v>
      </c>
      <c r="AT211" s="114" t="s">
        <v>63</v>
      </c>
      <c r="AU211" s="114" t="s">
        <v>17</v>
      </c>
      <c r="AY211" s="114" t="s">
        <v>112</v>
      </c>
      <c r="BK211" s="115">
        <f>SUM($BK$212:$BK$219)</f>
        <v>0</v>
      </c>
    </row>
    <row r="212" spans="2:65" s="6" customFormat="1" ht="27" customHeight="1">
      <c r="B212" s="21"/>
      <c r="C212" s="131" t="s">
        <v>308</v>
      </c>
      <c r="D212" s="131" t="s">
        <v>145</v>
      </c>
      <c r="E212" s="132" t="s">
        <v>309</v>
      </c>
      <c r="F212" s="199" t="s">
        <v>310</v>
      </c>
      <c r="G212" s="192"/>
      <c r="H212" s="192"/>
      <c r="I212" s="192"/>
      <c r="J212" s="133" t="s">
        <v>311</v>
      </c>
      <c r="K212" s="134">
        <v>1</v>
      </c>
      <c r="L212" s="200"/>
      <c r="M212" s="192"/>
      <c r="N212" s="201">
        <f>ROUND($L$212*$K$212,2)</f>
        <v>0</v>
      </c>
      <c r="O212" s="192"/>
      <c r="P212" s="192"/>
      <c r="Q212" s="192"/>
      <c r="R212" s="120"/>
      <c r="S212" s="41"/>
      <c r="T212" s="121"/>
      <c r="U212" s="122" t="s">
        <v>34</v>
      </c>
      <c r="V212" s="22"/>
      <c r="W212" s="22"/>
      <c r="X212" s="123">
        <v>0</v>
      </c>
      <c r="Y212" s="123">
        <f>$X$212*$K$212</f>
        <v>0</v>
      </c>
      <c r="Z212" s="123">
        <v>0</v>
      </c>
      <c r="AA212" s="124">
        <f>$Z$212*$K$212</f>
        <v>0</v>
      </c>
      <c r="AR212" s="80" t="s">
        <v>119</v>
      </c>
      <c r="AT212" s="80" t="s">
        <v>145</v>
      </c>
      <c r="AU212" s="80" t="s">
        <v>72</v>
      </c>
      <c r="AY212" s="6" t="s">
        <v>112</v>
      </c>
      <c r="BE212" s="125">
        <f>IF($U$212="základní",$N$212,0)</f>
        <v>0</v>
      </c>
      <c r="BF212" s="125">
        <f>IF($U$212="snížená",$N$212,0)</f>
        <v>0</v>
      </c>
      <c r="BG212" s="125">
        <f>IF($U$212="zákl. přenesená",$N$212,0)</f>
        <v>0</v>
      </c>
      <c r="BH212" s="125">
        <f>IF($U$212="sníž. přenesená",$N$212,0)</f>
        <v>0</v>
      </c>
      <c r="BI212" s="125">
        <f>IF($U$212="nulová",$N$212,0)</f>
        <v>0</v>
      </c>
      <c r="BJ212" s="80" t="s">
        <v>17</v>
      </c>
      <c r="BK212" s="125">
        <f>ROUND($L$212*$K$212,2)</f>
        <v>0</v>
      </c>
      <c r="BL212" s="80" t="s">
        <v>119</v>
      </c>
      <c r="BM212" s="80" t="s">
        <v>308</v>
      </c>
    </row>
    <row r="213" spans="2:47" s="6" customFormat="1" ht="16.5" customHeight="1">
      <c r="B213" s="21"/>
      <c r="C213" s="22"/>
      <c r="D213" s="22"/>
      <c r="E213" s="22"/>
      <c r="F213" s="193" t="s">
        <v>310</v>
      </c>
      <c r="G213" s="159"/>
      <c r="H213" s="159"/>
      <c r="I213" s="159"/>
      <c r="J213" s="159"/>
      <c r="K213" s="159"/>
      <c r="L213" s="159"/>
      <c r="M213" s="159"/>
      <c r="N213" s="159"/>
      <c r="O213" s="159"/>
      <c r="P213" s="159"/>
      <c r="Q213" s="159"/>
      <c r="R213" s="159"/>
      <c r="S213" s="41"/>
      <c r="T213" s="50"/>
      <c r="U213" s="22"/>
      <c r="V213" s="22"/>
      <c r="W213" s="22"/>
      <c r="X213" s="22"/>
      <c r="Y213" s="22"/>
      <c r="Z213" s="22"/>
      <c r="AA213" s="51"/>
      <c r="AT213" s="6" t="s">
        <v>121</v>
      </c>
      <c r="AU213" s="6" t="s">
        <v>72</v>
      </c>
    </row>
    <row r="214" spans="2:65" s="6" customFormat="1" ht="27" customHeight="1">
      <c r="B214" s="21"/>
      <c r="C214" s="131" t="s">
        <v>312</v>
      </c>
      <c r="D214" s="131" t="s">
        <v>145</v>
      </c>
      <c r="E214" s="132" t="s">
        <v>183</v>
      </c>
      <c r="F214" s="199" t="s">
        <v>313</v>
      </c>
      <c r="G214" s="192"/>
      <c r="H214" s="192"/>
      <c r="I214" s="192"/>
      <c r="J214" s="133" t="s">
        <v>314</v>
      </c>
      <c r="K214" s="134">
        <v>1</v>
      </c>
      <c r="L214" s="200"/>
      <c r="M214" s="192"/>
      <c r="N214" s="201">
        <f>ROUND($L$214*$K$214,2)</f>
        <v>0</v>
      </c>
      <c r="O214" s="192"/>
      <c r="P214" s="192"/>
      <c r="Q214" s="192"/>
      <c r="R214" s="120"/>
      <c r="S214" s="41"/>
      <c r="T214" s="121"/>
      <c r="U214" s="122" t="s">
        <v>34</v>
      </c>
      <c r="V214" s="22"/>
      <c r="W214" s="22"/>
      <c r="X214" s="123">
        <v>0</v>
      </c>
      <c r="Y214" s="123">
        <f>$X$214*$K$214</f>
        <v>0</v>
      </c>
      <c r="Z214" s="123">
        <v>0</v>
      </c>
      <c r="AA214" s="124">
        <f>$Z$214*$K$214</f>
        <v>0</v>
      </c>
      <c r="AR214" s="80" t="s">
        <v>119</v>
      </c>
      <c r="AT214" s="80" t="s">
        <v>145</v>
      </c>
      <c r="AU214" s="80" t="s">
        <v>72</v>
      </c>
      <c r="AY214" s="6" t="s">
        <v>112</v>
      </c>
      <c r="BE214" s="125">
        <f>IF($U$214="základní",$N$214,0)</f>
        <v>0</v>
      </c>
      <c r="BF214" s="125">
        <f>IF($U$214="snížená",$N$214,0)</f>
        <v>0</v>
      </c>
      <c r="BG214" s="125">
        <f>IF($U$214="zákl. přenesená",$N$214,0)</f>
        <v>0</v>
      </c>
      <c r="BH214" s="125">
        <f>IF($U$214="sníž. přenesená",$N$214,0)</f>
        <v>0</v>
      </c>
      <c r="BI214" s="125">
        <f>IF($U$214="nulová",$N$214,0)</f>
        <v>0</v>
      </c>
      <c r="BJ214" s="80" t="s">
        <v>17</v>
      </c>
      <c r="BK214" s="125">
        <f>ROUND($L$214*$K$214,2)</f>
        <v>0</v>
      </c>
      <c r="BL214" s="80" t="s">
        <v>119</v>
      </c>
      <c r="BM214" s="80" t="s">
        <v>312</v>
      </c>
    </row>
    <row r="215" spans="2:47" s="6" customFormat="1" ht="16.5" customHeight="1">
      <c r="B215" s="21"/>
      <c r="C215" s="22"/>
      <c r="D215" s="22"/>
      <c r="E215" s="22"/>
      <c r="F215" s="193" t="s">
        <v>313</v>
      </c>
      <c r="G215" s="159"/>
      <c r="H215" s="159"/>
      <c r="I215" s="159"/>
      <c r="J215" s="159"/>
      <c r="K215" s="159"/>
      <c r="L215" s="159"/>
      <c r="M215" s="159"/>
      <c r="N215" s="159"/>
      <c r="O215" s="159"/>
      <c r="P215" s="159"/>
      <c r="Q215" s="159"/>
      <c r="R215" s="159"/>
      <c r="S215" s="41"/>
      <c r="T215" s="50"/>
      <c r="U215" s="22"/>
      <c r="V215" s="22"/>
      <c r="W215" s="22"/>
      <c r="X215" s="22"/>
      <c r="Y215" s="22"/>
      <c r="Z215" s="22"/>
      <c r="AA215" s="51"/>
      <c r="AT215" s="6" t="s">
        <v>121</v>
      </c>
      <c r="AU215" s="6" t="s">
        <v>72</v>
      </c>
    </row>
    <row r="216" spans="2:65" s="6" customFormat="1" ht="27" customHeight="1">
      <c r="B216" s="21"/>
      <c r="C216" s="131" t="s">
        <v>315</v>
      </c>
      <c r="D216" s="131" t="s">
        <v>145</v>
      </c>
      <c r="E216" s="132" t="s">
        <v>186</v>
      </c>
      <c r="F216" s="199" t="s">
        <v>316</v>
      </c>
      <c r="G216" s="192"/>
      <c r="H216" s="192"/>
      <c r="I216" s="192"/>
      <c r="J216" s="133" t="s">
        <v>314</v>
      </c>
      <c r="K216" s="134">
        <v>1</v>
      </c>
      <c r="L216" s="200"/>
      <c r="M216" s="192"/>
      <c r="N216" s="201">
        <f>ROUND($L$216*$K$216,2)</f>
        <v>0</v>
      </c>
      <c r="O216" s="192"/>
      <c r="P216" s="192"/>
      <c r="Q216" s="192"/>
      <c r="R216" s="120"/>
      <c r="S216" s="41"/>
      <c r="T216" s="121"/>
      <c r="U216" s="122" t="s">
        <v>34</v>
      </c>
      <c r="V216" s="22"/>
      <c r="W216" s="22"/>
      <c r="X216" s="123">
        <v>0</v>
      </c>
      <c r="Y216" s="123">
        <f>$X$216*$K$216</f>
        <v>0</v>
      </c>
      <c r="Z216" s="123">
        <v>0</v>
      </c>
      <c r="AA216" s="124">
        <f>$Z$216*$K$216</f>
        <v>0</v>
      </c>
      <c r="AR216" s="80" t="s">
        <v>119</v>
      </c>
      <c r="AT216" s="80" t="s">
        <v>145</v>
      </c>
      <c r="AU216" s="80" t="s">
        <v>72</v>
      </c>
      <c r="AY216" s="6" t="s">
        <v>112</v>
      </c>
      <c r="BE216" s="125">
        <f>IF($U$216="základní",$N$216,0)</f>
        <v>0</v>
      </c>
      <c r="BF216" s="125">
        <f>IF($U$216="snížená",$N$216,0)</f>
        <v>0</v>
      </c>
      <c r="BG216" s="125">
        <f>IF($U$216="zákl. přenesená",$N$216,0)</f>
        <v>0</v>
      </c>
      <c r="BH216" s="125">
        <f>IF($U$216="sníž. přenesená",$N$216,0)</f>
        <v>0</v>
      </c>
      <c r="BI216" s="125">
        <f>IF($U$216="nulová",$N$216,0)</f>
        <v>0</v>
      </c>
      <c r="BJ216" s="80" t="s">
        <v>17</v>
      </c>
      <c r="BK216" s="125">
        <f>ROUND($L$216*$K$216,2)</f>
        <v>0</v>
      </c>
      <c r="BL216" s="80" t="s">
        <v>119</v>
      </c>
      <c r="BM216" s="80" t="s">
        <v>315</v>
      </c>
    </row>
    <row r="217" spans="2:47" s="6" customFormat="1" ht="16.5" customHeight="1">
      <c r="B217" s="21"/>
      <c r="C217" s="22"/>
      <c r="D217" s="22"/>
      <c r="E217" s="22"/>
      <c r="F217" s="193" t="s">
        <v>316</v>
      </c>
      <c r="G217" s="159"/>
      <c r="H217" s="159"/>
      <c r="I217" s="159"/>
      <c r="J217" s="159"/>
      <c r="K217" s="159"/>
      <c r="L217" s="159"/>
      <c r="M217" s="159"/>
      <c r="N217" s="159"/>
      <c r="O217" s="159"/>
      <c r="P217" s="159"/>
      <c r="Q217" s="159"/>
      <c r="R217" s="159"/>
      <c r="S217" s="41"/>
      <c r="T217" s="50"/>
      <c r="U217" s="22"/>
      <c r="V217" s="22"/>
      <c r="W217" s="22"/>
      <c r="X217" s="22"/>
      <c r="Y217" s="22"/>
      <c r="Z217" s="22"/>
      <c r="AA217" s="51"/>
      <c r="AT217" s="6" t="s">
        <v>121</v>
      </c>
      <c r="AU217" s="6" t="s">
        <v>72</v>
      </c>
    </row>
    <row r="218" spans="2:65" s="6" customFormat="1" ht="39" customHeight="1">
      <c r="B218" s="21"/>
      <c r="C218" s="131" t="s">
        <v>317</v>
      </c>
      <c r="D218" s="131" t="s">
        <v>145</v>
      </c>
      <c r="E218" s="132" t="s">
        <v>189</v>
      </c>
      <c r="F218" s="199" t="s">
        <v>318</v>
      </c>
      <c r="G218" s="192"/>
      <c r="H218" s="192"/>
      <c r="I218" s="192"/>
      <c r="J218" s="133" t="s">
        <v>314</v>
      </c>
      <c r="K218" s="134">
        <v>1</v>
      </c>
      <c r="L218" s="200"/>
      <c r="M218" s="192"/>
      <c r="N218" s="201">
        <f>ROUND($L$218*$K$218,2)</f>
        <v>0</v>
      </c>
      <c r="O218" s="192"/>
      <c r="P218" s="192"/>
      <c r="Q218" s="192"/>
      <c r="R218" s="120"/>
      <c r="S218" s="41"/>
      <c r="T218" s="121"/>
      <c r="U218" s="122" t="s">
        <v>34</v>
      </c>
      <c r="V218" s="22"/>
      <c r="W218" s="22"/>
      <c r="X218" s="123">
        <v>0</v>
      </c>
      <c r="Y218" s="123">
        <f>$X$218*$K$218</f>
        <v>0</v>
      </c>
      <c r="Z218" s="123">
        <v>0</v>
      </c>
      <c r="AA218" s="124">
        <f>$Z$218*$K$218</f>
        <v>0</v>
      </c>
      <c r="AR218" s="80" t="s">
        <v>119</v>
      </c>
      <c r="AT218" s="80" t="s">
        <v>145</v>
      </c>
      <c r="AU218" s="80" t="s">
        <v>72</v>
      </c>
      <c r="AY218" s="6" t="s">
        <v>112</v>
      </c>
      <c r="BE218" s="125">
        <f>IF($U$218="základní",$N$218,0)</f>
        <v>0</v>
      </c>
      <c r="BF218" s="125">
        <f>IF($U$218="snížená",$N$218,0)</f>
        <v>0</v>
      </c>
      <c r="BG218" s="125">
        <f>IF($U$218="zákl. přenesená",$N$218,0)</f>
        <v>0</v>
      </c>
      <c r="BH218" s="125">
        <f>IF($U$218="sníž. přenesená",$N$218,0)</f>
        <v>0</v>
      </c>
      <c r="BI218" s="125">
        <f>IF($U$218="nulová",$N$218,0)</f>
        <v>0</v>
      </c>
      <c r="BJ218" s="80" t="s">
        <v>17</v>
      </c>
      <c r="BK218" s="125">
        <f>ROUND($L$218*$K$218,2)</f>
        <v>0</v>
      </c>
      <c r="BL218" s="80" t="s">
        <v>119</v>
      </c>
      <c r="BM218" s="80" t="s">
        <v>317</v>
      </c>
    </row>
    <row r="219" spans="2:47" s="6" customFormat="1" ht="16.5" customHeight="1">
      <c r="B219" s="21"/>
      <c r="C219" s="22"/>
      <c r="D219" s="22"/>
      <c r="E219" s="22"/>
      <c r="F219" s="193" t="s">
        <v>318</v>
      </c>
      <c r="G219" s="159"/>
      <c r="H219" s="159"/>
      <c r="I219" s="159"/>
      <c r="J219" s="159"/>
      <c r="K219" s="159"/>
      <c r="L219" s="159"/>
      <c r="M219" s="159"/>
      <c r="N219" s="159"/>
      <c r="O219" s="159"/>
      <c r="P219" s="159"/>
      <c r="Q219" s="159"/>
      <c r="R219" s="159"/>
      <c r="S219" s="41"/>
      <c r="T219" s="135"/>
      <c r="U219" s="136"/>
      <c r="V219" s="136"/>
      <c r="W219" s="136"/>
      <c r="X219" s="136"/>
      <c r="Y219" s="136"/>
      <c r="Z219" s="136"/>
      <c r="AA219" s="137"/>
      <c r="AT219" s="6" t="s">
        <v>121</v>
      </c>
      <c r="AU219" s="6" t="s">
        <v>72</v>
      </c>
    </row>
    <row r="220" spans="2:19" s="6" customFormat="1" ht="7.5" customHeight="1">
      <c r="B220" s="36"/>
      <c r="C220" s="37"/>
      <c r="D220" s="37"/>
      <c r="E220" s="37"/>
      <c r="F220" s="37"/>
      <c r="G220" s="37"/>
      <c r="H220" s="37"/>
      <c r="I220" s="37"/>
      <c r="J220" s="37"/>
      <c r="K220" s="37"/>
      <c r="L220" s="37"/>
      <c r="M220" s="37"/>
      <c r="N220" s="37"/>
      <c r="O220" s="37"/>
      <c r="P220" s="37"/>
      <c r="Q220" s="37"/>
      <c r="R220" s="37"/>
      <c r="S220" s="41"/>
    </row>
    <row r="221" s="2" customFormat="1" ht="14.25" customHeight="1"/>
  </sheetData>
  <sheetProtection password="CC35" sheet="1" objects="1" scenarios="1" formatColumns="0" formatRows="0" sort="0" autoFilter="0"/>
  <mergeCells count="293">
    <mergeCell ref="H1:K1"/>
    <mergeCell ref="S2:AC2"/>
    <mergeCell ref="F219:R219"/>
    <mergeCell ref="N80:Q80"/>
    <mergeCell ref="N81:Q81"/>
    <mergeCell ref="N82:Q82"/>
    <mergeCell ref="N105:Q105"/>
    <mergeCell ref="N114:Q114"/>
    <mergeCell ref="N148:Q148"/>
    <mergeCell ref="N153:Q153"/>
    <mergeCell ref="N157:Q157"/>
    <mergeCell ref="N171:Q171"/>
    <mergeCell ref="F215:R215"/>
    <mergeCell ref="F216:I216"/>
    <mergeCell ref="L216:M216"/>
    <mergeCell ref="N216:Q216"/>
    <mergeCell ref="F217:R217"/>
    <mergeCell ref="F218:I218"/>
    <mergeCell ref="L218:M218"/>
    <mergeCell ref="N218:Q218"/>
    <mergeCell ref="F210:R210"/>
    <mergeCell ref="F212:I212"/>
    <mergeCell ref="L212:M212"/>
    <mergeCell ref="N212:Q212"/>
    <mergeCell ref="F213:R213"/>
    <mergeCell ref="F214:I214"/>
    <mergeCell ref="L214:M214"/>
    <mergeCell ref="N214:Q214"/>
    <mergeCell ref="N211:Q211"/>
    <mergeCell ref="F205:R205"/>
    <mergeCell ref="F206:R206"/>
    <mergeCell ref="F208:I208"/>
    <mergeCell ref="L208:M208"/>
    <mergeCell ref="N208:Q208"/>
    <mergeCell ref="F209:R209"/>
    <mergeCell ref="N207:Q207"/>
    <mergeCell ref="F201:I201"/>
    <mergeCell ref="L201:M201"/>
    <mergeCell ref="N201:Q201"/>
    <mergeCell ref="F202:R202"/>
    <mergeCell ref="F203:R203"/>
    <mergeCell ref="F204:I204"/>
    <mergeCell ref="L204:M204"/>
    <mergeCell ref="N204:Q204"/>
    <mergeCell ref="F197:R197"/>
    <mergeCell ref="F198:I198"/>
    <mergeCell ref="L198:M198"/>
    <mergeCell ref="N198:Q198"/>
    <mergeCell ref="F199:R199"/>
    <mergeCell ref="F200:R200"/>
    <mergeCell ref="F193:R193"/>
    <mergeCell ref="F194:I194"/>
    <mergeCell ref="L194:M194"/>
    <mergeCell ref="N194:Q194"/>
    <mergeCell ref="F195:R195"/>
    <mergeCell ref="F196:I196"/>
    <mergeCell ref="L196:M196"/>
    <mergeCell ref="N196:Q196"/>
    <mergeCell ref="F189:R189"/>
    <mergeCell ref="F190:R190"/>
    <mergeCell ref="F191:I191"/>
    <mergeCell ref="L191:M191"/>
    <mergeCell ref="N191:Q191"/>
    <mergeCell ref="F192:R192"/>
    <mergeCell ref="F185:I185"/>
    <mergeCell ref="L185:M185"/>
    <mergeCell ref="N185:Q185"/>
    <mergeCell ref="F186:R186"/>
    <mergeCell ref="F187:R187"/>
    <mergeCell ref="F188:I188"/>
    <mergeCell ref="L188:M188"/>
    <mergeCell ref="N188:Q188"/>
    <mergeCell ref="F181:R181"/>
    <mergeCell ref="F182:I182"/>
    <mergeCell ref="L182:M182"/>
    <mergeCell ref="N182:Q182"/>
    <mergeCell ref="F183:R183"/>
    <mergeCell ref="F184:R184"/>
    <mergeCell ref="F177:R177"/>
    <mergeCell ref="F178:R178"/>
    <mergeCell ref="F179:I179"/>
    <mergeCell ref="L179:M179"/>
    <mergeCell ref="N179:Q179"/>
    <mergeCell ref="F180:R180"/>
    <mergeCell ref="F172:I172"/>
    <mergeCell ref="L172:M172"/>
    <mergeCell ref="N172:Q172"/>
    <mergeCell ref="F173:R173"/>
    <mergeCell ref="F174:R174"/>
    <mergeCell ref="F176:I176"/>
    <mergeCell ref="L176:M176"/>
    <mergeCell ref="N176:Q176"/>
    <mergeCell ref="N175:Q175"/>
    <mergeCell ref="F167:R167"/>
    <mergeCell ref="F168:I168"/>
    <mergeCell ref="L168:M168"/>
    <mergeCell ref="N168:Q168"/>
    <mergeCell ref="F169:R169"/>
    <mergeCell ref="F170:R170"/>
    <mergeCell ref="F163:R163"/>
    <mergeCell ref="F164:R164"/>
    <mergeCell ref="F165:I165"/>
    <mergeCell ref="L165:M165"/>
    <mergeCell ref="N165:Q165"/>
    <mergeCell ref="F166:R166"/>
    <mergeCell ref="F160:I160"/>
    <mergeCell ref="L160:M160"/>
    <mergeCell ref="N160:Q160"/>
    <mergeCell ref="F161:R161"/>
    <mergeCell ref="F162:I162"/>
    <mergeCell ref="L162:M162"/>
    <mergeCell ref="N162:Q162"/>
    <mergeCell ref="F155:R155"/>
    <mergeCell ref="F156:R156"/>
    <mergeCell ref="F158:I158"/>
    <mergeCell ref="L158:M158"/>
    <mergeCell ref="N158:Q158"/>
    <mergeCell ref="F159:R159"/>
    <mergeCell ref="F151:I151"/>
    <mergeCell ref="L151:M151"/>
    <mergeCell ref="N151:Q151"/>
    <mergeCell ref="F152:R152"/>
    <mergeCell ref="F154:I154"/>
    <mergeCell ref="L154:M154"/>
    <mergeCell ref="N154:Q154"/>
    <mergeCell ref="F146:R146"/>
    <mergeCell ref="F147:R147"/>
    <mergeCell ref="F149:I149"/>
    <mergeCell ref="L149:M149"/>
    <mergeCell ref="N149:Q149"/>
    <mergeCell ref="F150:R150"/>
    <mergeCell ref="F143:I143"/>
    <mergeCell ref="L143:M143"/>
    <mergeCell ref="N143:Q143"/>
    <mergeCell ref="F144:R144"/>
    <mergeCell ref="F145:I145"/>
    <mergeCell ref="L145:M145"/>
    <mergeCell ref="N145:Q145"/>
    <mergeCell ref="F139:R139"/>
    <mergeCell ref="F140:R140"/>
    <mergeCell ref="F141:I141"/>
    <mergeCell ref="L141:M141"/>
    <mergeCell ref="N141:Q141"/>
    <mergeCell ref="F142:R142"/>
    <mergeCell ref="F136:I136"/>
    <mergeCell ref="L136:M136"/>
    <mergeCell ref="N136:Q136"/>
    <mergeCell ref="F137:R137"/>
    <mergeCell ref="F138:I138"/>
    <mergeCell ref="L138:M138"/>
    <mergeCell ref="N138:Q138"/>
    <mergeCell ref="F132:R132"/>
    <mergeCell ref="F133:I133"/>
    <mergeCell ref="L133:M133"/>
    <mergeCell ref="N133:Q133"/>
    <mergeCell ref="F134:R134"/>
    <mergeCell ref="F135:R135"/>
    <mergeCell ref="F128:R128"/>
    <mergeCell ref="F129:R129"/>
    <mergeCell ref="F130:I130"/>
    <mergeCell ref="L130:M130"/>
    <mergeCell ref="N130:Q130"/>
    <mergeCell ref="F131:R131"/>
    <mergeCell ref="F124:R124"/>
    <mergeCell ref="F125:I125"/>
    <mergeCell ref="L125:M125"/>
    <mergeCell ref="N125:Q125"/>
    <mergeCell ref="F126:R126"/>
    <mergeCell ref="F127:I127"/>
    <mergeCell ref="L127:M127"/>
    <mergeCell ref="N127:Q127"/>
    <mergeCell ref="F120:R120"/>
    <mergeCell ref="F121:I121"/>
    <mergeCell ref="L121:M121"/>
    <mergeCell ref="N121:Q121"/>
    <mergeCell ref="F122:R122"/>
    <mergeCell ref="F123:I123"/>
    <mergeCell ref="L123:M123"/>
    <mergeCell ref="N123:Q123"/>
    <mergeCell ref="F116:R116"/>
    <mergeCell ref="F117:I117"/>
    <mergeCell ref="L117:M117"/>
    <mergeCell ref="N117:Q117"/>
    <mergeCell ref="F118:R118"/>
    <mergeCell ref="F119:I119"/>
    <mergeCell ref="L119:M119"/>
    <mergeCell ref="N119:Q119"/>
    <mergeCell ref="F111:R111"/>
    <mergeCell ref="F112:I112"/>
    <mergeCell ref="L112:M112"/>
    <mergeCell ref="N112:Q112"/>
    <mergeCell ref="F113:R113"/>
    <mergeCell ref="F115:I115"/>
    <mergeCell ref="L115:M115"/>
    <mergeCell ref="N115:Q115"/>
    <mergeCell ref="F107:R107"/>
    <mergeCell ref="F108:R108"/>
    <mergeCell ref="F109:I109"/>
    <mergeCell ref="L109:M109"/>
    <mergeCell ref="N109:Q109"/>
    <mergeCell ref="F110:R110"/>
    <mergeCell ref="F103:I103"/>
    <mergeCell ref="L103:M103"/>
    <mergeCell ref="N103:Q103"/>
    <mergeCell ref="F104:R104"/>
    <mergeCell ref="F106:I106"/>
    <mergeCell ref="L106:M106"/>
    <mergeCell ref="N106:Q106"/>
    <mergeCell ref="F99:R99"/>
    <mergeCell ref="F100:I100"/>
    <mergeCell ref="L100:M100"/>
    <mergeCell ref="N100:Q100"/>
    <mergeCell ref="F101:R101"/>
    <mergeCell ref="F102:R102"/>
    <mergeCell ref="F95:I95"/>
    <mergeCell ref="L95:M95"/>
    <mergeCell ref="N95:Q95"/>
    <mergeCell ref="F96:R96"/>
    <mergeCell ref="F97:R97"/>
    <mergeCell ref="F98:I98"/>
    <mergeCell ref="L98:M98"/>
    <mergeCell ref="N98:Q98"/>
    <mergeCell ref="F91:R91"/>
    <mergeCell ref="F92:I92"/>
    <mergeCell ref="L92:M92"/>
    <mergeCell ref="N92:Q92"/>
    <mergeCell ref="F93:R93"/>
    <mergeCell ref="F94:R94"/>
    <mergeCell ref="F87:R87"/>
    <mergeCell ref="F88:R88"/>
    <mergeCell ref="F89:I89"/>
    <mergeCell ref="L89:M89"/>
    <mergeCell ref="N89:Q89"/>
    <mergeCell ref="F90:R90"/>
    <mergeCell ref="F83:I83"/>
    <mergeCell ref="L83:M83"/>
    <mergeCell ref="N83:Q83"/>
    <mergeCell ref="F84:R84"/>
    <mergeCell ref="F85:R85"/>
    <mergeCell ref="F86:I86"/>
    <mergeCell ref="L86:M86"/>
    <mergeCell ref="N86:Q86"/>
    <mergeCell ref="C69:R69"/>
    <mergeCell ref="F71:Q71"/>
    <mergeCell ref="F72:Q72"/>
    <mergeCell ref="M74:P74"/>
    <mergeCell ref="M76:Q76"/>
    <mergeCell ref="F79:I79"/>
    <mergeCell ref="L79:M79"/>
    <mergeCell ref="N79:Q79"/>
    <mergeCell ref="N57:Q57"/>
    <mergeCell ref="N58:Q58"/>
    <mergeCell ref="N59:Q59"/>
    <mergeCell ref="N60:Q60"/>
    <mergeCell ref="N61:Q61"/>
    <mergeCell ref="N62:Q62"/>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10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08"/>
      <c r="B1" s="205"/>
      <c r="C1" s="205"/>
      <c r="D1" s="206" t="s">
        <v>1</v>
      </c>
      <c r="E1" s="205"/>
      <c r="F1" s="207" t="s">
        <v>432</v>
      </c>
      <c r="G1" s="207"/>
      <c r="H1" s="209" t="s">
        <v>433</v>
      </c>
      <c r="I1" s="209"/>
      <c r="J1" s="209"/>
      <c r="K1" s="209"/>
      <c r="L1" s="207" t="s">
        <v>434</v>
      </c>
      <c r="M1" s="207"/>
      <c r="N1" s="205"/>
      <c r="O1" s="206" t="s">
        <v>85</v>
      </c>
      <c r="P1" s="205"/>
      <c r="Q1" s="205"/>
      <c r="R1" s="205"/>
      <c r="S1" s="207" t="s">
        <v>435</v>
      </c>
      <c r="T1" s="207"/>
      <c r="U1" s="208"/>
      <c r="V1" s="20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39" t="s">
        <v>5</v>
      </c>
      <c r="D2" s="140"/>
      <c r="E2" s="140"/>
      <c r="F2" s="140"/>
      <c r="G2" s="140"/>
      <c r="H2" s="140"/>
      <c r="I2" s="140"/>
      <c r="J2" s="140"/>
      <c r="K2" s="140"/>
      <c r="L2" s="140"/>
      <c r="M2" s="140"/>
      <c r="N2" s="140"/>
      <c r="O2" s="140"/>
      <c r="P2" s="140"/>
      <c r="Q2" s="140"/>
      <c r="R2" s="140"/>
      <c r="S2" s="174"/>
      <c r="T2" s="140"/>
      <c r="U2" s="140"/>
      <c r="V2" s="140"/>
      <c r="W2" s="140"/>
      <c r="X2" s="140"/>
      <c r="Y2" s="140"/>
      <c r="Z2" s="140"/>
      <c r="AA2" s="140"/>
      <c r="AB2" s="140"/>
      <c r="AC2" s="140"/>
      <c r="AT2" s="2" t="s">
        <v>78</v>
      </c>
    </row>
    <row r="3" spans="2:46" s="2" customFormat="1" ht="7.5" customHeight="1">
      <c r="B3" s="7"/>
      <c r="C3" s="8"/>
      <c r="D3" s="8"/>
      <c r="E3" s="8"/>
      <c r="F3" s="8"/>
      <c r="G3" s="8"/>
      <c r="H3" s="8"/>
      <c r="I3" s="8"/>
      <c r="J3" s="8"/>
      <c r="K3" s="8"/>
      <c r="L3" s="8"/>
      <c r="M3" s="8"/>
      <c r="N3" s="8"/>
      <c r="O3" s="8"/>
      <c r="P3" s="8"/>
      <c r="Q3" s="8"/>
      <c r="R3" s="9"/>
      <c r="AT3" s="2" t="s">
        <v>72</v>
      </c>
    </row>
    <row r="4" spans="2:46" s="2" customFormat="1" ht="37.5" customHeight="1">
      <c r="B4" s="10"/>
      <c r="C4" s="141" t="s">
        <v>86</v>
      </c>
      <c r="D4" s="142"/>
      <c r="E4" s="142"/>
      <c r="F4" s="142"/>
      <c r="G4" s="142"/>
      <c r="H4" s="142"/>
      <c r="I4" s="142"/>
      <c r="J4" s="142"/>
      <c r="K4" s="142"/>
      <c r="L4" s="142"/>
      <c r="M4" s="142"/>
      <c r="N4" s="142"/>
      <c r="O4" s="142"/>
      <c r="P4" s="142"/>
      <c r="Q4" s="142"/>
      <c r="R4" s="14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75" t="str">
        <f>'Rekapitulace stavby'!$K$6</f>
        <v>S04 - Karlovarský park</v>
      </c>
      <c r="G6" s="142"/>
      <c r="H6" s="142"/>
      <c r="I6" s="142"/>
      <c r="J6" s="142"/>
      <c r="K6" s="142"/>
      <c r="L6" s="142"/>
      <c r="M6" s="142"/>
      <c r="N6" s="142"/>
      <c r="O6" s="142"/>
      <c r="P6" s="142"/>
      <c r="Q6" s="142"/>
      <c r="R6" s="12"/>
    </row>
    <row r="7" spans="2:18" s="6" customFormat="1" ht="18.75" customHeight="1">
      <c r="B7" s="21"/>
      <c r="C7" s="22"/>
      <c r="D7" s="15" t="s">
        <v>87</v>
      </c>
      <c r="E7" s="22"/>
      <c r="F7" s="147" t="s">
        <v>319</v>
      </c>
      <c r="G7" s="159"/>
      <c r="H7" s="159"/>
      <c r="I7" s="159"/>
      <c r="J7" s="159"/>
      <c r="K7" s="159"/>
      <c r="L7" s="159"/>
      <c r="M7" s="159"/>
      <c r="N7" s="159"/>
      <c r="O7" s="159"/>
      <c r="P7" s="159"/>
      <c r="Q7" s="15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89</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76" t="str">
        <f>'Rekapitulace stavby'!$AN$8</f>
        <v>02.05.2013</v>
      </c>
      <c r="P10" s="15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60">
        <f>IF('Rekapitulace stavby'!$AN$10="","",'Rekapitulace stavby'!$AN$10)</f>
      </c>
      <c r="P12" s="159"/>
      <c r="Q12" s="22"/>
      <c r="R12" s="25"/>
    </row>
    <row r="13" spans="2:18" s="6" customFormat="1" ht="18.75" customHeight="1">
      <c r="B13" s="21"/>
      <c r="C13" s="22"/>
      <c r="D13" s="22"/>
      <c r="E13" s="17" t="str">
        <f>IF('Rekapitulace stavby'!$E$11="","",'Rekapitulace stavby'!$E$11)</f>
        <v> </v>
      </c>
      <c r="F13" s="22"/>
      <c r="G13" s="22"/>
      <c r="H13" s="22"/>
      <c r="I13" s="22"/>
      <c r="J13" s="22"/>
      <c r="K13" s="22"/>
      <c r="L13" s="22"/>
      <c r="M13" s="16" t="s">
        <v>26</v>
      </c>
      <c r="N13" s="22"/>
      <c r="O13" s="160">
        <f>IF('Rekapitulace stavby'!$AN$11="","",'Rekapitulace stavby'!$AN$11)</f>
      </c>
      <c r="P13" s="15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27</v>
      </c>
      <c r="E15" s="22"/>
      <c r="F15" s="22"/>
      <c r="G15" s="22"/>
      <c r="H15" s="22"/>
      <c r="I15" s="22"/>
      <c r="J15" s="22"/>
      <c r="K15" s="22"/>
      <c r="L15" s="22"/>
      <c r="M15" s="16" t="s">
        <v>25</v>
      </c>
      <c r="N15" s="22"/>
      <c r="O15" s="160" t="str">
        <f>IF('Rekapitulace stavby'!$AN$13="","",'Rekapitulace stavby'!$AN$13)</f>
        <v>Vyplň údaj</v>
      </c>
      <c r="P15" s="159"/>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26</v>
      </c>
      <c r="N16" s="22"/>
      <c r="O16" s="160" t="str">
        <f>IF('Rekapitulace stavby'!$AN$14="","",'Rekapitulace stavby'!$AN$14)</f>
        <v>Vyplň údaj</v>
      </c>
      <c r="P16" s="15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29</v>
      </c>
      <c r="E18" s="22"/>
      <c r="F18" s="22"/>
      <c r="G18" s="22"/>
      <c r="H18" s="22"/>
      <c r="I18" s="22"/>
      <c r="J18" s="22"/>
      <c r="K18" s="22"/>
      <c r="L18" s="22"/>
      <c r="M18" s="16" t="s">
        <v>25</v>
      </c>
      <c r="N18" s="22"/>
      <c r="O18" s="160">
        <f>IF('Rekapitulace stavby'!$AN$16="","",'Rekapitulace stavby'!$AN$16)</f>
      </c>
      <c r="P18" s="159"/>
      <c r="Q18" s="22"/>
      <c r="R18" s="25"/>
    </row>
    <row r="19" spans="2:18" s="6" customFormat="1" ht="18.75" customHeight="1">
      <c r="B19" s="21"/>
      <c r="C19" s="22"/>
      <c r="D19" s="22"/>
      <c r="E19" s="17" t="str">
        <f>IF('Rekapitulace stavby'!$E$17="","",'Rekapitulace stavby'!$E$17)</f>
        <v> </v>
      </c>
      <c r="F19" s="22"/>
      <c r="G19" s="22"/>
      <c r="H19" s="22"/>
      <c r="I19" s="22"/>
      <c r="J19" s="22"/>
      <c r="K19" s="22"/>
      <c r="L19" s="22"/>
      <c r="M19" s="16" t="s">
        <v>26</v>
      </c>
      <c r="N19" s="22"/>
      <c r="O19" s="160">
        <f>IF('Rekapitulace stavby'!$AN$17="","",'Rekapitulace stavby'!$AN$17)</f>
      </c>
      <c r="P19" s="15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31</v>
      </c>
      <c r="E21" s="22"/>
      <c r="F21" s="22"/>
      <c r="G21" s="22"/>
      <c r="H21" s="22"/>
      <c r="I21" s="22"/>
      <c r="J21" s="22"/>
      <c r="K21" s="22"/>
      <c r="L21" s="22"/>
      <c r="M21" s="22"/>
      <c r="N21" s="22"/>
      <c r="O21" s="22"/>
      <c r="P21" s="22"/>
      <c r="Q21" s="22"/>
      <c r="R21" s="25"/>
    </row>
    <row r="22" spans="2:18" s="80" customFormat="1" ht="15.75" customHeight="1">
      <c r="B22" s="81"/>
      <c r="C22" s="82"/>
      <c r="D22" s="82"/>
      <c r="E22" s="149"/>
      <c r="F22" s="177"/>
      <c r="G22" s="177"/>
      <c r="H22" s="177"/>
      <c r="I22" s="177"/>
      <c r="J22" s="177"/>
      <c r="K22" s="177"/>
      <c r="L22" s="177"/>
      <c r="M22" s="177"/>
      <c r="N22" s="177"/>
      <c r="O22" s="177"/>
      <c r="P22" s="17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32</v>
      </c>
      <c r="E25" s="22"/>
      <c r="F25" s="22"/>
      <c r="G25" s="22"/>
      <c r="H25" s="22"/>
      <c r="I25" s="22"/>
      <c r="J25" s="22"/>
      <c r="K25" s="22"/>
      <c r="L25" s="22"/>
      <c r="M25" s="172">
        <f>ROUNDUP($N$73,2)</f>
        <v>0</v>
      </c>
      <c r="N25" s="159"/>
      <c r="O25" s="159"/>
      <c r="P25" s="15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33</v>
      </c>
      <c r="E27" s="27" t="s">
        <v>34</v>
      </c>
      <c r="F27" s="28">
        <v>0.21</v>
      </c>
      <c r="G27" s="85" t="s">
        <v>35</v>
      </c>
      <c r="H27" s="178">
        <f>SUM($BE$73:$BE$105)</f>
        <v>0</v>
      </c>
      <c r="I27" s="159"/>
      <c r="J27" s="159"/>
      <c r="K27" s="22"/>
      <c r="L27" s="22"/>
      <c r="M27" s="178">
        <f>SUM($BE$73:$BE$105)*$F$27</f>
        <v>0</v>
      </c>
      <c r="N27" s="159"/>
      <c r="O27" s="159"/>
      <c r="P27" s="159"/>
      <c r="Q27" s="22"/>
      <c r="R27" s="25"/>
    </row>
    <row r="28" spans="2:18" s="6" customFormat="1" ht="15" customHeight="1">
      <c r="B28" s="21"/>
      <c r="C28" s="22"/>
      <c r="D28" s="22"/>
      <c r="E28" s="27" t="s">
        <v>36</v>
      </c>
      <c r="F28" s="28">
        <v>0.15</v>
      </c>
      <c r="G28" s="85" t="s">
        <v>35</v>
      </c>
      <c r="H28" s="178">
        <f>SUM($BF$73:$BF$105)</f>
        <v>0</v>
      </c>
      <c r="I28" s="159"/>
      <c r="J28" s="159"/>
      <c r="K28" s="22"/>
      <c r="L28" s="22"/>
      <c r="M28" s="178">
        <f>SUM($BF$73:$BF$105)*$F$28</f>
        <v>0</v>
      </c>
      <c r="N28" s="159"/>
      <c r="O28" s="159"/>
      <c r="P28" s="159"/>
      <c r="Q28" s="22"/>
      <c r="R28" s="25"/>
    </row>
    <row r="29" spans="2:18" s="6" customFormat="1" ht="15" customHeight="1" hidden="1">
      <c r="B29" s="21"/>
      <c r="C29" s="22"/>
      <c r="D29" s="22"/>
      <c r="E29" s="27" t="s">
        <v>37</v>
      </c>
      <c r="F29" s="28">
        <v>0.21</v>
      </c>
      <c r="G29" s="85" t="s">
        <v>35</v>
      </c>
      <c r="H29" s="178">
        <f>SUM($BG$73:$BG$105)</f>
        <v>0</v>
      </c>
      <c r="I29" s="159"/>
      <c r="J29" s="159"/>
      <c r="K29" s="22"/>
      <c r="L29" s="22"/>
      <c r="M29" s="178">
        <v>0</v>
      </c>
      <c r="N29" s="159"/>
      <c r="O29" s="159"/>
      <c r="P29" s="159"/>
      <c r="Q29" s="22"/>
      <c r="R29" s="25"/>
    </row>
    <row r="30" spans="2:18" s="6" customFormat="1" ht="15" customHeight="1" hidden="1">
      <c r="B30" s="21"/>
      <c r="C30" s="22"/>
      <c r="D30" s="22"/>
      <c r="E30" s="27" t="s">
        <v>38</v>
      </c>
      <c r="F30" s="28">
        <v>0.15</v>
      </c>
      <c r="G30" s="85" t="s">
        <v>35</v>
      </c>
      <c r="H30" s="178">
        <f>SUM($BH$73:$BH$105)</f>
        <v>0</v>
      </c>
      <c r="I30" s="159"/>
      <c r="J30" s="159"/>
      <c r="K30" s="22"/>
      <c r="L30" s="22"/>
      <c r="M30" s="178">
        <v>0</v>
      </c>
      <c r="N30" s="159"/>
      <c r="O30" s="159"/>
      <c r="P30" s="159"/>
      <c r="Q30" s="22"/>
      <c r="R30" s="25"/>
    </row>
    <row r="31" spans="2:18" s="6" customFormat="1" ht="15" customHeight="1" hidden="1">
      <c r="B31" s="21"/>
      <c r="C31" s="22"/>
      <c r="D31" s="22"/>
      <c r="E31" s="27" t="s">
        <v>39</v>
      </c>
      <c r="F31" s="28">
        <v>0</v>
      </c>
      <c r="G31" s="85" t="s">
        <v>35</v>
      </c>
      <c r="H31" s="178">
        <f>SUM($BI$73:$BI$105)</f>
        <v>0</v>
      </c>
      <c r="I31" s="159"/>
      <c r="J31" s="159"/>
      <c r="K31" s="22"/>
      <c r="L31" s="22"/>
      <c r="M31" s="178">
        <v>0</v>
      </c>
      <c r="N31" s="159"/>
      <c r="O31" s="159"/>
      <c r="P31" s="15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40</v>
      </c>
      <c r="E33" s="33"/>
      <c r="F33" s="33"/>
      <c r="G33" s="86" t="s">
        <v>41</v>
      </c>
      <c r="H33" s="34" t="s">
        <v>42</v>
      </c>
      <c r="I33" s="33"/>
      <c r="J33" s="33"/>
      <c r="K33" s="33"/>
      <c r="L33" s="157">
        <f>ROUNDUP(SUM($M$25:$M$31),2)</f>
        <v>0</v>
      </c>
      <c r="M33" s="156"/>
      <c r="N33" s="156"/>
      <c r="O33" s="156"/>
      <c r="P33" s="15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41" t="s">
        <v>90</v>
      </c>
      <c r="D39" s="159"/>
      <c r="E39" s="159"/>
      <c r="F39" s="159"/>
      <c r="G39" s="159"/>
      <c r="H39" s="159"/>
      <c r="I39" s="159"/>
      <c r="J39" s="159"/>
      <c r="K39" s="159"/>
      <c r="L39" s="159"/>
      <c r="M39" s="159"/>
      <c r="N39" s="159"/>
      <c r="O39" s="159"/>
      <c r="P39" s="159"/>
      <c r="Q39" s="159"/>
      <c r="R39" s="17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75" t="str">
        <f>$F$6</f>
        <v>S04 - Karlovarský park</v>
      </c>
      <c r="G41" s="159"/>
      <c r="H41" s="159"/>
      <c r="I41" s="159"/>
      <c r="J41" s="159"/>
      <c r="K41" s="159"/>
      <c r="L41" s="159"/>
      <c r="M41" s="159"/>
      <c r="N41" s="159"/>
      <c r="O41" s="159"/>
      <c r="P41" s="159"/>
      <c r="Q41" s="159"/>
      <c r="R41" s="25"/>
      <c r="T41" s="22"/>
      <c r="U41" s="22"/>
    </row>
    <row r="42" spans="2:21" s="6" customFormat="1" ht="15" customHeight="1">
      <c r="B42" s="21"/>
      <c r="C42" s="15" t="s">
        <v>87</v>
      </c>
      <c r="D42" s="22"/>
      <c r="E42" s="22"/>
      <c r="F42" s="147" t="str">
        <f>$F$7</f>
        <v>SO 901 - Terénní úpravy</v>
      </c>
      <c r="G42" s="159"/>
      <c r="H42" s="159"/>
      <c r="I42" s="159"/>
      <c r="J42" s="159"/>
      <c r="K42" s="159"/>
      <c r="L42" s="159"/>
      <c r="M42" s="159"/>
      <c r="N42" s="159"/>
      <c r="O42" s="159"/>
      <c r="P42" s="159"/>
      <c r="Q42" s="15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176" t="str">
        <f>IF($O$10="","",$O$10)</f>
        <v>02.05.2013</v>
      </c>
      <c r="N44" s="159"/>
      <c r="O44" s="159"/>
      <c r="P44" s="15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29</v>
      </c>
      <c r="L46" s="22"/>
      <c r="M46" s="160" t="str">
        <f>$E$19</f>
        <v> </v>
      </c>
      <c r="N46" s="159"/>
      <c r="O46" s="159"/>
      <c r="P46" s="159"/>
      <c r="Q46" s="159"/>
      <c r="R46" s="25"/>
      <c r="T46" s="22"/>
      <c r="U46" s="22"/>
    </row>
    <row r="47" spans="2:21" s="6" customFormat="1" ht="15" customHeight="1">
      <c r="B47" s="21"/>
      <c r="C47" s="16" t="s">
        <v>27</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80" t="s">
        <v>91</v>
      </c>
      <c r="D49" s="181"/>
      <c r="E49" s="181"/>
      <c r="F49" s="181"/>
      <c r="G49" s="181"/>
      <c r="H49" s="31"/>
      <c r="I49" s="31"/>
      <c r="J49" s="31"/>
      <c r="K49" s="31"/>
      <c r="L49" s="31"/>
      <c r="M49" s="31"/>
      <c r="N49" s="180" t="s">
        <v>92</v>
      </c>
      <c r="O49" s="181"/>
      <c r="P49" s="181"/>
      <c r="Q49" s="18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93</v>
      </c>
      <c r="D51" s="22"/>
      <c r="E51" s="22"/>
      <c r="F51" s="22"/>
      <c r="G51" s="22"/>
      <c r="H51" s="22"/>
      <c r="I51" s="22"/>
      <c r="J51" s="22"/>
      <c r="K51" s="22"/>
      <c r="L51" s="22"/>
      <c r="M51" s="22"/>
      <c r="N51" s="172">
        <f>ROUNDUP($N$73,2)</f>
        <v>0</v>
      </c>
      <c r="O51" s="159"/>
      <c r="P51" s="159"/>
      <c r="Q51" s="159"/>
      <c r="R51" s="25"/>
      <c r="T51" s="22"/>
      <c r="U51" s="22"/>
      <c r="AU51" s="6" t="s">
        <v>94</v>
      </c>
    </row>
    <row r="52" spans="2:21" s="66" customFormat="1" ht="25.5" customHeight="1">
      <c r="B52" s="90"/>
      <c r="C52" s="91"/>
      <c r="D52" s="91" t="s">
        <v>320</v>
      </c>
      <c r="E52" s="91"/>
      <c r="F52" s="91"/>
      <c r="G52" s="91"/>
      <c r="H52" s="91"/>
      <c r="I52" s="91"/>
      <c r="J52" s="91"/>
      <c r="K52" s="91"/>
      <c r="L52" s="91"/>
      <c r="M52" s="91"/>
      <c r="N52" s="182">
        <f>ROUNDUP($N$74,2)</f>
        <v>0</v>
      </c>
      <c r="O52" s="183"/>
      <c r="P52" s="183"/>
      <c r="Q52" s="183"/>
      <c r="R52" s="92"/>
      <c r="T52" s="91"/>
      <c r="U52" s="91"/>
    </row>
    <row r="53" spans="2:21" s="93" customFormat="1" ht="21" customHeight="1">
      <c r="B53" s="94"/>
      <c r="C53" s="95"/>
      <c r="D53" s="95" t="s">
        <v>135</v>
      </c>
      <c r="E53" s="95"/>
      <c r="F53" s="95"/>
      <c r="G53" s="95"/>
      <c r="H53" s="95"/>
      <c r="I53" s="95"/>
      <c r="J53" s="95"/>
      <c r="K53" s="95"/>
      <c r="L53" s="95"/>
      <c r="M53" s="95"/>
      <c r="N53" s="184">
        <f>ROUNDUP($N$75,2)</f>
        <v>0</v>
      </c>
      <c r="O53" s="185"/>
      <c r="P53" s="185"/>
      <c r="Q53" s="185"/>
      <c r="R53" s="96"/>
      <c r="T53" s="95"/>
      <c r="U53" s="95"/>
    </row>
    <row r="54" spans="2:21" s="93" customFormat="1" ht="21" customHeight="1">
      <c r="B54" s="94"/>
      <c r="C54" s="95"/>
      <c r="D54" s="95" t="s">
        <v>321</v>
      </c>
      <c r="E54" s="95"/>
      <c r="F54" s="95"/>
      <c r="G54" s="95"/>
      <c r="H54" s="95"/>
      <c r="I54" s="95"/>
      <c r="J54" s="95"/>
      <c r="K54" s="95"/>
      <c r="L54" s="95"/>
      <c r="M54" s="95"/>
      <c r="N54" s="184">
        <f>ROUNDUP($N$93,2)</f>
        <v>0</v>
      </c>
      <c r="O54" s="185"/>
      <c r="P54" s="185"/>
      <c r="Q54" s="185"/>
      <c r="R54" s="96"/>
      <c r="T54" s="95"/>
      <c r="U54" s="95"/>
    </row>
    <row r="55" spans="2:21" s="93" customFormat="1" ht="21" customHeight="1">
      <c r="B55" s="94"/>
      <c r="C55" s="95"/>
      <c r="D55" s="95" t="s">
        <v>322</v>
      </c>
      <c r="E55" s="95"/>
      <c r="F55" s="95"/>
      <c r="G55" s="95"/>
      <c r="H55" s="95"/>
      <c r="I55" s="95"/>
      <c r="J55" s="95"/>
      <c r="K55" s="95"/>
      <c r="L55" s="95"/>
      <c r="M55" s="95"/>
      <c r="N55" s="184">
        <f>ROUNDUP($N$97,2)</f>
        <v>0</v>
      </c>
      <c r="O55" s="185"/>
      <c r="P55" s="185"/>
      <c r="Q55" s="185"/>
      <c r="R55" s="96"/>
      <c r="T55" s="95"/>
      <c r="U55" s="95"/>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41" t="s">
        <v>97</v>
      </c>
      <c r="D62" s="159"/>
      <c r="E62" s="159"/>
      <c r="F62" s="159"/>
      <c r="G62" s="159"/>
      <c r="H62" s="159"/>
      <c r="I62" s="159"/>
      <c r="J62" s="159"/>
      <c r="K62" s="159"/>
      <c r="L62" s="159"/>
      <c r="M62" s="159"/>
      <c r="N62" s="159"/>
      <c r="O62" s="159"/>
      <c r="P62" s="159"/>
      <c r="Q62" s="159"/>
      <c r="R62" s="159"/>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14</v>
      </c>
      <c r="D64" s="22"/>
      <c r="E64" s="22"/>
      <c r="F64" s="175" t="str">
        <f>$F$6</f>
        <v>S04 - Karlovarský park</v>
      </c>
      <c r="G64" s="159"/>
      <c r="H64" s="159"/>
      <c r="I64" s="159"/>
      <c r="J64" s="159"/>
      <c r="K64" s="159"/>
      <c r="L64" s="159"/>
      <c r="M64" s="159"/>
      <c r="N64" s="159"/>
      <c r="O64" s="159"/>
      <c r="P64" s="159"/>
      <c r="Q64" s="159"/>
      <c r="R64" s="22"/>
      <c r="S64" s="41"/>
    </row>
    <row r="65" spans="2:19" s="6" customFormat="1" ht="15" customHeight="1">
      <c r="B65" s="21"/>
      <c r="C65" s="15" t="s">
        <v>87</v>
      </c>
      <c r="D65" s="22"/>
      <c r="E65" s="22"/>
      <c r="F65" s="147" t="str">
        <f>$F$7</f>
        <v>SO 901 - Terénní úpravy</v>
      </c>
      <c r="G65" s="159"/>
      <c r="H65" s="159"/>
      <c r="I65" s="159"/>
      <c r="J65" s="159"/>
      <c r="K65" s="159"/>
      <c r="L65" s="159"/>
      <c r="M65" s="159"/>
      <c r="N65" s="159"/>
      <c r="O65" s="159"/>
      <c r="P65" s="159"/>
      <c r="Q65" s="159"/>
      <c r="R65" s="22"/>
      <c r="S65" s="41"/>
    </row>
    <row r="66" spans="2:19" s="6" customFormat="1" ht="7.5" customHeight="1">
      <c r="B66" s="21"/>
      <c r="C66" s="22"/>
      <c r="D66" s="22"/>
      <c r="E66" s="22"/>
      <c r="F66" s="22"/>
      <c r="G66" s="22"/>
      <c r="H66" s="22"/>
      <c r="I66" s="22"/>
      <c r="J66" s="22"/>
      <c r="K66" s="22"/>
      <c r="L66" s="22"/>
      <c r="M66" s="22"/>
      <c r="N66" s="22"/>
      <c r="O66" s="22"/>
      <c r="P66" s="22"/>
      <c r="Q66" s="22"/>
      <c r="R66" s="22"/>
      <c r="S66" s="41"/>
    </row>
    <row r="67" spans="2:19" s="6" customFormat="1" ht="18.75" customHeight="1">
      <c r="B67" s="21"/>
      <c r="C67" s="16" t="s">
        <v>18</v>
      </c>
      <c r="D67" s="22"/>
      <c r="E67" s="22"/>
      <c r="F67" s="17" t="str">
        <f>$F$10</f>
        <v> </v>
      </c>
      <c r="G67" s="22"/>
      <c r="H67" s="22"/>
      <c r="I67" s="22"/>
      <c r="J67" s="22"/>
      <c r="K67" s="16" t="s">
        <v>20</v>
      </c>
      <c r="L67" s="22"/>
      <c r="M67" s="176" t="str">
        <f>IF($O$10="","",$O$10)</f>
        <v>02.05.2013</v>
      </c>
      <c r="N67" s="159"/>
      <c r="O67" s="159"/>
      <c r="P67" s="159"/>
      <c r="Q67" s="22"/>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5.75" customHeight="1">
      <c r="B69" s="21"/>
      <c r="C69" s="16" t="s">
        <v>24</v>
      </c>
      <c r="D69" s="22"/>
      <c r="E69" s="22"/>
      <c r="F69" s="17" t="str">
        <f>$E$13</f>
        <v> </v>
      </c>
      <c r="G69" s="22"/>
      <c r="H69" s="22"/>
      <c r="I69" s="22"/>
      <c r="J69" s="22"/>
      <c r="K69" s="16" t="s">
        <v>29</v>
      </c>
      <c r="L69" s="22"/>
      <c r="M69" s="160" t="str">
        <f>$E$19</f>
        <v> </v>
      </c>
      <c r="N69" s="159"/>
      <c r="O69" s="159"/>
      <c r="P69" s="159"/>
      <c r="Q69" s="159"/>
      <c r="R69" s="22"/>
      <c r="S69" s="41"/>
    </row>
    <row r="70" spans="2:19" s="6" customFormat="1" ht="15" customHeight="1">
      <c r="B70" s="21"/>
      <c r="C70" s="16" t="s">
        <v>27</v>
      </c>
      <c r="D70" s="22"/>
      <c r="E70" s="22"/>
      <c r="F70" s="17" t="str">
        <f>IF($E$16="","",$E$16)</f>
        <v>Vyplň údaj</v>
      </c>
      <c r="G70" s="22"/>
      <c r="H70" s="22"/>
      <c r="I70" s="22"/>
      <c r="J70" s="22"/>
      <c r="K70" s="22"/>
      <c r="L70" s="22"/>
      <c r="M70" s="22"/>
      <c r="N70" s="22"/>
      <c r="O70" s="22"/>
      <c r="P70" s="22"/>
      <c r="Q70" s="22"/>
      <c r="R70" s="22"/>
      <c r="S70" s="41"/>
    </row>
    <row r="71" spans="2:19" s="6" customFormat="1" ht="11.25" customHeight="1">
      <c r="B71" s="21"/>
      <c r="C71" s="22"/>
      <c r="D71" s="22"/>
      <c r="E71" s="22"/>
      <c r="F71" s="22"/>
      <c r="G71" s="22"/>
      <c r="H71" s="22"/>
      <c r="I71" s="22"/>
      <c r="J71" s="22"/>
      <c r="K71" s="22"/>
      <c r="L71" s="22"/>
      <c r="M71" s="22"/>
      <c r="N71" s="22"/>
      <c r="O71" s="22"/>
      <c r="P71" s="22"/>
      <c r="Q71" s="22"/>
      <c r="R71" s="22"/>
      <c r="S71" s="41"/>
    </row>
    <row r="72" spans="2:27" s="97" customFormat="1" ht="30" customHeight="1">
      <c r="B72" s="98"/>
      <c r="C72" s="99" t="s">
        <v>98</v>
      </c>
      <c r="D72" s="100" t="s">
        <v>49</v>
      </c>
      <c r="E72" s="100" t="s">
        <v>45</v>
      </c>
      <c r="F72" s="186" t="s">
        <v>99</v>
      </c>
      <c r="G72" s="187"/>
      <c r="H72" s="187"/>
      <c r="I72" s="187"/>
      <c r="J72" s="100" t="s">
        <v>100</v>
      </c>
      <c r="K72" s="100" t="s">
        <v>101</v>
      </c>
      <c r="L72" s="186" t="s">
        <v>102</v>
      </c>
      <c r="M72" s="187"/>
      <c r="N72" s="186" t="s">
        <v>103</v>
      </c>
      <c r="O72" s="187"/>
      <c r="P72" s="187"/>
      <c r="Q72" s="187"/>
      <c r="R72" s="101" t="s">
        <v>104</v>
      </c>
      <c r="S72" s="102"/>
      <c r="T72" s="53" t="s">
        <v>105</v>
      </c>
      <c r="U72" s="54" t="s">
        <v>33</v>
      </c>
      <c r="V72" s="54" t="s">
        <v>106</v>
      </c>
      <c r="W72" s="54" t="s">
        <v>107</v>
      </c>
      <c r="X72" s="54" t="s">
        <v>108</v>
      </c>
      <c r="Y72" s="54" t="s">
        <v>109</v>
      </c>
      <c r="Z72" s="54" t="s">
        <v>110</v>
      </c>
      <c r="AA72" s="55" t="s">
        <v>111</v>
      </c>
    </row>
    <row r="73" spans="2:63" s="6" customFormat="1" ht="30" customHeight="1">
      <c r="B73" s="21"/>
      <c r="C73" s="60" t="s">
        <v>93</v>
      </c>
      <c r="D73" s="22"/>
      <c r="E73" s="22"/>
      <c r="F73" s="22"/>
      <c r="G73" s="22"/>
      <c r="H73" s="22"/>
      <c r="I73" s="22"/>
      <c r="J73" s="22"/>
      <c r="K73" s="22"/>
      <c r="L73" s="22"/>
      <c r="M73" s="22"/>
      <c r="N73" s="195">
        <f>$BK$73</f>
        <v>0</v>
      </c>
      <c r="O73" s="159"/>
      <c r="P73" s="159"/>
      <c r="Q73" s="159"/>
      <c r="R73" s="22"/>
      <c r="S73" s="41"/>
      <c r="T73" s="57"/>
      <c r="U73" s="58"/>
      <c r="V73" s="58"/>
      <c r="W73" s="103">
        <f>$W$74</f>
        <v>0</v>
      </c>
      <c r="X73" s="58"/>
      <c r="Y73" s="103">
        <f>$Y$74</f>
        <v>1158.06</v>
      </c>
      <c r="Z73" s="58"/>
      <c r="AA73" s="104">
        <f>$AA$74</f>
        <v>0</v>
      </c>
      <c r="AT73" s="6" t="s">
        <v>63</v>
      </c>
      <c r="AU73" s="6" t="s">
        <v>94</v>
      </c>
      <c r="BK73" s="105">
        <f>$BK$74</f>
        <v>0</v>
      </c>
    </row>
    <row r="74" spans="2:63" s="106" customFormat="1" ht="37.5" customHeight="1">
      <c r="B74" s="107"/>
      <c r="C74" s="108"/>
      <c r="D74" s="109" t="s">
        <v>320</v>
      </c>
      <c r="E74" s="108"/>
      <c r="F74" s="108"/>
      <c r="G74" s="108"/>
      <c r="H74" s="108"/>
      <c r="I74" s="108"/>
      <c r="J74" s="108"/>
      <c r="K74" s="108"/>
      <c r="L74" s="108"/>
      <c r="M74" s="108"/>
      <c r="N74" s="196">
        <f>$BK$74</f>
        <v>0</v>
      </c>
      <c r="O74" s="197"/>
      <c r="P74" s="197"/>
      <c r="Q74" s="197"/>
      <c r="R74" s="108"/>
      <c r="S74" s="110"/>
      <c r="T74" s="111"/>
      <c r="U74" s="108"/>
      <c r="V74" s="108"/>
      <c r="W74" s="112">
        <f>$W$75+$W$93+$W$97</f>
        <v>0</v>
      </c>
      <c r="X74" s="108"/>
      <c r="Y74" s="112">
        <f>$Y$75+$Y$93+$Y$97</f>
        <v>1158.06</v>
      </c>
      <c r="Z74" s="108"/>
      <c r="AA74" s="113">
        <f>$AA$75+$AA$93+$AA$97</f>
        <v>0</v>
      </c>
      <c r="AR74" s="114" t="s">
        <v>17</v>
      </c>
      <c r="AT74" s="114" t="s">
        <v>63</v>
      </c>
      <c r="AU74" s="114" t="s">
        <v>64</v>
      </c>
      <c r="AY74" s="114" t="s">
        <v>112</v>
      </c>
      <c r="BK74" s="115">
        <f>$BK$75+$BK$93+$BK$97</f>
        <v>0</v>
      </c>
    </row>
    <row r="75" spans="2:63" s="106" customFormat="1" ht="21" customHeight="1">
      <c r="B75" s="107"/>
      <c r="C75" s="108"/>
      <c r="D75" s="126" t="s">
        <v>135</v>
      </c>
      <c r="E75" s="108"/>
      <c r="F75" s="108"/>
      <c r="G75" s="108"/>
      <c r="H75" s="108"/>
      <c r="I75" s="108"/>
      <c r="J75" s="108"/>
      <c r="K75" s="108"/>
      <c r="L75" s="108"/>
      <c r="M75" s="108"/>
      <c r="N75" s="198">
        <f>$BK$75</f>
        <v>0</v>
      </c>
      <c r="O75" s="197"/>
      <c r="P75" s="197"/>
      <c r="Q75" s="197"/>
      <c r="R75" s="108"/>
      <c r="S75" s="110"/>
      <c r="T75" s="111"/>
      <c r="U75" s="108"/>
      <c r="V75" s="108"/>
      <c r="W75" s="112">
        <f>SUM($W$76:$W$92)</f>
        <v>0</v>
      </c>
      <c r="X75" s="108"/>
      <c r="Y75" s="112">
        <f>SUM($Y$76:$Y$92)</f>
        <v>1158.06</v>
      </c>
      <c r="Z75" s="108"/>
      <c r="AA75" s="113">
        <f>SUM($AA$76:$AA$92)</f>
        <v>0</v>
      </c>
      <c r="AR75" s="114" t="s">
        <v>17</v>
      </c>
      <c r="AT75" s="114" t="s">
        <v>63</v>
      </c>
      <c r="AU75" s="114" t="s">
        <v>17</v>
      </c>
      <c r="AY75" s="114" t="s">
        <v>112</v>
      </c>
      <c r="BK75" s="115">
        <f>SUM($BK$76:$BK$92)</f>
        <v>0</v>
      </c>
    </row>
    <row r="76" spans="2:65" s="6" customFormat="1" ht="27" customHeight="1">
      <c r="B76" s="21"/>
      <c r="C76" s="131" t="s">
        <v>17</v>
      </c>
      <c r="D76" s="131" t="s">
        <v>145</v>
      </c>
      <c r="E76" s="132" t="s">
        <v>146</v>
      </c>
      <c r="F76" s="199" t="s">
        <v>147</v>
      </c>
      <c r="G76" s="192"/>
      <c r="H76" s="192"/>
      <c r="I76" s="192"/>
      <c r="J76" s="133" t="s">
        <v>148</v>
      </c>
      <c r="K76" s="134">
        <v>181.6</v>
      </c>
      <c r="L76" s="200"/>
      <c r="M76" s="192"/>
      <c r="N76" s="201">
        <f>ROUND($L$76*$K$76,2)</f>
        <v>0</v>
      </c>
      <c r="O76" s="192"/>
      <c r="P76" s="192"/>
      <c r="Q76" s="192"/>
      <c r="R76" s="120" t="s">
        <v>149</v>
      </c>
      <c r="S76" s="41"/>
      <c r="T76" s="121"/>
      <c r="U76" s="122" t="s">
        <v>34</v>
      </c>
      <c r="V76" s="22"/>
      <c r="W76" s="22"/>
      <c r="X76" s="123">
        <v>0</v>
      </c>
      <c r="Y76" s="123">
        <f>$X$76*$K$76</f>
        <v>0</v>
      </c>
      <c r="Z76" s="123">
        <v>0</v>
      </c>
      <c r="AA76" s="124">
        <f>$Z$76*$K$76</f>
        <v>0</v>
      </c>
      <c r="AR76" s="80" t="s">
        <v>119</v>
      </c>
      <c r="AT76" s="80" t="s">
        <v>145</v>
      </c>
      <c r="AU76" s="80" t="s">
        <v>72</v>
      </c>
      <c r="AY76" s="6" t="s">
        <v>112</v>
      </c>
      <c r="BE76" s="125">
        <f>IF($U$76="základní",$N$76,0)</f>
        <v>0</v>
      </c>
      <c r="BF76" s="125">
        <f>IF($U$76="snížená",$N$76,0)</f>
        <v>0</v>
      </c>
      <c r="BG76" s="125">
        <f>IF($U$76="zákl. přenesená",$N$76,0)</f>
        <v>0</v>
      </c>
      <c r="BH76" s="125">
        <f>IF($U$76="sníž. přenesená",$N$76,0)</f>
        <v>0</v>
      </c>
      <c r="BI76" s="125">
        <f>IF($U$76="nulová",$N$76,0)</f>
        <v>0</v>
      </c>
      <c r="BJ76" s="80" t="s">
        <v>17</v>
      </c>
      <c r="BK76" s="125">
        <f>ROUND($L$76*$K$76,2)</f>
        <v>0</v>
      </c>
      <c r="BL76" s="80" t="s">
        <v>119</v>
      </c>
      <c r="BM76" s="80" t="s">
        <v>17</v>
      </c>
    </row>
    <row r="77" spans="2:47" s="6" customFormat="1" ht="16.5" customHeight="1">
      <c r="B77" s="21"/>
      <c r="C77" s="22"/>
      <c r="D77" s="22"/>
      <c r="E77" s="22"/>
      <c r="F77" s="193" t="s">
        <v>147</v>
      </c>
      <c r="G77" s="159"/>
      <c r="H77" s="159"/>
      <c r="I77" s="159"/>
      <c r="J77" s="159"/>
      <c r="K77" s="159"/>
      <c r="L77" s="159"/>
      <c r="M77" s="159"/>
      <c r="N77" s="159"/>
      <c r="O77" s="159"/>
      <c r="P77" s="159"/>
      <c r="Q77" s="159"/>
      <c r="R77" s="159"/>
      <c r="S77" s="41"/>
      <c r="T77" s="50"/>
      <c r="U77" s="22"/>
      <c r="V77" s="22"/>
      <c r="W77" s="22"/>
      <c r="X77" s="22"/>
      <c r="Y77" s="22"/>
      <c r="Z77" s="22"/>
      <c r="AA77" s="51"/>
      <c r="AT77" s="6" t="s">
        <v>121</v>
      </c>
      <c r="AU77" s="6" t="s">
        <v>72</v>
      </c>
    </row>
    <row r="78" spans="2:47" s="6" customFormat="1" ht="263.25" customHeight="1">
      <c r="B78" s="21"/>
      <c r="C78" s="22"/>
      <c r="D78" s="22"/>
      <c r="E78" s="22"/>
      <c r="F78" s="194" t="s">
        <v>150</v>
      </c>
      <c r="G78" s="159"/>
      <c r="H78" s="159"/>
      <c r="I78" s="159"/>
      <c r="J78" s="159"/>
      <c r="K78" s="159"/>
      <c r="L78" s="159"/>
      <c r="M78" s="159"/>
      <c r="N78" s="159"/>
      <c r="O78" s="159"/>
      <c r="P78" s="159"/>
      <c r="Q78" s="159"/>
      <c r="R78" s="159"/>
      <c r="S78" s="41"/>
      <c r="T78" s="50"/>
      <c r="U78" s="22"/>
      <c r="V78" s="22"/>
      <c r="W78" s="22"/>
      <c r="X78" s="22"/>
      <c r="Y78" s="22"/>
      <c r="Z78" s="22"/>
      <c r="AA78" s="51"/>
      <c r="AT78" s="6" t="s">
        <v>151</v>
      </c>
      <c r="AU78" s="6" t="s">
        <v>72</v>
      </c>
    </row>
    <row r="79" spans="2:65" s="6" customFormat="1" ht="27" customHeight="1">
      <c r="B79" s="21"/>
      <c r="C79" s="131" t="s">
        <v>72</v>
      </c>
      <c r="D79" s="131" t="s">
        <v>145</v>
      </c>
      <c r="E79" s="132" t="s">
        <v>323</v>
      </c>
      <c r="F79" s="199" t="s">
        <v>324</v>
      </c>
      <c r="G79" s="192"/>
      <c r="H79" s="192"/>
      <c r="I79" s="192"/>
      <c r="J79" s="133" t="s">
        <v>148</v>
      </c>
      <c r="K79" s="134">
        <v>306.365</v>
      </c>
      <c r="L79" s="200"/>
      <c r="M79" s="192"/>
      <c r="N79" s="201">
        <f>ROUND($L$79*$K$79,2)</f>
        <v>0</v>
      </c>
      <c r="O79" s="192"/>
      <c r="P79" s="192"/>
      <c r="Q79" s="192"/>
      <c r="R79" s="120" t="s">
        <v>149</v>
      </c>
      <c r="S79" s="41"/>
      <c r="T79" s="121"/>
      <c r="U79" s="122" t="s">
        <v>34</v>
      </c>
      <c r="V79" s="22"/>
      <c r="W79" s="22"/>
      <c r="X79" s="123">
        <v>0</v>
      </c>
      <c r="Y79" s="123">
        <f>$X$79*$K$79</f>
        <v>0</v>
      </c>
      <c r="Z79" s="123">
        <v>0</v>
      </c>
      <c r="AA79" s="124">
        <f>$Z$79*$K$79</f>
        <v>0</v>
      </c>
      <c r="AR79" s="80" t="s">
        <v>119</v>
      </c>
      <c r="AT79" s="80" t="s">
        <v>145</v>
      </c>
      <c r="AU79" s="80" t="s">
        <v>72</v>
      </c>
      <c r="AY79" s="6" t="s">
        <v>112</v>
      </c>
      <c r="BE79" s="125">
        <f>IF($U$79="základní",$N$79,0)</f>
        <v>0</v>
      </c>
      <c r="BF79" s="125">
        <f>IF($U$79="snížená",$N$79,0)</f>
        <v>0</v>
      </c>
      <c r="BG79" s="125">
        <f>IF($U$79="zákl. přenesená",$N$79,0)</f>
        <v>0</v>
      </c>
      <c r="BH79" s="125">
        <f>IF($U$79="sníž. přenesená",$N$79,0)</f>
        <v>0</v>
      </c>
      <c r="BI79" s="125">
        <f>IF($U$79="nulová",$N$79,0)</f>
        <v>0</v>
      </c>
      <c r="BJ79" s="80" t="s">
        <v>17</v>
      </c>
      <c r="BK79" s="125">
        <f>ROUND($L$79*$K$79,2)</f>
        <v>0</v>
      </c>
      <c r="BL79" s="80" t="s">
        <v>119</v>
      </c>
      <c r="BM79" s="80" t="s">
        <v>72</v>
      </c>
    </row>
    <row r="80" spans="2:47" s="6" customFormat="1" ht="16.5" customHeight="1">
      <c r="B80" s="21"/>
      <c r="C80" s="22"/>
      <c r="D80" s="22"/>
      <c r="E80" s="22"/>
      <c r="F80" s="193" t="s">
        <v>324</v>
      </c>
      <c r="G80" s="159"/>
      <c r="H80" s="159"/>
      <c r="I80" s="159"/>
      <c r="J80" s="159"/>
      <c r="K80" s="159"/>
      <c r="L80" s="159"/>
      <c r="M80" s="159"/>
      <c r="N80" s="159"/>
      <c r="O80" s="159"/>
      <c r="P80" s="159"/>
      <c r="Q80" s="159"/>
      <c r="R80" s="159"/>
      <c r="S80" s="41"/>
      <c r="T80" s="50"/>
      <c r="U80" s="22"/>
      <c r="V80" s="22"/>
      <c r="W80" s="22"/>
      <c r="X80" s="22"/>
      <c r="Y80" s="22"/>
      <c r="Z80" s="22"/>
      <c r="AA80" s="51"/>
      <c r="AT80" s="6" t="s">
        <v>121</v>
      </c>
      <c r="AU80" s="6" t="s">
        <v>72</v>
      </c>
    </row>
    <row r="81" spans="2:47" s="6" customFormat="1" ht="109.5" customHeight="1">
      <c r="B81" s="21"/>
      <c r="C81" s="22"/>
      <c r="D81" s="22"/>
      <c r="E81" s="22"/>
      <c r="F81" s="194" t="s">
        <v>325</v>
      </c>
      <c r="G81" s="159"/>
      <c r="H81" s="159"/>
      <c r="I81" s="159"/>
      <c r="J81" s="159"/>
      <c r="K81" s="159"/>
      <c r="L81" s="159"/>
      <c r="M81" s="159"/>
      <c r="N81" s="159"/>
      <c r="O81" s="159"/>
      <c r="P81" s="159"/>
      <c r="Q81" s="159"/>
      <c r="R81" s="159"/>
      <c r="S81" s="41"/>
      <c r="T81" s="50"/>
      <c r="U81" s="22"/>
      <c r="V81" s="22"/>
      <c r="W81" s="22"/>
      <c r="X81" s="22"/>
      <c r="Y81" s="22"/>
      <c r="Z81" s="22"/>
      <c r="AA81" s="51"/>
      <c r="AT81" s="6" t="s">
        <v>151</v>
      </c>
      <c r="AU81" s="6" t="s">
        <v>72</v>
      </c>
    </row>
    <row r="82" spans="2:65" s="6" customFormat="1" ht="27" customHeight="1">
      <c r="B82" s="21"/>
      <c r="C82" s="131" t="s">
        <v>131</v>
      </c>
      <c r="D82" s="131" t="s">
        <v>145</v>
      </c>
      <c r="E82" s="132" t="s">
        <v>155</v>
      </c>
      <c r="F82" s="199" t="s">
        <v>156</v>
      </c>
      <c r="G82" s="192"/>
      <c r="H82" s="192"/>
      <c r="I82" s="192"/>
      <c r="J82" s="133" t="s">
        <v>148</v>
      </c>
      <c r="K82" s="134">
        <v>306.365</v>
      </c>
      <c r="L82" s="200"/>
      <c r="M82" s="192"/>
      <c r="N82" s="201">
        <f>ROUND($L$82*$K$82,2)</f>
        <v>0</v>
      </c>
      <c r="O82" s="192"/>
      <c r="P82" s="192"/>
      <c r="Q82" s="192"/>
      <c r="R82" s="120" t="s">
        <v>149</v>
      </c>
      <c r="S82" s="41"/>
      <c r="T82" s="121"/>
      <c r="U82" s="122" t="s">
        <v>34</v>
      </c>
      <c r="V82" s="22"/>
      <c r="W82" s="22"/>
      <c r="X82" s="123">
        <v>0</v>
      </c>
      <c r="Y82" s="123">
        <f>$X$82*$K$82</f>
        <v>0</v>
      </c>
      <c r="Z82" s="123">
        <v>0</v>
      </c>
      <c r="AA82" s="124">
        <f>$Z$82*$K$82</f>
        <v>0</v>
      </c>
      <c r="AR82" s="80" t="s">
        <v>119</v>
      </c>
      <c r="AT82" s="80" t="s">
        <v>145</v>
      </c>
      <c r="AU82" s="80" t="s">
        <v>72</v>
      </c>
      <c r="AY82" s="6" t="s">
        <v>112</v>
      </c>
      <c r="BE82" s="125">
        <f>IF($U$82="základní",$N$82,0)</f>
        <v>0</v>
      </c>
      <c r="BF82" s="125">
        <f>IF($U$82="snížená",$N$82,0)</f>
        <v>0</v>
      </c>
      <c r="BG82" s="125">
        <f>IF($U$82="zákl. přenesená",$N$82,0)</f>
        <v>0</v>
      </c>
      <c r="BH82" s="125">
        <f>IF($U$82="sníž. přenesená",$N$82,0)</f>
        <v>0</v>
      </c>
      <c r="BI82" s="125">
        <f>IF($U$82="nulová",$N$82,0)</f>
        <v>0</v>
      </c>
      <c r="BJ82" s="80" t="s">
        <v>17</v>
      </c>
      <c r="BK82" s="125">
        <f>ROUND($L$82*$K$82,2)</f>
        <v>0</v>
      </c>
      <c r="BL82" s="80" t="s">
        <v>119</v>
      </c>
      <c r="BM82" s="80" t="s">
        <v>131</v>
      </c>
    </row>
    <row r="83" spans="2:47" s="6" customFormat="1" ht="16.5" customHeight="1">
      <c r="B83" s="21"/>
      <c r="C83" s="22"/>
      <c r="D83" s="22"/>
      <c r="E83" s="22"/>
      <c r="F83" s="193" t="s">
        <v>156</v>
      </c>
      <c r="G83" s="159"/>
      <c r="H83" s="159"/>
      <c r="I83" s="159"/>
      <c r="J83" s="159"/>
      <c r="K83" s="159"/>
      <c r="L83" s="159"/>
      <c r="M83" s="159"/>
      <c r="N83" s="159"/>
      <c r="O83" s="159"/>
      <c r="P83" s="159"/>
      <c r="Q83" s="159"/>
      <c r="R83" s="159"/>
      <c r="S83" s="41"/>
      <c r="T83" s="50"/>
      <c r="U83" s="22"/>
      <c r="V83" s="22"/>
      <c r="W83" s="22"/>
      <c r="X83" s="22"/>
      <c r="Y83" s="22"/>
      <c r="Z83" s="22"/>
      <c r="AA83" s="51"/>
      <c r="AT83" s="6" t="s">
        <v>121</v>
      </c>
      <c r="AU83" s="6" t="s">
        <v>72</v>
      </c>
    </row>
    <row r="84" spans="2:47" s="6" customFormat="1" ht="204" customHeight="1">
      <c r="B84" s="21"/>
      <c r="C84" s="22"/>
      <c r="D84" s="22"/>
      <c r="E84" s="22"/>
      <c r="F84" s="194" t="s">
        <v>157</v>
      </c>
      <c r="G84" s="159"/>
      <c r="H84" s="159"/>
      <c r="I84" s="159"/>
      <c r="J84" s="159"/>
      <c r="K84" s="159"/>
      <c r="L84" s="159"/>
      <c r="M84" s="159"/>
      <c r="N84" s="159"/>
      <c r="O84" s="159"/>
      <c r="P84" s="159"/>
      <c r="Q84" s="159"/>
      <c r="R84" s="159"/>
      <c r="S84" s="41"/>
      <c r="T84" s="50"/>
      <c r="U84" s="22"/>
      <c r="V84" s="22"/>
      <c r="W84" s="22"/>
      <c r="X84" s="22"/>
      <c r="Y84" s="22"/>
      <c r="Z84" s="22"/>
      <c r="AA84" s="51"/>
      <c r="AT84" s="6" t="s">
        <v>151</v>
      </c>
      <c r="AU84" s="6" t="s">
        <v>72</v>
      </c>
    </row>
    <row r="85" spans="2:65" s="6" customFormat="1" ht="27" customHeight="1">
      <c r="B85" s="21"/>
      <c r="C85" s="131" t="s">
        <v>119</v>
      </c>
      <c r="D85" s="131" t="s">
        <v>145</v>
      </c>
      <c r="E85" s="132" t="s">
        <v>162</v>
      </c>
      <c r="F85" s="199" t="s">
        <v>163</v>
      </c>
      <c r="G85" s="192"/>
      <c r="H85" s="192"/>
      <c r="I85" s="192"/>
      <c r="J85" s="133" t="s">
        <v>148</v>
      </c>
      <c r="K85" s="134">
        <v>919.095</v>
      </c>
      <c r="L85" s="200"/>
      <c r="M85" s="192"/>
      <c r="N85" s="201">
        <f>ROUND($L$85*$K$85,2)</f>
        <v>0</v>
      </c>
      <c r="O85" s="192"/>
      <c r="P85" s="192"/>
      <c r="Q85" s="192"/>
      <c r="R85" s="120" t="s">
        <v>149</v>
      </c>
      <c r="S85" s="41"/>
      <c r="T85" s="121"/>
      <c r="U85" s="122" t="s">
        <v>34</v>
      </c>
      <c r="V85" s="22"/>
      <c r="W85" s="22"/>
      <c r="X85" s="123">
        <v>0</v>
      </c>
      <c r="Y85" s="123">
        <f>$X$85*$K$85</f>
        <v>0</v>
      </c>
      <c r="Z85" s="123">
        <v>0</v>
      </c>
      <c r="AA85" s="124">
        <f>$Z$85*$K$85</f>
        <v>0</v>
      </c>
      <c r="AR85" s="80" t="s">
        <v>119</v>
      </c>
      <c r="AT85" s="80" t="s">
        <v>145</v>
      </c>
      <c r="AU85" s="80" t="s">
        <v>72</v>
      </c>
      <c r="AY85" s="6" t="s">
        <v>112</v>
      </c>
      <c r="BE85" s="125">
        <f>IF($U$85="základní",$N$85,0)</f>
        <v>0</v>
      </c>
      <c r="BF85" s="125">
        <f>IF($U$85="snížená",$N$85,0)</f>
        <v>0</v>
      </c>
      <c r="BG85" s="125">
        <f>IF($U$85="zákl. přenesená",$N$85,0)</f>
        <v>0</v>
      </c>
      <c r="BH85" s="125">
        <f>IF($U$85="sníž. přenesená",$N$85,0)</f>
        <v>0</v>
      </c>
      <c r="BI85" s="125">
        <f>IF($U$85="nulová",$N$85,0)</f>
        <v>0</v>
      </c>
      <c r="BJ85" s="80" t="s">
        <v>17</v>
      </c>
      <c r="BK85" s="125">
        <f>ROUND($L$85*$K$85,2)</f>
        <v>0</v>
      </c>
      <c r="BL85" s="80" t="s">
        <v>119</v>
      </c>
      <c r="BM85" s="80" t="s">
        <v>119</v>
      </c>
    </row>
    <row r="86" spans="2:47" s="6" customFormat="1" ht="16.5" customHeight="1">
      <c r="B86" s="21"/>
      <c r="C86" s="22"/>
      <c r="D86" s="22"/>
      <c r="E86" s="22"/>
      <c r="F86" s="193" t="s">
        <v>163</v>
      </c>
      <c r="G86" s="159"/>
      <c r="H86" s="159"/>
      <c r="I86" s="159"/>
      <c r="J86" s="159"/>
      <c r="K86" s="159"/>
      <c r="L86" s="159"/>
      <c r="M86" s="159"/>
      <c r="N86" s="159"/>
      <c r="O86" s="159"/>
      <c r="P86" s="159"/>
      <c r="Q86" s="159"/>
      <c r="R86" s="159"/>
      <c r="S86" s="41"/>
      <c r="T86" s="50"/>
      <c r="U86" s="22"/>
      <c r="V86" s="22"/>
      <c r="W86" s="22"/>
      <c r="X86" s="22"/>
      <c r="Y86" s="22"/>
      <c r="Z86" s="22"/>
      <c r="AA86" s="51"/>
      <c r="AT86" s="6" t="s">
        <v>121</v>
      </c>
      <c r="AU86" s="6" t="s">
        <v>72</v>
      </c>
    </row>
    <row r="87" spans="2:47" s="6" customFormat="1" ht="409.5" customHeight="1">
      <c r="B87" s="21"/>
      <c r="C87" s="22"/>
      <c r="D87" s="22"/>
      <c r="E87" s="22"/>
      <c r="F87" s="194" t="s">
        <v>164</v>
      </c>
      <c r="G87" s="159"/>
      <c r="H87" s="159"/>
      <c r="I87" s="159"/>
      <c r="J87" s="159"/>
      <c r="K87" s="159"/>
      <c r="L87" s="159"/>
      <c r="M87" s="159"/>
      <c r="N87" s="159"/>
      <c r="O87" s="159"/>
      <c r="P87" s="159"/>
      <c r="Q87" s="159"/>
      <c r="R87" s="159"/>
      <c r="S87" s="41"/>
      <c r="T87" s="50"/>
      <c r="U87" s="22"/>
      <c r="V87" s="22"/>
      <c r="W87" s="22"/>
      <c r="X87" s="22"/>
      <c r="Y87" s="22"/>
      <c r="Z87" s="22"/>
      <c r="AA87" s="51"/>
      <c r="AT87" s="6" t="s">
        <v>151</v>
      </c>
      <c r="AU87" s="6" t="s">
        <v>72</v>
      </c>
    </row>
    <row r="88" spans="2:65" s="6" customFormat="1" ht="15.75" customHeight="1">
      <c r="B88" s="21"/>
      <c r="C88" s="131" t="s">
        <v>161</v>
      </c>
      <c r="D88" s="131" t="s">
        <v>145</v>
      </c>
      <c r="E88" s="132" t="s">
        <v>170</v>
      </c>
      <c r="F88" s="199" t="s">
        <v>171</v>
      </c>
      <c r="G88" s="192"/>
      <c r="H88" s="192"/>
      <c r="I88" s="192"/>
      <c r="J88" s="133" t="s">
        <v>168</v>
      </c>
      <c r="K88" s="134">
        <v>1089.6</v>
      </c>
      <c r="L88" s="200"/>
      <c r="M88" s="192"/>
      <c r="N88" s="201">
        <f>ROUND($L$88*$K$88,2)</f>
        <v>0</v>
      </c>
      <c r="O88" s="192"/>
      <c r="P88" s="192"/>
      <c r="Q88" s="192"/>
      <c r="R88" s="120" t="s">
        <v>149</v>
      </c>
      <c r="S88" s="41"/>
      <c r="T88" s="121"/>
      <c r="U88" s="122" t="s">
        <v>34</v>
      </c>
      <c r="V88" s="22"/>
      <c r="W88" s="22"/>
      <c r="X88" s="123">
        <v>0</v>
      </c>
      <c r="Y88" s="123">
        <f>$X$88*$K$88</f>
        <v>0</v>
      </c>
      <c r="Z88" s="123">
        <v>0</v>
      </c>
      <c r="AA88" s="124">
        <f>$Z$88*$K$88</f>
        <v>0</v>
      </c>
      <c r="AR88" s="80" t="s">
        <v>119</v>
      </c>
      <c r="AT88" s="80" t="s">
        <v>145</v>
      </c>
      <c r="AU88" s="80" t="s">
        <v>72</v>
      </c>
      <c r="AY88" s="6" t="s">
        <v>112</v>
      </c>
      <c r="BE88" s="125">
        <f>IF($U$88="základní",$N$88,0)</f>
        <v>0</v>
      </c>
      <c r="BF88" s="125">
        <f>IF($U$88="snížená",$N$88,0)</f>
        <v>0</v>
      </c>
      <c r="BG88" s="125">
        <f>IF($U$88="zákl. přenesená",$N$88,0)</f>
        <v>0</v>
      </c>
      <c r="BH88" s="125">
        <f>IF($U$88="sníž. přenesená",$N$88,0)</f>
        <v>0</v>
      </c>
      <c r="BI88" s="125">
        <f>IF($U$88="nulová",$N$88,0)</f>
        <v>0</v>
      </c>
      <c r="BJ88" s="80" t="s">
        <v>17</v>
      </c>
      <c r="BK88" s="125">
        <f>ROUND($L$88*$K$88,2)</f>
        <v>0</v>
      </c>
      <c r="BL88" s="80" t="s">
        <v>119</v>
      </c>
      <c r="BM88" s="80" t="s">
        <v>161</v>
      </c>
    </row>
    <row r="89" spans="2:47" s="6" customFormat="1" ht="16.5" customHeight="1">
      <c r="B89" s="21"/>
      <c r="C89" s="22"/>
      <c r="D89" s="22"/>
      <c r="E89" s="22"/>
      <c r="F89" s="193" t="s">
        <v>171</v>
      </c>
      <c r="G89" s="159"/>
      <c r="H89" s="159"/>
      <c r="I89" s="159"/>
      <c r="J89" s="159"/>
      <c r="K89" s="159"/>
      <c r="L89" s="159"/>
      <c r="M89" s="159"/>
      <c r="N89" s="159"/>
      <c r="O89" s="159"/>
      <c r="P89" s="159"/>
      <c r="Q89" s="159"/>
      <c r="R89" s="159"/>
      <c r="S89" s="41"/>
      <c r="T89" s="50"/>
      <c r="U89" s="22"/>
      <c r="V89" s="22"/>
      <c r="W89" s="22"/>
      <c r="X89" s="22"/>
      <c r="Y89" s="22"/>
      <c r="Z89" s="22"/>
      <c r="AA89" s="51"/>
      <c r="AT89" s="6" t="s">
        <v>121</v>
      </c>
      <c r="AU89" s="6" t="s">
        <v>72</v>
      </c>
    </row>
    <row r="90" spans="2:47" s="6" customFormat="1" ht="132.75" customHeight="1">
      <c r="B90" s="21"/>
      <c r="C90" s="22"/>
      <c r="D90" s="22"/>
      <c r="E90" s="22"/>
      <c r="F90" s="194" t="s">
        <v>172</v>
      </c>
      <c r="G90" s="159"/>
      <c r="H90" s="159"/>
      <c r="I90" s="159"/>
      <c r="J90" s="159"/>
      <c r="K90" s="159"/>
      <c r="L90" s="159"/>
      <c r="M90" s="159"/>
      <c r="N90" s="159"/>
      <c r="O90" s="159"/>
      <c r="P90" s="159"/>
      <c r="Q90" s="159"/>
      <c r="R90" s="159"/>
      <c r="S90" s="41"/>
      <c r="T90" s="50"/>
      <c r="U90" s="22"/>
      <c r="V90" s="22"/>
      <c r="W90" s="22"/>
      <c r="X90" s="22"/>
      <c r="Y90" s="22"/>
      <c r="Z90" s="22"/>
      <c r="AA90" s="51"/>
      <c r="AT90" s="6" t="s">
        <v>151</v>
      </c>
      <c r="AU90" s="6" t="s">
        <v>72</v>
      </c>
    </row>
    <row r="91" spans="2:65" s="6" customFormat="1" ht="15.75" customHeight="1">
      <c r="B91" s="21"/>
      <c r="C91" s="116" t="s">
        <v>165</v>
      </c>
      <c r="D91" s="116" t="s">
        <v>114</v>
      </c>
      <c r="E91" s="117" t="s">
        <v>173</v>
      </c>
      <c r="F91" s="188" t="s">
        <v>174</v>
      </c>
      <c r="G91" s="189"/>
      <c r="H91" s="189"/>
      <c r="I91" s="189"/>
      <c r="J91" s="118" t="s">
        <v>175</v>
      </c>
      <c r="K91" s="119">
        <v>1158.06</v>
      </c>
      <c r="L91" s="190"/>
      <c r="M91" s="189"/>
      <c r="N91" s="191">
        <f>ROUND($L$91*$K$91,2)</f>
        <v>0</v>
      </c>
      <c r="O91" s="192"/>
      <c r="P91" s="192"/>
      <c r="Q91" s="192"/>
      <c r="R91" s="120"/>
      <c r="S91" s="41"/>
      <c r="T91" s="121"/>
      <c r="U91" s="122" t="s">
        <v>34</v>
      </c>
      <c r="V91" s="22"/>
      <c r="W91" s="22"/>
      <c r="X91" s="123">
        <v>1</v>
      </c>
      <c r="Y91" s="123">
        <f>$X$91*$K$91</f>
        <v>1158.06</v>
      </c>
      <c r="Z91" s="123">
        <v>0</v>
      </c>
      <c r="AA91" s="124">
        <f>$Z$91*$K$91</f>
        <v>0</v>
      </c>
      <c r="AR91" s="80" t="s">
        <v>118</v>
      </c>
      <c r="AT91" s="80" t="s">
        <v>114</v>
      </c>
      <c r="AU91" s="80" t="s">
        <v>72</v>
      </c>
      <c r="AY91" s="6" t="s">
        <v>112</v>
      </c>
      <c r="BE91" s="125">
        <f>IF($U$91="základní",$N$91,0)</f>
        <v>0</v>
      </c>
      <c r="BF91" s="125">
        <f>IF($U$91="snížená",$N$91,0)</f>
        <v>0</v>
      </c>
      <c r="BG91" s="125">
        <f>IF($U$91="zákl. přenesená",$N$91,0)</f>
        <v>0</v>
      </c>
      <c r="BH91" s="125">
        <f>IF($U$91="sníž. přenesená",$N$91,0)</f>
        <v>0</v>
      </c>
      <c r="BI91" s="125">
        <f>IF($U$91="nulová",$N$91,0)</f>
        <v>0</v>
      </c>
      <c r="BJ91" s="80" t="s">
        <v>17</v>
      </c>
      <c r="BK91" s="125">
        <f>ROUND($L$91*$K$91,2)</f>
        <v>0</v>
      </c>
      <c r="BL91" s="80" t="s">
        <v>119</v>
      </c>
      <c r="BM91" s="80" t="s">
        <v>165</v>
      </c>
    </row>
    <row r="92" spans="2:47" s="6" customFormat="1" ht="16.5" customHeight="1">
      <c r="B92" s="21"/>
      <c r="C92" s="22"/>
      <c r="D92" s="22"/>
      <c r="E92" s="22"/>
      <c r="F92" s="193" t="s">
        <v>174</v>
      </c>
      <c r="G92" s="159"/>
      <c r="H92" s="159"/>
      <c r="I92" s="159"/>
      <c r="J92" s="159"/>
      <c r="K92" s="159"/>
      <c r="L92" s="159"/>
      <c r="M92" s="159"/>
      <c r="N92" s="159"/>
      <c r="O92" s="159"/>
      <c r="P92" s="159"/>
      <c r="Q92" s="159"/>
      <c r="R92" s="159"/>
      <c r="S92" s="41"/>
      <c r="T92" s="50"/>
      <c r="U92" s="22"/>
      <c r="V92" s="22"/>
      <c r="W92" s="22"/>
      <c r="X92" s="22"/>
      <c r="Y92" s="22"/>
      <c r="Z92" s="22"/>
      <c r="AA92" s="51"/>
      <c r="AT92" s="6" t="s">
        <v>121</v>
      </c>
      <c r="AU92" s="6" t="s">
        <v>72</v>
      </c>
    </row>
    <row r="93" spans="2:63" s="106" customFormat="1" ht="30.75" customHeight="1">
      <c r="B93" s="107"/>
      <c r="C93" s="108"/>
      <c r="D93" s="126" t="s">
        <v>321</v>
      </c>
      <c r="E93" s="108"/>
      <c r="F93" s="108"/>
      <c r="G93" s="108"/>
      <c r="H93" s="108"/>
      <c r="I93" s="108"/>
      <c r="J93" s="108"/>
      <c r="K93" s="108"/>
      <c r="L93" s="108"/>
      <c r="M93" s="108"/>
      <c r="N93" s="198">
        <f>$BK$93</f>
        <v>0</v>
      </c>
      <c r="O93" s="197"/>
      <c r="P93" s="197"/>
      <c r="Q93" s="197"/>
      <c r="R93" s="108"/>
      <c r="S93" s="110"/>
      <c r="T93" s="111"/>
      <c r="U93" s="108"/>
      <c r="V93" s="108"/>
      <c r="W93" s="112">
        <f>SUM($W$94:$W$96)</f>
        <v>0</v>
      </c>
      <c r="X93" s="108"/>
      <c r="Y93" s="112">
        <f>SUM($Y$94:$Y$96)</f>
        <v>0</v>
      </c>
      <c r="Z93" s="108"/>
      <c r="AA93" s="113">
        <f>SUM($AA$94:$AA$96)</f>
        <v>0</v>
      </c>
      <c r="AR93" s="114" t="s">
        <v>17</v>
      </c>
      <c r="AT93" s="114" t="s">
        <v>63</v>
      </c>
      <c r="AU93" s="114" t="s">
        <v>17</v>
      </c>
      <c r="AY93" s="114" t="s">
        <v>112</v>
      </c>
      <c r="BK93" s="115">
        <f>SUM($BK$94:$BK$96)</f>
        <v>0</v>
      </c>
    </row>
    <row r="94" spans="2:65" s="6" customFormat="1" ht="15.75" customHeight="1">
      <c r="B94" s="21"/>
      <c r="C94" s="131" t="s">
        <v>169</v>
      </c>
      <c r="D94" s="131" t="s">
        <v>145</v>
      </c>
      <c r="E94" s="132" t="s">
        <v>326</v>
      </c>
      <c r="F94" s="199" t="s">
        <v>327</v>
      </c>
      <c r="G94" s="192"/>
      <c r="H94" s="192"/>
      <c r="I94" s="192"/>
      <c r="J94" s="133" t="s">
        <v>175</v>
      </c>
      <c r="K94" s="134">
        <v>1158.06</v>
      </c>
      <c r="L94" s="200"/>
      <c r="M94" s="192"/>
      <c r="N94" s="201">
        <f>ROUND($L$94*$K$94,2)</f>
        <v>0</v>
      </c>
      <c r="O94" s="192"/>
      <c r="P94" s="192"/>
      <c r="Q94" s="192"/>
      <c r="R94" s="120" t="s">
        <v>149</v>
      </c>
      <c r="S94" s="41"/>
      <c r="T94" s="121"/>
      <c r="U94" s="122" t="s">
        <v>34</v>
      </c>
      <c r="V94" s="22"/>
      <c r="W94" s="22"/>
      <c r="X94" s="123">
        <v>0</v>
      </c>
      <c r="Y94" s="123">
        <f>$X$94*$K$94</f>
        <v>0</v>
      </c>
      <c r="Z94" s="123">
        <v>0</v>
      </c>
      <c r="AA94" s="124">
        <f>$Z$94*$K$94</f>
        <v>0</v>
      </c>
      <c r="AR94" s="80" t="s">
        <v>119</v>
      </c>
      <c r="AT94" s="80" t="s">
        <v>145</v>
      </c>
      <c r="AU94" s="80" t="s">
        <v>72</v>
      </c>
      <c r="AY94" s="6" t="s">
        <v>112</v>
      </c>
      <c r="BE94" s="125">
        <f>IF($U$94="základní",$N$94,0)</f>
        <v>0</v>
      </c>
      <c r="BF94" s="125">
        <f>IF($U$94="snížená",$N$94,0)</f>
        <v>0</v>
      </c>
      <c r="BG94" s="125">
        <f>IF($U$94="zákl. přenesená",$N$94,0)</f>
        <v>0</v>
      </c>
      <c r="BH94" s="125">
        <f>IF($U$94="sníž. přenesená",$N$94,0)</f>
        <v>0</v>
      </c>
      <c r="BI94" s="125">
        <f>IF($U$94="nulová",$N$94,0)</f>
        <v>0</v>
      </c>
      <c r="BJ94" s="80" t="s">
        <v>17</v>
      </c>
      <c r="BK94" s="125">
        <f>ROUND($L$94*$K$94,2)</f>
        <v>0</v>
      </c>
      <c r="BL94" s="80" t="s">
        <v>119</v>
      </c>
      <c r="BM94" s="80" t="s">
        <v>169</v>
      </c>
    </row>
    <row r="95" spans="2:47" s="6" customFormat="1" ht="16.5" customHeight="1">
      <c r="B95" s="21"/>
      <c r="C95" s="22"/>
      <c r="D95" s="22"/>
      <c r="E95" s="22"/>
      <c r="F95" s="193" t="s">
        <v>327</v>
      </c>
      <c r="G95" s="159"/>
      <c r="H95" s="159"/>
      <c r="I95" s="159"/>
      <c r="J95" s="159"/>
      <c r="K95" s="159"/>
      <c r="L95" s="159"/>
      <c r="M95" s="159"/>
      <c r="N95" s="159"/>
      <c r="O95" s="159"/>
      <c r="P95" s="159"/>
      <c r="Q95" s="159"/>
      <c r="R95" s="159"/>
      <c r="S95" s="41"/>
      <c r="T95" s="50"/>
      <c r="U95" s="22"/>
      <c r="V95" s="22"/>
      <c r="W95" s="22"/>
      <c r="X95" s="22"/>
      <c r="Y95" s="22"/>
      <c r="Z95" s="22"/>
      <c r="AA95" s="51"/>
      <c r="AT95" s="6" t="s">
        <v>121</v>
      </c>
      <c r="AU95" s="6" t="s">
        <v>72</v>
      </c>
    </row>
    <row r="96" spans="2:47" s="6" customFormat="1" ht="38.25" customHeight="1">
      <c r="B96" s="21"/>
      <c r="C96" s="22"/>
      <c r="D96" s="22"/>
      <c r="E96" s="22"/>
      <c r="F96" s="194" t="s">
        <v>328</v>
      </c>
      <c r="G96" s="159"/>
      <c r="H96" s="159"/>
      <c r="I96" s="159"/>
      <c r="J96" s="159"/>
      <c r="K96" s="159"/>
      <c r="L96" s="159"/>
      <c r="M96" s="159"/>
      <c r="N96" s="159"/>
      <c r="O96" s="159"/>
      <c r="P96" s="159"/>
      <c r="Q96" s="159"/>
      <c r="R96" s="159"/>
      <c r="S96" s="41"/>
      <c r="T96" s="50"/>
      <c r="U96" s="22"/>
      <c r="V96" s="22"/>
      <c r="W96" s="22"/>
      <c r="X96" s="22"/>
      <c r="Y96" s="22"/>
      <c r="Z96" s="22"/>
      <c r="AA96" s="51"/>
      <c r="AT96" s="6" t="s">
        <v>151</v>
      </c>
      <c r="AU96" s="6" t="s">
        <v>72</v>
      </c>
    </row>
    <row r="97" spans="2:63" s="106" customFormat="1" ht="30.75" customHeight="1">
      <c r="B97" s="107"/>
      <c r="C97" s="108"/>
      <c r="D97" s="126" t="s">
        <v>322</v>
      </c>
      <c r="E97" s="108"/>
      <c r="F97" s="108"/>
      <c r="G97" s="108"/>
      <c r="H97" s="108"/>
      <c r="I97" s="108"/>
      <c r="J97" s="108"/>
      <c r="K97" s="108"/>
      <c r="L97" s="108"/>
      <c r="M97" s="108"/>
      <c r="N97" s="198">
        <f>$BK$97</f>
        <v>0</v>
      </c>
      <c r="O97" s="197"/>
      <c r="P97" s="197"/>
      <c r="Q97" s="197"/>
      <c r="R97" s="108"/>
      <c r="S97" s="110"/>
      <c r="T97" s="111"/>
      <c r="U97" s="108"/>
      <c r="V97" s="108"/>
      <c r="W97" s="112">
        <f>SUM($W$98:$W$105)</f>
        <v>0</v>
      </c>
      <c r="X97" s="108"/>
      <c r="Y97" s="112">
        <f>SUM($Y$98:$Y$105)</f>
        <v>0</v>
      </c>
      <c r="Z97" s="108"/>
      <c r="AA97" s="113">
        <f>SUM($AA$98:$AA$105)</f>
        <v>0</v>
      </c>
      <c r="AR97" s="114" t="s">
        <v>17</v>
      </c>
      <c r="AT97" s="114" t="s">
        <v>63</v>
      </c>
      <c r="AU97" s="114" t="s">
        <v>17</v>
      </c>
      <c r="AY97" s="114" t="s">
        <v>112</v>
      </c>
      <c r="BK97" s="115">
        <f>SUM($BK$98:$BK$105)</f>
        <v>0</v>
      </c>
    </row>
    <row r="98" spans="2:65" s="6" customFormat="1" ht="27" customHeight="1">
      <c r="B98" s="21"/>
      <c r="C98" s="131" t="s">
        <v>118</v>
      </c>
      <c r="D98" s="131" t="s">
        <v>145</v>
      </c>
      <c r="E98" s="132" t="s">
        <v>309</v>
      </c>
      <c r="F98" s="199" t="s">
        <v>310</v>
      </c>
      <c r="G98" s="192"/>
      <c r="H98" s="192"/>
      <c r="I98" s="192"/>
      <c r="J98" s="133" t="s">
        <v>311</v>
      </c>
      <c r="K98" s="134">
        <v>1</v>
      </c>
      <c r="L98" s="200"/>
      <c r="M98" s="192"/>
      <c r="N98" s="201">
        <f>ROUND($L$98*$K$98,2)</f>
        <v>0</v>
      </c>
      <c r="O98" s="192"/>
      <c r="P98" s="192"/>
      <c r="Q98" s="192"/>
      <c r="R98" s="120"/>
      <c r="S98" s="41"/>
      <c r="T98" s="121"/>
      <c r="U98" s="122" t="s">
        <v>34</v>
      </c>
      <c r="V98" s="22"/>
      <c r="W98" s="22"/>
      <c r="X98" s="123">
        <v>0</v>
      </c>
      <c r="Y98" s="123">
        <f>$X$98*$K$98</f>
        <v>0</v>
      </c>
      <c r="Z98" s="123">
        <v>0</v>
      </c>
      <c r="AA98" s="124">
        <f>$Z$98*$K$98</f>
        <v>0</v>
      </c>
      <c r="AR98" s="80" t="s">
        <v>119</v>
      </c>
      <c r="AT98" s="80" t="s">
        <v>145</v>
      </c>
      <c r="AU98" s="80" t="s">
        <v>72</v>
      </c>
      <c r="AY98" s="6" t="s">
        <v>112</v>
      </c>
      <c r="BE98" s="125">
        <f>IF($U$98="základní",$N$98,0)</f>
        <v>0</v>
      </c>
      <c r="BF98" s="125">
        <f>IF($U$98="snížená",$N$98,0)</f>
        <v>0</v>
      </c>
      <c r="BG98" s="125">
        <f>IF($U$98="zákl. přenesená",$N$98,0)</f>
        <v>0</v>
      </c>
      <c r="BH98" s="125">
        <f>IF($U$98="sníž. přenesená",$N$98,0)</f>
        <v>0</v>
      </c>
      <c r="BI98" s="125">
        <f>IF($U$98="nulová",$N$98,0)</f>
        <v>0</v>
      </c>
      <c r="BJ98" s="80" t="s">
        <v>17</v>
      </c>
      <c r="BK98" s="125">
        <f>ROUND($L$98*$K$98,2)</f>
        <v>0</v>
      </c>
      <c r="BL98" s="80" t="s">
        <v>119</v>
      </c>
      <c r="BM98" s="80" t="s">
        <v>118</v>
      </c>
    </row>
    <row r="99" spans="2:47" s="6" customFormat="1" ht="16.5" customHeight="1">
      <c r="B99" s="21"/>
      <c r="C99" s="22"/>
      <c r="D99" s="22"/>
      <c r="E99" s="22"/>
      <c r="F99" s="193" t="s">
        <v>310</v>
      </c>
      <c r="G99" s="159"/>
      <c r="H99" s="159"/>
      <c r="I99" s="159"/>
      <c r="J99" s="159"/>
      <c r="K99" s="159"/>
      <c r="L99" s="159"/>
      <c r="M99" s="159"/>
      <c r="N99" s="159"/>
      <c r="O99" s="159"/>
      <c r="P99" s="159"/>
      <c r="Q99" s="159"/>
      <c r="R99" s="159"/>
      <c r="S99" s="41"/>
      <c r="T99" s="50"/>
      <c r="U99" s="22"/>
      <c r="V99" s="22"/>
      <c r="W99" s="22"/>
      <c r="X99" s="22"/>
      <c r="Y99" s="22"/>
      <c r="Z99" s="22"/>
      <c r="AA99" s="51"/>
      <c r="AT99" s="6" t="s">
        <v>121</v>
      </c>
      <c r="AU99" s="6" t="s">
        <v>72</v>
      </c>
    </row>
    <row r="100" spans="2:65" s="6" customFormat="1" ht="27" customHeight="1">
      <c r="B100" s="21"/>
      <c r="C100" s="131" t="s">
        <v>176</v>
      </c>
      <c r="D100" s="131" t="s">
        <v>145</v>
      </c>
      <c r="E100" s="132" t="s">
        <v>183</v>
      </c>
      <c r="F100" s="199" t="s">
        <v>313</v>
      </c>
      <c r="G100" s="192"/>
      <c r="H100" s="192"/>
      <c r="I100" s="192"/>
      <c r="J100" s="133" t="s">
        <v>314</v>
      </c>
      <c r="K100" s="134">
        <v>1</v>
      </c>
      <c r="L100" s="200"/>
      <c r="M100" s="192"/>
      <c r="N100" s="201">
        <f>ROUND($L$100*$K$100,2)</f>
        <v>0</v>
      </c>
      <c r="O100" s="192"/>
      <c r="P100" s="192"/>
      <c r="Q100" s="192"/>
      <c r="R100" s="120"/>
      <c r="S100" s="41"/>
      <c r="T100" s="121"/>
      <c r="U100" s="122" t="s">
        <v>34</v>
      </c>
      <c r="V100" s="22"/>
      <c r="W100" s="22"/>
      <c r="X100" s="123">
        <v>0</v>
      </c>
      <c r="Y100" s="123">
        <f>$X$100*$K$100</f>
        <v>0</v>
      </c>
      <c r="Z100" s="123">
        <v>0</v>
      </c>
      <c r="AA100" s="124">
        <f>$Z$100*$K$100</f>
        <v>0</v>
      </c>
      <c r="AR100" s="80" t="s">
        <v>119</v>
      </c>
      <c r="AT100" s="80" t="s">
        <v>145</v>
      </c>
      <c r="AU100" s="80" t="s">
        <v>72</v>
      </c>
      <c r="AY100" s="6" t="s">
        <v>112</v>
      </c>
      <c r="BE100" s="125">
        <f>IF($U$100="základní",$N$100,0)</f>
        <v>0</v>
      </c>
      <c r="BF100" s="125">
        <f>IF($U$100="snížená",$N$100,0)</f>
        <v>0</v>
      </c>
      <c r="BG100" s="125">
        <f>IF($U$100="zákl. přenesená",$N$100,0)</f>
        <v>0</v>
      </c>
      <c r="BH100" s="125">
        <f>IF($U$100="sníž. přenesená",$N$100,0)</f>
        <v>0</v>
      </c>
      <c r="BI100" s="125">
        <f>IF($U$100="nulová",$N$100,0)</f>
        <v>0</v>
      </c>
      <c r="BJ100" s="80" t="s">
        <v>17</v>
      </c>
      <c r="BK100" s="125">
        <f>ROUND($L$100*$K$100,2)</f>
        <v>0</v>
      </c>
      <c r="BL100" s="80" t="s">
        <v>119</v>
      </c>
      <c r="BM100" s="80" t="s">
        <v>176</v>
      </c>
    </row>
    <row r="101" spans="2:47" s="6" customFormat="1" ht="16.5" customHeight="1">
      <c r="B101" s="21"/>
      <c r="C101" s="22"/>
      <c r="D101" s="22"/>
      <c r="E101" s="22"/>
      <c r="F101" s="193" t="s">
        <v>313</v>
      </c>
      <c r="G101" s="159"/>
      <c r="H101" s="159"/>
      <c r="I101" s="159"/>
      <c r="J101" s="159"/>
      <c r="K101" s="159"/>
      <c r="L101" s="159"/>
      <c r="M101" s="159"/>
      <c r="N101" s="159"/>
      <c r="O101" s="159"/>
      <c r="P101" s="159"/>
      <c r="Q101" s="159"/>
      <c r="R101" s="159"/>
      <c r="S101" s="41"/>
      <c r="T101" s="50"/>
      <c r="U101" s="22"/>
      <c r="V101" s="22"/>
      <c r="W101" s="22"/>
      <c r="X101" s="22"/>
      <c r="Y101" s="22"/>
      <c r="Z101" s="22"/>
      <c r="AA101" s="51"/>
      <c r="AT101" s="6" t="s">
        <v>121</v>
      </c>
      <c r="AU101" s="6" t="s">
        <v>72</v>
      </c>
    </row>
    <row r="102" spans="2:65" s="6" customFormat="1" ht="15.75" customHeight="1">
      <c r="B102" s="21"/>
      <c r="C102" s="131" t="s">
        <v>22</v>
      </c>
      <c r="D102" s="131" t="s">
        <v>145</v>
      </c>
      <c r="E102" s="132" t="s">
        <v>186</v>
      </c>
      <c r="F102" s="199" t="s">
        <v>329</v>
      </c>
      <c r="G102" s="192"/>
      <c r="H102" s="192"/>
      <c r="I102" s="192"/>
      <c r="J102" s="133" t="s">
        <v>314</v>
      </c>
      <c r="K102" s="134">
        <v>1</v>
      </c>
      <c r="L102" s="200"/>
      <c r="M102" s="192"/>
      <c r="N102" s="201">
        <f>ROUND($L$102*$K$102,2)</f>
        <v>0</v>
      </c>
      <c r="O102" s="192"/>
      <c r="P102" s="192"/>
      <c r="Q102" s="192"/>
      <c r="R102" s="120"/>
      <c r="S102" s="41"/>
      <c r="T102" s="121"/>
      <c r="U102" s="122" t="s">
        <v>34</v>
      </c>
      <c r="V102" s="22"/>
      <c r="W102" s="22"/>
      <c r="X102" s="123">
        <v>0</v>
      </c>
      <c r="Y102" s="123">
        <f>$X$102*$K$102</f>
        <v>0</v>
      </c>
      <c r="Z102" s="123">
        <v>0</v>
      </c>
      <c r="AA102" s="124">
        <f>$Z$102*$K$102</f>
        <v>0</v>
      </c>
      <c r="AR102" s="80" t="s">
        <v>119</v>
      </c>
      <c r="AT102" s="80" t="s">
        <v>145</v>
      </c>
      <c r="AU102" s="80" t="s">
        <v>72</v>
      </c>
      <c r="AY102" s="6" t="s">
        <v>112</v>
      </c>
      <c r="BE102" s="125">
        <f>IF($U$102="základní",$N$102,0)</f>
        <v>0</v>
      </c>
      <c r="BF102" s="125">
        <f>IF($U$102="snížená",$N$102,0)</f>
        <v>0</v>
      </c>
      <c r="BG102" s="125">
        <f>IF($U$102="zákl. přenesená",$N$102,0)</f>
        <v>0</v>
      </c>
      <c r="BH102" s="125">
        <f>IF($U$102="sníž. přenesená",$N$102,0)</f>
        <v>0</v>
      </c>
      <c r="BI102" s="125">
        <f>IF($U$102="nulová",$N$102,0)</f>
        <v>0</v>
      </c>
      <c r="BJ102" s="80" t="s">
        <v>17</v>
      </c>
      <c r="BK102" s="125">
        <f>ROUND($L$102*$K$102,2)</f>
        <v>0</v>
      </c>
      <c r="BL102" s="80" t="s">
        <v>119</v>
      </c>
      <c r="BM102" s="80" t="s">
        <v>22</v>
      </c>
    </row>
    <row r="103" spans="2:47" s="6" customFormat="1" ht="16.5" customHeight="1">
      <c r="B103" s="21"/>
      <c r="C103" s="22"/>
      <c r="D103" s="22"/>
      <c r="E103" s="22"/>
      <c r="F103" s="193" t="s">
        <v>329</v>
      </c>
      <c r="G103" s="159"/>
      <c r="H103" s="159"/>
      <c r="I103" s="159"/>
      <c r="J103" s="159"/>
      <c r="K103" s="159"/>
      <c r="L103" s="159"/>
      <c r="M103" s="159"/>
      <c r="N103" s="159"/>
      <c r="O103" s="159"/>
      <c r="P103" s="159"/>
      <c r="Q103" s="159"/>
      <c r="R103" s="159"/>
      <c r="S103" s="41"/>
      <c r="T103" s="50"/>
      <c r="U103" s="22"/>
      <c r="V103" s="22"/>
      <c r="W103" s="22"/>
      <c r="X103" s="22"/>
      <c r="Y103" s="22"/>
      <c r="Z103" s="22"/>
      <c r="AA103" s="51"/>
      <c r="AT103" s="6" t="s">
        <v>121</v>
      </c>
      <c r="AU103" s="6" t="s">
        <v>72</v>
      </c>
    </row>
    <row r="104" spans="2:65" s="6" customFormat="1" ht="39" customHeight="1">
      <c r="B104" s="21"/>
      <c r="C104" s="131" t="s">
        <v>183</v>
      </c>
      <c r="D104" s="131" t="s">
        <v>145</v>
      </c>
      <c r="E104" s="132" t="s">
        <v>189</v>
      </c>
      <c r="F104" s="199" t="s">
        <v>318</v>
      </c>
      <c r="G104" s="192"/>
      <c r="H104" s="192"/>
      <c r="I104" s="192"/>
      <c r="J104" s="133" t="s">
        <v>314</v>
      </c>
      <c r="K104" s="134">
        <v>1</v>
      </c>
      <c r="L104" s="200"/>
      <c r="M104" s="192"/>
      <c r="N104" s="201">
        <f>ROUND($L$104*$K$104,2)</f>
        <v>0</v>
      </c>
      <c r="O104" s="192"/>
      <c r="P104" s="192"/>
      <c r="Q104" s="192"/>
      <c r="R104" s="120"/>
      <c r="S104" s="41"/>
      <c r="T104" s="121"/>
      <c r="U104" s="122" t="s">
        <v>34</v>
      </c>
      <c r="V104" s="22"/>
      <c r="W104" s="22"/>
      <c r="X104" s="123">
        <v>0</v>
      </c>
      <c r="Y104" s="123">
        <f>$X$104*$K$104</f>
        <v>0</v>
      </c>
      <c r="Z104" s="123">
        <v>0</v>
      </c>
      <c r="AA104" s="124">
        <f>$Z$104*$K$104</f>
        <v>0</v>
      </c>
      <c r="AR104" s="80" t="s">
        <v>119</v>
      </c>
      <c r="AT104" s="80" t="s">
        <v>145</v>
      </c>
      <c r="AU104" s="80" t="s">
        <v>72</v>
      </c>
      <c r="AY104" s="6" t="s">
        <v>112</v>
      </c>
      <c r="BE104" s="125">
        <f>IF($U$104="základní",$N$104,0)</f>
        <v>0</v>
      </c>
      <c r="BF104" s="125">
        <f>IF($U$104="snížená",$N$104,0)</f>
        <v>0</v>
      </c>
      <c r="BG104" s="125">
        <f>IF($U$104="zákl. přenesená",$N$104,0)</f>
        <v>0</v>
      </c>
      <c r="BH104" s="125">
        <f>IF($U$104="sníž. přenesená",$N$104,0)</f>
        <v>0</v>
      </c>
      <c r="BI104" s="125">
        <f>IF($U$104="nulová",$N$104,0)</f>
        <v>0</v>
      </c>
      <c r="BJ104" s="80" t="s">
        <v>17</v>
      </c>
      <c r="BK104" s="125">
        <f>ROUND($L$104*$K$104,2)</f>
        <v>0</v>
      </c>
      <c r="BL104" s="80" t="s">
        <v>119</v>
      </c>
      <c r="BM104" s="80" t="s">
        <v>183</v>
      </c>
    </row>
    <row r="105" spans="2:47" s="6" customFormat="1" ht="16.5" customHeight="1">
      <c r="B105" s="21"/>
      <c r="C105" s="22"/>
      <c r="D105" s="22"/>
      <c r="E105" s="22"/>
      <c r="F105" s="193" t="s">
        <v>318</v>
      </c>
      <c r="G105" s="159"/>
      <c r="H105" s="159"/>
      <c r="I105" s="159"/>
      <c r="J105" s="159"/>
      <c r="K105" s="159"/>
      <c r="L105" s="159"/>
      <c r="M105" s="159"/>
      <c r="N105" s="159"/>
      <c r="O105" s="159"/>
      <c r="P105" s="159"/>
      <c r="Q105" s="159"/>
      <c r="R105" s="159"/>
      <c r="S105" s="41"/>
      <c r="T105" s="135"/>
      <c r="U105" s="136"/>
      <c r="V105" s="136"/>
      <c r="W105" s="136"/>
      <c r="X105" s="136"/>
      <c r="Y105" s="136"/>
      <c r="Z105" s="136"/>
      <c r="AA105" s="137"/>
      <c r="AT105" s="6" t="s">
        <v>121</v>
      </c>
      <c r="AU105" s="6" t="s">
        <v>72</v>
      </c>
    </row>
    <row r="106" spans="2:19" s="6" customFormat="1" ht="7.5" customHeight="1">
      <c r="B106" s="36"/>
      <c r="C106" s="37"/>
      <c r="D106" s="37"/>
      <c r="E106" s="37"/>
      <c r="F106" s="37"/>
      <c r="G106" s="37"/>
      <c r="H106" s="37"/>
      <c r="I106" s="37"/>
      <c r="J106" s="37"/>
      <c r="K106" s="37"/>
      <c r="L106" s="37"/>
      <c r="M106" s="37"/>
      <c r="N106" s="37"/>
      <c r="O106" s="37"/>
      <c r="P106" s="37"/>
      <c r="Q106" s="37"/>
      <c r="R106" s="37"/>
      <c r="S106" s="41"/>
    </row>
    <row r="221" s="2" customFormat="1" ht="14.25" customHeight="1"/>
  </sheetData>
  <sheetProtection password="CC35" sheet="1" objects="1" scenarios="1" formatColumns="0" formatRows="0" sort="0" autoFilter="0"/>
  <mergeCells count="101">
    <mergeCell ref="H1:K1"/>
    <mergeCell ref="S2:AC2"/>
    <mergeCell ref="F105:R105"/>
    <mergeCell ref="N73:Q73"/>
    <mergeCell ref="N74:Q74"/>
    <mergeCell ref="N75:Q75"/>
    <mergeCell ref="N93:Q93"/>
    <mergeCell ref="N97:Q97"/>
    <mergeCell ref="F101:R101"/>
    <mergeCell ref="F102:I102"/>
    <mergeCell ref="L102:M102"/>
    <mergeCell ref="N102:Q102"/>
    <mergeCell ref="F103:R103"/>
    <mergeCell ref="F104:I104"/>
    <mergeCell ref="L104:M104"/>
    <mergeCell ref="N104:Q104"/>
    <mergeCell ref="F98:I98"/>
    <mergeCell ref="L98:M98"/>
    <mergeCell ref="N98:Q98"/>
    <mergeCell ref="F99:R99"/>
    <mergeCell ref="F100:I100"/>
    <mergeCell ref="L100:M100"/>
    <mergeCell ref="N100:Q100"/>
    <mergeCell ref="F92:R92"/>
    <mergeCell ref="F94:I94"/>
    <mergeCell ref="L94:M94"/>
    <mergeCell ref="N94:Q94"/>
    <mergeCell ref="F95:R95"/>
    <mergeCell ref="F96:R96"/>
    <mergeCell ref="F88:I88"/>
    <mergeCell ref="L88:M88"/>
    <mergeCell ref="N88:Q88"/>
    <mergeCell ref="F89:R89"/>
    <mergeCell ref="F90:R90"/>
    <mergeCell ref="F91:I91"/>
    <mergeCell ref="L91:M91"/>
    <mergeCell ref="N91:Q91"/>
    <mergeCell ref="F84:R84"/>
    <mergeCell ref="F85:I85"/>
    <mergeCell ref="L85:M85"/>
    <mergeCell ref="N85:Q85"/>
    <mergeCell ref="F86:R86"/>
    <mergeCell ref="F87:R87"/>
    <mergeCell ref="F80:R80"/>
    <mergeCell ref="F81:R81"/>
    <mergeCell ref="F82:I82"/>
    <mergeCell ref="L82:M82"/>
    <mergeCell ref="N82:Q82"/>
    <mergeCell ref="F83:R83"/>
    <mergeCell ref="F76:I76"/>
    <mergeCell ref="L76:M76"/>
    <mergeCell ref="N76:Q76"/>
    <mergeCell ref="F77:R77"/>
    <mergeCell ref="F78:R78"/>
    <mergeCell ref="F79:I79"/>
    <mergeCell ref="L79:M79"/>
    <mergeCell ref="N79:Q79"/>
    <mergeCell ref="F64:Q64"/>
    <mergeCell ref="F65:Q65"/>
    <mergeCell ref="M67:P67"/>
    <mergeCell ref="M69:Q69"/>
    <mergeCell ref="F72:I72"/>
    <mergeCell ref="L72:M72"/>
    <mergeCell ref="N72:Q72"/>
    <mergeCell ref="N51:Q51"/>
    <mergeCell ref="N52:Q52"/>
    <mergeCell ref="N53:Q53"/>
    <mergeCell ref="N54:Q54"/>
    <mergeCell ref="N55:Q55"/>
    <mergeCell ref="C62:R62"/>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2"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12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08"/>
      <c r="B1" s="205"/>
      <c r="C1" s="205"/>
      <c r="D1" s="206" t="s">
        <v>1</v>
      </c>
      <c r="E1" s="205"/>
      <c r="F1" s="207" t="s">
        <v>432</v>
      </c>
      <c r="G1" s="207"/>
      <c r="H1" s="209" t="s">
        <v>433</v>
      </c>
      <c r="I1" s="209"/>
      <c r="J1" s="209"/>
      <c r="K1" s="209"/>
      <c r="L1" s="207" t="s">
        <v>434</v>
      </c>
      <c r="M1" s="207"/>
      <c r="N1" s="205"/>
      <c r="O1" s="206" t="s">
        <v>85</v>
      </c>
      <c r="P1" s="205"/>
      <c r="Q1" s="205"/>
      <c r="R1" s="205"/>
      <c r="S1" s="207" t="s">
        <v>435</v>
      </c>
      <c r="T1" s="207"/>
      <c r="U1" s="208"/>
      <c r="V1" s="20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39" t="s">
        <v>5</v>
      </c>
      <c r="D2" s="140"/>
      <c r="E2" s="140"/>
      <c r="F2" s="140"/>
      <c r="G2" s="140"/>
      <c r="H2" s="140"/>
      <c r="I2" s="140"/>
      <c r="J2" s="140"/>
      <c r="K2" s="140"/>
      <c r="L2" s="140"/>
      <c r="M2" s="140"/>
      <c r="N2" s="140"/>
      <c r="O2" s="140"/>
      <c r="P2" s="140"/>
      <c r="Q2" s="140"/>
      <c r="R2" s="140"/>
      <c r="S2" s="174"/>
      <c r="T2" s="140"/>
      <c r="U2" s="140"/>
      <c r="V2" s="140"/>
      <c r="W2" s="140"/>
      <c r="X2" s="140"/>
      <c r="Y2" s="140"/>
      <c r="Z2" s="140"/>
      <c r="AA2" s="140"/>
      <c r="AB2" s="140"/>
      <c r="AC2" s="140"/>
      <c r="AT2" s="2" t="s">
        <v>81</v>
      </c>
    </row>
    <row r="3" spans="2:46" s="2" customFormat="1" ht="7.5" customHeight="1">
      <c r="B3" s="7"/>
      <c r="C3" s="8"/>
      <c r="D3" s="8"/>
      <c r="E3" s="8"/>
      <c r="F3" s="8"/>
      <c r="G3" s="8"/>
      <c r="H3" s="8"/>
      <c r="I3" s="8"/>
      <c r="J3" s="8"/>
      <c r="K3" s="8"/>
      <c r="L3" s="8"/>
      <c r="M3" s="8"/>
      <c r="N3" s="8"/>
      <c r="O3" s="8"/>
      <c r="P3" s="8"/>
      <c r="Q3" s="8"/>
      <c r="R3" s="9"/>
      <c r="AT3" s="2" t="s">
        <v>72</v>
      </c>
    </row>
    <row r="4" spans="2:46" s="2" customFormat="1" ht="37.5" customHeight="1">
      <c r="B4" s="10"/>
      <c r="C4" s="141" t="s">
        <v>86</v>
      </c>
      <c r="D4" s="142"/>
      <c r="E4" s="142"/>
      <c r="F4" s="142"/>
      <c r="G4" s="142"/>
      <c r="H4" s="142"/>
      <c r="I4" s="142"/>
      <c r="J4" s="142"/>
      <c r="K4" s="142"/>
      <c r="L4" s="142"/>
      <c r="M4" s="142"/>
      <c r="N4" s="142"/>
      <c r="O4" s="142"/>
      <c r="P4" s="142"/>
      <c r="Q4" s="142"/>
      <c r="R4" s="14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75" t="str">
        <f>'Rekapitulace stavby'!$K$6</f>
        <v>S04 - Karlovarský park</v>
      </c>
      <c r="G6" s="142"/>
      <c r="H6" s="142"/>
      <c r="I6" s="142"/>
      <c r="J6" s="142"/>
      <c r="K6" s="142"/>
      <c r="L6" s="142"/>
      <c r="M6" s="142"/>
      <c r="N6" s="142"/>
      <c r="O6" s="142"/>
      <c r="P6" s="142"/>
      <c r="Q6" s="142"/>
      <c r="R6" s="12"/>
    </row>
    <row r="7" spans="2:18" s="6" customFormat="1" ht="18.75" customHeight="1">
      <c r="B7" s="21"/>
      <c r="C7" s="22"/>
      <c r="D7" s="15" t="s">
        <v>87</v>
      </c>
      <c r="E7" s="22"/>
      <c r="F7" s="147" t="s">
        <v>330</v>
      </c>
      <c r="G7" s="159"/>
      <c r="H7" s="159"/>
      <c r="I7" s="159"/>
      <c r="J7" s="159"/>
      <c r="K7" s="159"/>
      <c r="L7" s="159"/>
      <c r="M7" s="159"/>
      <c r="N7" s="159"/>
      <c r="O7" s="159"/>
      <c r="P7" s="159"/>
      <c r="Q7" s="15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89</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76" t="str">
        <f>'Rekapitulace stavby'!$AN$8</f>
        <v>02.05.2013</v>
      </c>
      <c r="P10" s="15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60">
        <f>IF('Rekapitulace stavby'!$AN$10="","",'Rekapitulace stavby'!$AN$10)</f>
      </c>
      <c r="P12" s="159"/>
      <c r="Q12" s="22"/>
      <c r="R12" s="25"/>
    </row>
    <row r="13" spans="2:18" s="6" customFormat="1" ht="18.75" customHeight="1">
      <c r="B13" s="21"/>
      <c r="C13" s="22"/>
      <c r="D13" s="22"/>
      <c r="E13" s="17" t="str">
        <f>IF('Rekapitulace stavby'!$E$11="","",'Rekapitulace stavby'!$E$11)</f>
        <v> </v>
      </c>
      <c r="F13" s="22"/>
      <c r="G13" s="22"/>
      <c r="H13" s="22"/>
      <c r="I13" s="22"/>
      <c r="J13" s="22"/>
      <c r="K13" s="22"/>
      <c r="L13" s="22"/>
      <c r="M13" s="16" t="s">
        <v>26</v>
      </c>
      <c r="N13" s="22"/>
      <c r="O13" s="160">
        <f>IF('Rekapitulace stavby'!$AN$11="","",'Rekapitulace stavby'!$AN$11)</f>
      </c>
      <c r="P13" s="15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27</v>
      </c>
      <c r="E15" s="22"/>
      <c r="F15" s="22"/>
      <c r="G15" s="22"/>
      <c r="H15" s="22"/>
      <c r="I15" s="22"/>
      <c r="J15" s="22"/>
      <c r="K15" s="22"/>
      <c r="L15" s="22"/>
      <c r="M15" s="16" t="s">
        <v>25</v>
      </c>
      <c r="N15" s="22"/>
      <c r="O15" s="160" t="str">
        <f>IF('Rekapitulace stavby'!$AN$13="","",'Rekapitulace stavby'!$AN$13)</f>
        <v>Vyplň údaj</v>
      </c>
      <c r="P15" s="159"/>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26</v>
      </c>
      <c r="N16" s="22"/>
      <c r="O16" s="160" t="str">
        <f>IF('Rekapitulace stavby'!$AN$14="","",'Rekapitulace stavby'!$AN$14)</f>
        <v>Vyplň údaj</v>
      </c>
      <c r="P16" s="15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29</v>
      </c>
      <c r="E18" s="22"/>
      <c r="F18" s="22"/>
      <c r="G18" s="22"/>
      <c r="H18" s="22"/>
      <c r="I18" s="22"/>
      <c r="J18" s="22"/>
      <c r="K18" s="22"/>
      <c r="L18" s="22"/>
      <c r="M18" s="16" t="s">
        <v>25</v>
      </c>
      <c r="N18" s="22"/>
      <c r="O18" s="160">
        <f>IF('Rekapitulace stavby'!$AN$16="","",'Rekapitulace stavby'!$AN$16)</f>
      </c>
      <c r="P18" s="159"/>
      <c r="Q18" s="22"/>
      <c r="R18" s="25"/>
    </row>
    <row r="19" spans="2:18" s="6" customFormat="1" ht="18.75" customHeight="1">
      <c r="B19" s="21"/>
      <c r="C19" s="22"/>
      <c r="D19" s="22"/>
      <c r="E19" s="17" t="str">
        <f>IF('Rekapitulace stavby'!$E$17="","",'Rekapitulace stavby'!$E$17)</f>
        <v> </v>
      </c>
      <c r="F19" s="22"/>
      <c r="G19" s="22"/>
      <c r="H19" s="22"/>
      <c r="I19" s="22"/>
      <c r="J19" s="22"/>
      <c r="K19" s="22"/>
      <c r="L19" s="22"/>
      <c r="M19" s="16" t="s">
        <v>26</v>
      </c>
      <c r="N19" s="22"/>
      <c r="O19" s="160">
        <f>IF('Rekapitulace stavby'!$AN$17="","",'Rekapitulace stavby'!$AN$17)</f>
      </c>
      <c r="P19" s="15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31</v>
      </c>
      <c r="E21" s="22"/>
      <c r="F21" s="22"/>
      <c r="G21" s="22"/>
      <c r="H21" s="22"/>
      <c r="I21" s="22"/>
      <c r="J21" s="22"/>
      <c r="K21" s="22"/>
      <c r="L21" s="22"/>
      <c r="M21" s="22"/>
      <c r="N21" s="22"/>
      <c r="O21" s="22"/>
      <c r="P21" s="22"/>
      <c r="Q21" s="22"/>
      <c r="R21" s="25"/>
    </row>
    <row r="22" spans="2:18" s="80" customFormat="1" ht="15.75" customHeight="1">
      <c r="B22" s="81"/>
      <c r="C22" s="82"/>
      <c r="D22" s="82"/>
      <c r="E22" s="149"/>
      <c r="F22" s="177"/>
      <c r="G22" s="177"/>
      <c r="H22" s="177"/>
      <c r="I22" s="177"/>
      <c r="J22" s="177"/>
      <c r="K22" s="177"/>
      <c r="L22" s="177"/>
      <c r="M22" s="177"/>
      <c r="N22" s="177"/>
      <c r="O22" s="177"/>
      <c r="P22" s="17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32</v>
      </c>
      <c r="E25" s="22"/>
      <c r="F25" s="22"/>
      <c r="G25" s="22"/>
      <c r="H25" s="22"/>
      <c r="I25" s="22"/>
      <c r="J25" s="22"/>
      <c r="K25" s="22"/>
      <c r="L25" s="22"/>
      <c r="M25" s="172">
        <f>ROUNDUP($N$76,2)</f>
        <v>0</v>
      </c>
      <c r="N25" s="159"/>
      <c r="O25" s="159"/>
      <c r="P25" s="15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33</v>
      </c>
      <c r="E27" s="27" t="s">
        <v>34</v>
      </c>
      <c r="F27" s="28">
        <v>0.21</v>
      </c>
      <c r="G27" s="85" t="s">
        <v>35</v>
      </c>
      <c r="H27" s="178">
        <f>SUM($BE$76:$BE$126)</f>
        <v>0</v>
      </c>
      <c r="I27" s="159"/>
      <c r="J27" s="159"/>
      <c r="K27" s="22"/>
      <c r="L27" s="22"/>
      <c r="M27" s="178">
        <f>SUM($BE$76:$BE$126)*$F$27</f>
        <v>0</v>
      </c>
      <c r="N27" s="159"/>
      <c r="O27" s="159"/>
      <c r="P27" s="159"/>
      <c r="Q27" s="22"/>
      <c r="R27" s="25"/>
    </row>
    <row r="28" spans="2:18" s="6" customFormat="1" ht="15" customHeight="1">
      <c r="B28" s="21"/>
      <c r="C28" s="22"/>
      <c r="D28" s="22"/>
      <c r="E28" s="27" t="s">
        <v>36</v>
      </c>
      <c r="F28" s="28">
        <v>0.15</v>
      </c>
      <c r="G28" s="85" t="s">
        <v>35</v>
      </c>
      <c r="H28" s="178">
        <f>SUM($BF$76:$BF$126)</f>
        <v>0</v>
      </c>
      <c r="I28" s="159"/>
      <c r="J28" s="159"/>
      <c r="K28" s="22"/>
      <c r="L28" s="22"/>
      <c r="M28" s="178">
        <f>SUM($BF$76:$BF$126)*$F$28</f>
        <v>0</v>
      </c>
      <c r="N28" s="159"/>
      <c r="O28" s="159"/>
      <c r="P28" s="159"/>
      <c r="Q28" s="22"/>
      <c r="R28" s="25"/>
    </row>
    <row r="29" spans="2:18" s="6" customFormat="1" ht="15" customHeight="1" hidden="1">
      <c r="B29" s="21"/>
      <c r="C29" s="22"/>
      <c r="D29" s="22"/>
      <c r="E29" s="27" t="s">
        <v>37</v>
      </c>
      <c r="F29" s="28">
        <v>0.21</v>
      </c>
      <c r="G29" s="85" t="s">
        <v>35</v>
      </c>
      <c r="H29" s="178">
        <f>SUM($BG$76:$BG$126)</f>
        <v>0</v>
      </c>
      <c r="I29" s="159"/>
      <c r="J29" s="159"/>
      <c r="K29" s="22"/>
      <c r="L29" s="22"/>
      <c r="M29" s="178">
        <v>0</v>
      </c>
      <c r="N29" s="159"/>
      <c r="O29" s="159"/>
      <c r="P29" s="159"/>
      <c r="Q29" s="22"/>
      <c r="R29" s="25"/>
    </row>
    <row r="30" spans="2:18" s="6" customFormat="1" ht="15" customHeight="1" hidden="1">
      <c r="B30" s="21"/>
      <c r="C30" s="22"/>
      <c r="D30" s="22"/>
      <c r="E30" s="27" t="s">
        <v>38</v>
      </c>
      <c r="F30" s="28">
        <v>0.15</v>
      </c>
      <c r="G30" s="85" t="s">
        <v>35</v>
      </c>
      <c r="H30" s="178">
        <f>SUM($BH$76:$BH$126)</f>
        <v>0</v>
      </c>
      <c r="I30" s="159"/>
      <c r="J30" s="159"/>
      <c r="K30" s="22"/>
      <c r="L30" s="22"/>
      <c r="M30" s="178">
        <v>0</v>
      </c>
      <c r="N30" s="159"/>
      <c r="O30" s="159"/>
      <c r="P30" s="159"/>
      <c r="Q30" s="22"/>
      <c r="R30" s="25"/>
    </row>
    <row r="31" spans="2:18" s="6" customFormat="1" ht="15" customHeight="1" hidden="1">
      <c r="B31" s="21"/>
      <c r="C31" s="22"/>
      <c r="D31" s="22"/>
      <c r="E31" s="27" t="s">
        <v>39</v>
      </c>
      <c r="F31" s="28">
        <v>0</v>
      </c>
      <c r="G31" s="85" t="s">
        <v>35</v>
      </c>
      <c r="H31" s="178">
        <f>SUM($BI$76:$BI$126)</f>
        <v>0</v>
      </c>
      <c r="I31" s="159"/>
      <c r="J31" s="159"/>
      <c r="K31" s="22"/>
      <c r="L31" s="22"/>
      <c r="M31" s="178">
        <v>0</v>
      </c>
      <c r="N31" s="159"/>
      <c r="O31" s="159"/>
      <c r="P31" s="15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40</v>
      </c>
      <c r="E33" s="33"/>
      <c r="F33" s="33"/>
      <c r="G33" s="86" t="s">
        <v>41</v>
      </c>
      <c r="H33" s="34" t="s">
        <v>42</v>
      </c>
      <c r="I33" s="33"/>
      <c r="J33" s="33"/>
      <c r="K33" s="33"/>
      <c r="L33" s="157">
        <f>ROUNDUP(SUM($M$25:$M$31),2)</f>
        <v>0</v>
      </c>
      <c r="M33" s="156"/>
      <c r="N33" s="156"/>
      <c r="O33" s="156"/>
      <c r="P33" s="15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41" t="s">
        <v>90</v>
      </c>
      <c r="D39" s="159"/>
      <c r="E39" s="159"/>
      <c r="F39" s="159"/>
      <c r="G39" s="159"/>
      <c r="H39" s="159"/>
      <c r="I39" s="159"/>
      <c r="J39" s="159"/>
      <c r="K39" s="159"/>
      <c r="L39" s="159"/>
      <c r="M39" s="159"/>
      <c r="N39" s="159"/>
      <c r="O39" s="159"/>
      <c r="P39" s="159"/>
      <c r="Q39" s="159"/>
      <c r="R39" s="17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75" t="str">
        <f>$F$6</f>
        <v>S04 - Karlovarský park</v>
      </c>
      <c r="G41" s="159"/>
      <c r="H41" s="159"/>
      <c r="I41" s="159"/>
      <c r="J41" s="159"/>
      <c r="K41" s="159"/>
      <c r="L41" s="159"/>
      <c r="M41" s="159"/>
      <c r="N41" s="159"/>
      <c r="O41" s="159"/>
      <c r="P41" s="159"/>
      <c r="Q41" s="159"/>
      <c r="R41" s="25"/>
      <c r="T41" s="22"/>
      <c r="U41" s="22"/>
    </row>
    <row r="42" spans="2:21" s="6" customFormat="1" ht="15" customHeight="1">
      <c r="B42" s="21"/>
      <c r="C42" s="15" t="s">
        <v>87</v>
      </c>
      <c r="D42" s="22"/>
      <c r="E42" s="22"/>
      <c r="F42" s="147" t="str">
        <f>$F$7</f>
        <v>SO 902 - Dětské herní prvky</v>
      </c>
      <c r="G42" s="159"/>
      <c r="H42" s="159"/>
      <c r="I42" s="159"/>
      <c r="J42" s="159"/>
      <c r="K42" s="159"/>
      <c r="L42" s="159"/>
      <c r="M42" s="159"/>
      <c r="N42" s="159"/>
      <c r="O42" s="159"/>
      <c r="P42" s="159"/>
      <c r="Q42" s="15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176" t="str">
        <f>IF($O$10="","",$O$10)</f>
        <v>02.05.2013</v>
      </c>
      <c r="N44" s="159"/>
      <c r="O44" s="159"/>
      <c r="P44" s="15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29</v>
      </c>
      <c r="L46" s="22"/>
      <c r="M46" s="160" t="str">
        <f>$E$19</f>
        <v> </v>
      </c>
      <c r="N46" s="159"/>
      <c r="O46" s="159"/>
      <c r="P46" s="159"/>
      <c r="Q46" s="159"/>
      <c r="R46" s="25"/>
      <c r="T46" s="22"/>
      <c r="U46" s="22"/>
    </row>
    <row r="47" spans="2:21" s="6" customFormat="1" ht="15" customHeight="1">
      <c r="B47" s="21"/>
      <c r="C47" s="16" t="s">
        <v>27</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80" t="s">
        <v>91</v>
      </c>
      <c r="D49" s="181"/>
      <c r="E49" s="181"/>
      <c r="F49" s="181"/>
      <c r="G49" s="181"/>
      <c r="H49" s="31"/>
      <c r="I49" s="31"/>
      <c r="J49" s="31"/>
      <c r="K49" s="31"/>
      <c r="L49" s="31"/>
      <c r="M49" s="31"/>
      <c r="N49" s="180" t="s">
        <v>92</v>
      </c>
      <c r="O49" s="181"/>
      <c r="P49" s="181"/>
      <c r="Q49" s="18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93</v>
      </c>
      <c r="D51" s="22"/>
      <c r="E51" s="22"/>
      <c r="F51" s="22"/>
      <c r="G51" s="22"/>
      <c r="H51" s="22"/>
      <c r="I51" s="22"/>
      <c r="J51" s="22"/>
      <c r="K51" s="22"/>
      <c r="L51" s="22"/>
      <c r="M51" s="22"/>
      <c r="N51" s="172">
        <f>ROUNDUP($N$76,2)</f>
        <v>0</v>
      </c>
      <c r="O51" s="159"/>
      <c r="P51" s="159"/>
      <c r="Q51" s="159"/>
      <c r="R51" s="25"/>
      <c r="T51" s="22"/>
      <c r="U51" s="22"/>
      <c r="AU51" s="6" t="s">
        <v>94</v>
      </c>
    </row>
    <row r="52" spans="2:21" s="66" customFormat="1" ht="25.5" customHeight="1">
      <c r="B52" s="90"/>
      <c r="C52" s="91"/>
      <c r="D52" s="91" t="s">
        <v>331</v>
      </c>
      <c r="E52" s="91"/>
      <c r="F52" s="91"/>
      <c r="G52" s="91"/>
      <c r="H52" s="91"/>
      <c r="I52" s="91"/>
      <c r="J52" s="91"/>
      <c r="K52" s="91"/>
      <c r="L52" s="91"/>
      <c r="M52" s="91"/>
      <c r="N52" s="182">
        <f>ROUNDUP($N$77,2)</f>
        <v>0</v>
      </c>
      <c r="O52" s="183"/>
      <c r="P52" s="183"/>
      <c r="Q52" s="183"/>
      <c r="R52" s="92"/>
      <c r="T52" s="91"/>
      <c r="U52" s="91"/>
    </row>
    <row r="53" spans="2:21" s="93" customFormat="1" ht="21" customHeight="1">
      <c r="B53" s="94"/>
      <c r="C53" s="95"/>
      <c r="D53" s="95" t="s">
        <v>135</v>
      </c>
      <c r="E53" s="95"/>
      <c r="F53" s="95"/>
      <c r="G53" s="95"/>
      <c r="H53" s="95"/>
      <c r="I53" s="95"/>
      <c r="J53" s="95"/>
      <c r="K53" s="95"/>
      <c r="L53" s="95"/>
      <c r="M53" s="95"/>
      <c r="N53" s="184">
        <f>ROUNDUP($N$78,2)</f>
        <v>0</v>
      </c>
      <c r="O53" s="185"/>
      <c r="P53" s="185"/>
      <c r="Q53" s="185"/>
      <c r="R53" s="96"/>
      <c r="T53" s="95"/>
      <c r="U53" s="95"/>
    </row>
    <row r="54" spans="2:21" s="93" customFormat="1" ht="21" customHeight="1">
      <c r="B54" s="94"/>
      <c r="C54" s="95"/>
      <c r="D54" s="95" t="s">
        <v>136</v>
      </c>
      <c r="E54" s="95"/>
      <c r="F54" s="95"/>
      <c r="G54" s="95"/>
      <c r="H54" s="95"/>
      <c r="I54" s="95"/>
      <c r="J54" s="95"/>
      <c r="K54" s="95"/>
      <c r="L54" s="95"/>
      <c r="M54" s="95"/>
      <c r="N54" s="184">
        <f>ROUNDUP($N$82,2)</f>
        <v>0</v>
      </c>
      <c r="O54" s="185"/>
      <c r="P54" s="185"/>
      <c r="Q54" s="185"/>
      <c r="R54" s="96"/>
      <c r="T54" s="95"/>
      <c r="U54" s="95"/>
    </row>
    <row r="55" spans="2:21" s="93" customFormat="1" ht="21" customHeight="1">
      <c r="B55" s="94"/>
      <c r="C55" s="95"/>
      <c r="D55" s="95" t="s">
        <v>332</v>
      </c>
      <c r="E55" s="95"/>
      <c r="F55" s="95"/>
      <c r="G55" s="95"/>
      <c r="H55" s="95"/>
      <c r="I55" s="95"/>
      <c r="J55" s="95"/>
      <c r="K55" s="95"/>
      <c r="L55" s="95"/>
      <c r="M55" s="95"/>
      <c r="N55" s="184">
        <f>ROUNDUP($N$86,2)</f>
        <v>0</v>
      </c>
      <c r="O55" s="185"/>
      <c r="P55" s="185"/>
      <c r="Q55" s="185"/>
      <c r="R55" s="96"/>
      <c r="T55" s="95"/>
      <c r="U55" s="95"/>
    </row>
    <row r="56" spans="2:21" s="93" customFormat="1" ht="21" customHeight="1">
      <c r="B56" s="94"/>
      <c r="C56" s="95"/>
      <c r="D56" s="95" t="s">
        <v>333</v>
      </c>
      <c r="E56" s="95"/>
      <c r="F56" s="95"/>
      <c r="G56" s="95"/>
      <c r="H56" s="95"/>
      <c r="I56" s="95"/>
      <c r="J56" s="95"/>
      <c r="K56" s="95"/>
      <c r="L56" s="95"/>
      <c r="M56" s="95"/>
      <c r="N56" s="184">
        <f>ROUNDUP($N$113,2)</f>
        <v>0</v>
      </c>
      <c r="O56" s="185"/>
      <c r="P56" s="185"/>
      <c r="Q56" s="185"/>
      <c r="R56" s="96"/>
      <c r="T56" s="95"/>
      <c r="U56" s="95"/>
    </row>
    <row r="57" spans="2:21" s="93" customFormat="1" ht="21" customHeight="1">
      <c r="B57" s="94"/>
      <c r="C57" s="95"/>
      <c r="D57" s="95" t="s">
        <v>334</v>
      </c>
      <c r="E57" s="95"/>
      <c r="F57" s="95"/>
      <c r="G57" s="95"/>
      <c r="H57" s="95"/>
      <c r="I57" s="95"/>
      <c r="J57" s="95"/>
      <c r="K57" s="95"/>
      <c r="L57" s="95"/>
      <c r="M57" s="95"/>
      <c r="N57" s="184">
        <f>ROUNDUP($N$116,2)</f>
        <v>0</v>
      </c>
      <c r="O57" s="185"/>
      <c r="P57" s="185"/>
      <c r="Q57" s="185"/>
      <c r="R57" s="96"/>
      <c r="T57" s="95"/>
      <c r="U57" s="95"/>
    </row>
    <row r="58" spans="2:21" s="93" customFormat="1" ht="21" customHeight="1">
      <c r="B58" s="94"/>
      <c r="C58" s="95"/>
      <c r="D58" s="95" t="s">
        <v>335</v>
      </c>
      <c r="E58" s="95"/>
      <c r="F58" s="95"/>
      <c r="G58" s="95"/>
      <c r="H58" s="95"/>
      <c r="I58" s="95"/>
      <c r="J58" s="95"/>
      <c r="K58" s="95"/>
      <c r="L58" s="95"/>
      <c r="M58" s="95"/>
      <c r="N58" s="184">
        <f>ROUNDUP($N$124,2)</f>
        <v>0</v>
      </c>
      <c r="O58" s="185"/>
      <c r="P58" s="185"/>
      <c r="Q58" s="185"/>
      <c r="R58" s="96"/>
      <c r="T58" s="95"/>
      <c r="U58" s="95"/>
    </row>
    <row r="59" spans="2:21" s="6" customFormat="1" ht="22.5" customHeight="1">
      <c r="B59" s="21"/>
      <c r="C59" s="22"/>
      <c r="D59" s="22"/>
      <c r="E59" s="22"/>
      <c r="F59" s="22"/>
      <c r="G59" s="22"/>
      <c r="H59" s="22"/>
      <c r="I59" s="22"/>
      <c r="J59" s="22"/>
      <c r="K59" s="22"/>
      <c r="L59" s="22"/>
      <c r="M59" s="22"/>
      <c r="N59" s="22"/>
      <c r="O59" s="22"/>
      <c r="P59" s="22"/>
      <c r="Q59" s="22"/>
      <c r="R59" s="25"/>
      <c r="T59" s="22"/>
      <c r="U59" s="22"/>
    </row>
    <row r="60" spans="2:21" s="6" customFormat="1" ht="7.5" customHeight="1">
      <c r="B60" s="36"/>
      <c r="C60" s="37"/>
      <c r="D60" s="37"/>
      <c r="E60" s="37"/>
      <c r="F60" s="37"/>
      <c r="G60" s="37"/>
      <c r="H60" s="37"/>
      <c r="I60" s="37"/>
      <c r="J60" s="37"/>
      <c r="K60" s="37"/>
      <c r="L60" s="37"/>
      <c r="M60" s="37"/>
      <c r="N60" s="37"/>
      <c r="O60" s="37"/>
      <c r="P60" s="37"/>
      <c r="Q60" s="37"/>
      <c r="R60" s="38"/>
      <c r="T60" s="22"/>
      <c r="U60" s="22"/>
    </row>
    <row r="64" spans="2:19" s="6" customFormat="1" ht="7.5" customHeight="1">
      <c r="B64" s="39"/>
      <c r="C64" s="40"/>
      <c r="D64" s="40"/>
      <c r="E64" s="40"/>
      <c r="F64" s="40"/>
      <c r="G64" s="40"/>
      <c r="H64" s="40"/>
      <c r="I64" s="40"/>
      <c r="J64" s="40"/>
      <c r="K64" s="40"/>
      <c r="L64" s="40"/>
      <c r="M64" s="40"/>
      <c r="N64" s="40"/>
      <c r="O64" s="40"/>
      <c r="P64" s="40"/>
      <c r="Q64" s="40"/>
      <c r="R64" s="40"/>
      <c r="S64" s="41"/>
    </row>
    <row r="65" spans="2:19" s="6" customFormat="1" ht="37.5" customHeight="1">
      <c r="B65" s="21"/>
      <c r="C65" s="141" t="s">
        <v>97</v>
      </c>
      <c r="D65" s="159"/>
      <c r="E65" s="159"/>
      <c r="F65" s="159"/>
      <c r="G65" s="159"/>
      <c r="H65" s="159"/>
      <c r="I65" s="159"/>
      <c r="J65" s="159"/>
      <c r="K65" s="159"/>
      <c r="L65" s="159"/>
      <c r="M65" s="159"/>
      <c r="N65" s="159"/>
      <c r="O65" s="159"/>
      <c r="P65" s="159"/>
      <c r="Q65" s="159"/>
      <c r="R65" s="159"/>
      <c r="S65" s="41"/>
    </row>
    <row r="66" spans="2:19" s="6" customFormat="1" ht="7.5" customHeight="1">
      <c r="B66" s="21"/>
      <c r="C66" s="22"/>
      <c r="D66" s="22"/>
      <c r="E66" s="22"/>
      <c r="F66" s="22"/>
      <c r="G66" s="22"/>
      <c r="H66" s="22"/>
      <c r="I66" s="22"/>
      <c r="J66" s="22"/>
      <c r="K66" s="22"/>
      <c r="L66" s="22"/>
      <c r="M66" s="22"/>
      <c r="N66" s="22"/>
      <c r="O66" s="22"/>
      <c r="P66" s="22"/>
      <c r="Q66" s="22"/>
      <c r="R66" s="22"/>
      <c r="S66" s="41"/>
    </row>
    <row r="67" spans="2:19" s="6" customFormat="1" ht="15" customHeight="1">
      <c r="B67" s="21"/>
      <c r="C67" s="16" t="s">
        <v>14</v>
      </c>
      <c r="D67" s="22"/>
      <c r="E67" s="22"/>
      <c r="F67" s="175" t="str">
        <f>$F$6</f>
        <v>S04 - Karlovarský park</v>
      </c>
      <c r="G67" s="159"/>
      <c r="H67" s="159"/>
      <c r="I67" s="159"/>
      <c r="J67" s="159"/>
      <c r="K67" s="159"/>
      <c r="L67" s="159"/>
      <c r="M67" s="159"/>
      <c r="N67" s="159"/>
      <c r="O67" s="159"/>
      <c r="P67" s="159"/>
      <c r="Q67" s="159"/>
      <c r="R67" s="22"/>
      <c r="S67" s="41"/>
    </row>
    <row r="68" spans="2:19" s="6" customFormat="1" ht="15" customHeight="1">
      <c r="B68" s="21"/>
      <c r="C68" s="15" t="s">
        <v>87</v>
      </c>
      <c r="D68" s="22"/>
      <c r="E68" s="22"/>
      <c r="F68" s="147" t="str">
        <f>$F$7</f>
        <v>SO 902 - Dětské herní prvky</v>
      </c>
      <c r="G68" s="159"/>
      <c r="H68" s="159"/>
      <c r="I68" s="159"/>
      <c r="J68" s="159"/>
      <c r="K68" s="159"/>
      <c r="L68" s="159"/>
      <c r="M68" s="159"/>
      <c r="N68" s="159"/>
      <c r="O68" s="159"/>
      <c r="P68" s="159"/>
      <c r="Q68" s="159"/>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8.75" customHeight="1">
      <c r="B70" s="21"/>
      <c r="C70" s="16" t="s">
        <v>18</v>
      </c>
      <c r="D70" s="22"/>
      <c r="E70" s="22"/>
      <c r="F70" s="17" t="str">
        <f>$F$10</f>
        <v> </v>
      </c>
      <c r="G70" s="22"/>
      <c r="H70" s="22"/>
      <c r="I70" s="22"/>
      <c r="J70" s="22"/>
      <c r="K70" s="16" t="s">
        <v>20</v>
      </c>
      <c r="L70" s="22"/>
      <c r="M70" s="176" t="str">
        <f>IF($O$10="","",$O$10)</f>
        <v>02.05.2013</v>
      </c>
      <c r="N70" s="159"/>
      <c r="O70" s="159"/>
      <c r="P70" s="159"/>
      <c r="Q70" s="22"/>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75" customHeight="1">
      <c r="B72" s="21"/>
      <c r="C72" s="16" t="s">
        <v>24</v>
      </c>
      <c r="D72" s="22"/>
      <c r="E72" s="22"/>
      <c r="F72" s="17" t="str">
        <f>$E$13</f>
        <v> </v>
      </c>
      <c r="G72" s="22"/>
      <c r="H72" s="22"/>
      <c r="I72" s="22"/>
      <c r="J72" s="22"/>
      <c r="K72" s="16" t="s">
        <v>29</v>
      </c>
      <c r="L72" s="22"/>
      <c r="M72" s="160" t="str">
        <f>$E$19</f>
        <v> </v>
      </c>
      <c r="N72" s="159"/>
      <c r="O72" s="159"/>
      <c r="P72" s="159"/>
      <c r="Q72" s="159"/>
      <c r="R72" s="22"/>
      <c r="S72" s="41"/>
    </row>
    <row r="73" spans="2:19" s="6" customFormat="1" ht="15" customHeight="1">
      <c r="B73" s="21"/>
      <c r="C73" s="16" t="s">
        <v>27</v>
      </c>
      <c r="D73" s="22"/>
      <c r="E73" s="22"/>
      <c r="F73" s="17" t="str">
        <f>IF($E$16="","",$E$16)</f>
        <v>Vyplň údaj</v>
      </c>
      <c r="G73" s="22"/>
      <c r="H73" s="22"/>
      <c r="I73" s="22"/>
      <c r="J73" s="22"/>
      <c r="K73" s="22"/>
      <c r="L73" s="22"/>
      <c r="M73" s="22"/>
      <c r="N73" s="22"/>
      <c r="O73" s="22"/>
      <c r="P73" s="22"/>
      <c r="Q73" s="22"/>
      <c r="R73" s="22"/>
      <c r="S73" s="41"/>
    </row>
    <row r="74" spans="2:19" s="6" customFormat="1" ht="11.25" customHeight="1">
      <c r="B74" s="21"/>
      <c r="C74" s="22"/>
      <c r="D74" s="22"/>
      <c r="E74" s="22"/>
      <c r="F74" s="22"/>
      <c r="G74" s="22"/>
      <c r="H74" s="22"/>
      <c r="I74" s="22"/>
      <c r="J74" s="22"/>
      <c r="K74" s="22"/>
      <c r="L74" s="22"/>
      <c r="M74" s="22"/>
      <c r="N74" s="22"/>
      <c r="O74" s="22"/>
      <c r="P74" s="22"/>
      <c r="Q74" s="22"/>
      <c r="R74" s="22"/>
      <c r="S74" s="41"/>
    </row>
    <row r="75" spans="2:27" s="97" customFormat="1" ht="30" customHeight="1">
      <c r="B75" s="98"/>
      <c r="C75" s="99" t="s">
        <v>98</v>
      </c>
      <c r="D75" s="100" t="s">
        <v>49</v>
      </c>
      <c r="E75" s="100" t="s">
        <v>45</v>
      </c>
      <c r="F75" s="186" t="s">
        <v>99</v>
      </c>
      <c r="G75" s="187"/>
      <c r="H75" s="187"/>
      <c r="I75" s="187"/>
      <c r="J75" s="100" t="s">
        <v>100</v>
      </c>
      <c r="K75" s="100" t="s">
        <v>101</v>
      </c>
      <c r="L75" s="186" t="s">
        <v>102</v>
      </c>
      <c r="M75" s="187"/>
      <c r="N75" s="186" t="s">
        <v>103</v>
      </c>
      <c r="O75" s="187"/>
      <c r="P75" s="187"/>
      <c r="Q75" s="187"/>
      <c r="R75" s="101" t="s">
        <v>104</v>
      </c>
      <c r="S75" s="102"/>
      <c r="T75" s="53" t="s">
        <v>105</v>
      </c>
      <c r="U75" s="54" t="s">
        <v>33</v>
      </c>
      <c r="V75" s="54" t="s">
        <v>106</v>
      </c>
      <c r="W75" s="54" t="s">
        <v>107</v>
      </c>
      <c r="X75" s="54" t="s">
        <v>108</v>
      </c>
      <c r="Y75" s="54" t="s">
        <v>109</v>
      </c>
      <c r="Z75" s="54" t="s">
        <v>110</v>
      </c>
      <c r="AA75" s="55" t="s">
        <v>111</v>
      </c>
    </row>
    <row r="76" spans="2:63" s="6" customFormat="1" ht="30" customHeight="1">
      <c r="B76" s="21"/>
      <c r="C76" s="60" t="s">
        <v>93</v>
      </c>
      <c r="D76" s="22"/>
      <c r="E76" s="22"/>
      <c r="F76" s="22"/>
      <c r="G76" s="22"/>
      <c r="H76" s="22"/>
      <c r="I76" s="22"/>
      <c r="J76" s="22"/>
      <c r="K76" s="22"/>
      <c r="L76" s="22"/>
      <c r="M76" s="22"/>
      <c r="N76" s="195">
        <f>$BK$76</f>
        <v>0</v>
      </c>
      <c r="O76" s="159"/>
      <c r="P76" s="159"/>
      <c r="Q76" s="159"/>
      <c r="R76" s="22"/>
      <c r="S76" s="41"/>
      <c r="T76" s="57"/>
      <c r="U76" s="58"/>
      <c r="V76" s="58"/>
      <c r="W76" s="103">
        <f>$W$77</f>
        <v>0</v>
      </c>
      <c r="X76" s="58"/>
      <c r="Y76" s="103">
        <f>$Y$77</f>
        <v>1.24324334</v>
      </c>
      <c r="Z76" s="58"/>
      <c r="AA76" s="104">
        <f>$AA$77</f>
        <v>0</v>
      </c>
      <c r="AT76" s="6" t="s">
        <v>63</v>
      </c>
      <c r="AU76" s="6" t="s">
        <v>94</v>
      </c>
      <c r="BK76" s="105">
        <f>$BK$77</f>
        <v>0</v>
      </c>
    </row>
    <row r="77" spans="2:63" s="106" customFormat="1" ht="37.5" customHeight="1">
      <c r="B77" s="107"/>
      <c r="C77" s="108"/>
      <c r="D77" s="109" t="s">
        <v>331</v>
      </c>
      <c r="E77" s="108"/>
      <c r="F77" s="108"/>
      <c r="G77" s="108"/>
      <c r="H77" s="108"/>
      <c r="I77" s="108"/>
      <c r="J77" s="108"/>
      <c r="K77" s="108"/>
      <c r="L77" s="108"/>
      <c r="M77" s="108"/>
      <c r="N77" s="196">
        <f>$BK$77</f>
        <v>0</v>
      </c>
      <c r="O77" s="197"/>
      <c r="P77" s="197"/>
      <c r="Q77" s="197"/>
      <c r="R77" s="108"/>
      <c r="S77" s="110"/>
      <c r="T77" s="111"/>
      <c r="U77" s="108"/>
      <c r="V77" s="108"/>
      <c r="W77" s="112">
        <f>$W$78+$W$82+$W$86+$W$113+$W$116+$W$124</f>
        <v>0</v>
      </c>
      <c r="X77" s="108"/>
      <c r="Y77" s="112">
        <f>$Y$78+$Y$82+$Y$86+$Y$113+$Y$116+$Y$124</f>
        <v>1.24324334</v>
      </c>
      <c r="Z77" s="108"/>
      <c r="AA77" s="113">
        <f>$AA$78+$AA$82+$AA$86+$AA$113+$AA$116+$AA$124</f>
        <v>0</v>
      </c>
      <c r="AR77" s="114" t="s">
        <v>17</v>
      </c>
      <c r="AT77" s="114" t="s">
        <v>63</v>
      </c>
      <c r="AU77" s="114" t="s">
        <v>64</v>
      </c>
      <c r="AY77" s="114" t="s">
        <v>112</v>
      </c>
      <c r="BK77" s="115">
        <f>$BK$78+$BK$82+$BK$86+$BK$113+$BK$116+$BK$124</f>
        <v>0</v>
      </c>
    </row>
    <row r="78" spans="2:63" s="106" customFormat="1" ht="21" customHeight="1">
      <c r="B78" s="107"/>
      <c r="C78" s="108"/>
      <c r="D78" s="126" t="s">
        <v>135</v>
      </c>
      <c r="E78" s="108"/>
      <c r="F78" s="108"/>
      <c r="G78" s="108"/>
      <c r="H78" s="108"/>
      <c r="I78" s="108"/>
      <c r="J78" s="108"/>
      <c r="K78" s="108"/>
      <c r="L78" s="108"/>
      <c r="M78" s="108"/>
      <c r="N78" s="198">
        <f>$BK$78</f>
        <v>0</v>
      </c>
      <c r="O78" s="197"/>
      <c r="P78" s="197"/>
      <c r="Q78" s="197"/>
      <c r="R78" s="108"/>
      <c r="S78" s="110"/>
      <c r="T78" s="111"/>
      <c r="U78" s="108"/>
      <c r="V78" s="108"/>
      <c r="W78" s="112">
        <f>SUM($W$79:$W$81)</f>
        <v>0</v>
      </c>
      <c r="X78" s="108"/>
      <c r="Y78" s="112">
        <f>SUM($Y$79:$Y$81)</f>
        <v>0</v>
      </c>
      <c r="Z78" s="108"/>
      <c r="AA78" s="113">
        <f>SUM($AA$79:$AA$81)</f>
        <v>0</v>
      </c>
      <c r="AR78" s="114" t="s">
        <v>17</v>
      </c>
      <c r="AT78" s="114" t="s">
        <v>63</v>
      </c>
      <c r="AU78" s="114" t="s">
        <v>17</v>
      </c>
      <c r="AY78" s="114" t="s">
        <v>112</v>
      </c>
      <c r="BK78" s="115">
        <f>SUM($BK$79:$BK$81)</f>
        <v>0</v>
      </c>
    </row>
    <row r="79" spans="2:65" s="6" customFormat="1" ht="27" customHeight="1">
      <c r="B79" s="21"/>
      <c r="C79" s="131" t="s">
        <v>17</v>
      </c>
      <c r="D79" s="131" t="s">
        <v>145</v>
      </c>
      <c r="E79" s="132" t="s">
        <v>336</v>
      </c>
      <c r="F79" s="199" t="s">
        <v>337</v>
      </c>
      <c r="G79" s="192"/>
      <c r="H79" s="192"/>
      <c r="I79" s="192"/>
      <c r="J79" s="133" t="s">
        <v>148</v>
      </c>
      <c r="K79" s="134">
        <v>0.551</v>
      </c>
      <c r="L79" s="200"/>
      <c r="M79" s="192"/>
      <c r="N79" s="201">
        <f>ROUND($L$79*$K$79,2)</f>
        <v>0</v>
      </c>
      <c r="O79" s="192"/>
      <c r="P79" s="192"/>
      <c r="Q79" s="192"/>
      <c r="R79" s="120" t="s">
        <v>149</v>
      </c>
      <c r="S79" s="41"/>
      <c r="T79" s="121"/>
      <c r="U79" s="122" t="s">
        <v>34</v>
      </c>
      <c r="V79" s="22"/>
      <c r="W79" s="22"/>
      <c r="X79" s="123">
        <v>0</v>
      </c>
      <c r="Y79" s="123">
        <f>$X$79*$K$79</f>
        <v>0</v>
      </c>
      <c r="Z79" s="123">
        <v>0</v>
      </c>
      <c r="AA79" s="124">
        <f>$Z$79*$K$79</f>
        <v>0</v>
      </c>
      <c r="AR79" s="80" t="s">
        <v>119</v>
      </c>
      <c r="AT79" s="80" t="s">
        <v>145</v>
      </c>
      <c r="AU79" s="80" t="s">
        <v>72</v>
      </c>
      <c r="AY79" s="6" t="s">
        <v>112</v>
      </c>
      <c r="BE79" s="125">
        <f>IF($U$79="základní",$N$79,0)</f>
        <v>0</v>
      </c>
      <c r="BF79" s="125">
        <f>IF($U$79="snížená",$N$79,0)</f>
        <v>0</v>
      </c>
      <c r="BG79" s="125">
        <f>IF($U$79="zákl. přenesená",$N$79,0)</f>
        <v>0</v>
      </c>
      <c r="BH79" s="125">
        <f>IF($U$79="sníž. přenesená",$N$79,0)</f>
        <v>0</v>
      </c>
      <c r="BI79" s="125">
        <f>IF($U$79="nulová",$N$79,0)</f>
        <v>0</v>
      </c>
      <c r="BJ79" s="80" t="s">
        <v>17</v>
      </c>
      <c r="BK79" s="125">
        <f>ROUND($L$79*$K$79,2)</f>
        <v>0</v>
      </c>
      <c r="BL79" s="80" t="s">
        <v>119</v>
      </c>
      <c r="BM79" s="80" t="s">
        <v>17</v>
      </c>
    </row>
    <row r="80" spans="2:47" s="6" customFormat="1" ht="16.5" customHeight="1">
      <c r="B80" s="21"/>
      <c r="C80" s="22"/>
      <c r="D80" s="22"/>
      <c r="E80" s="22"/>
      <c r="F80" s="193" t="s">
        <v>337</v>
      </c>
      <c r="G80" s="159"/>
      <c r="H80" s="159"/>
      <c r="I80" s="159"/>
      <c r="J80" s="159"/>
      <c r="K80" s="159"/>
      <c r="L80" s="159"/>
      <c r="M80" s="159"/>
      <c r="N80" s="159"/>
      <c r="O80" s="159"/>
      <c r="P80" s="159"/>
      <c r="Q80" s="159"/>
      <c r="R80" s="159"/>
      <c r="S80" s="41"/>
      <c r="T80" s="50"/>
      <c r="U80" s="22"/>
      <c r="V80" s="22"/>
      <c r="W80" s="22"/>
      <c r="X80" s="22"/>
      <c r="Y80" s="22"/>
      <c r="Z80" s="22"/>
      <c r="AA80" s="51"/>
      <c r="AT80" s="6" t="s">
        <v>121</v>
      </c>
      <c r="AU80" s="6" t="s">
        <v>72</v>
      </c>
    </row>
    <row r="81" spans="2:47" s="6" customFormat="1" ht="239.25" customHeight="1">
      <c r="B81" s="21"/>
      <c r="C81" s="22"/>
      <c r="D81" s="22"/>
      <c r="E81" s="22"/>
      <c r="F81" s="194" t="s">
        <v>338</v>
      </c>
      <c r="G81" s="159"/>
      <c r="H81" s="159"/>
      <c r="I81" s="159"/>
      <c r="J81" s="159"/>
      <c r="K81" s="159"/>
      <c r="L81" s="159"/>
      <c r="M81" s="159"/>
      <c r="N81" s="159"/>
      <c r="O81" s="159"/>
      <c r="P81" s="159"/>
      <c r="Q81" s="159"/>
      <c r="R81" s="159"/>
      <c r="S81" s="41"/>
      <c r="T81" s="50"/>
      <c r="U81" s="22"/>
      <c r="V81" s="22"/>
      <c r="W81" s="22"/>
      <c r="X81" s="22"/>
      <c r="Y81" s="22"/>
      <c r="Z81" s="22"/>
      <c r="AA81" s="51"/>
      <c r="AT81" s="6" t="s">
        <v>151</v>
      </c>
      <c r="AU81" s="6" t="s">
        <v>72</v>
      </c>
    </row>
    <row r="82" spans="2:63" s="106" customFormat="1" ht="30.75" customHeight="1">
      <c r="B82" s="107"/>
      <c r="C82" s="108"/>
      <c r="D82" s="126" t="s">
        <v>136</v>
      </c>
      <c r="E82" s="108"/>
      <c r="F82" s="108"/>
      <c r="G82" s="108"/>
      <c r="H82" s="108"/>
      <c r="I82" s="108"/>
      <c r="J82" s="108"/>
      <c r="K82" s="108"/>
      <c r="L82" s="108"/>
      <c r="M82" s="108"/>
      <c r="N82" s="198">
        <f>$BK$82</f>
        <v>0</v>
      </c>
      <c r="O82" s="197"/>
      <c r="P82" s="197"/>
      <c r="Q82" s="197"/>
      <c r="R82" s="108"/>
      <c r="S82" s="110"/>
      <c r="T82" s="111"/>
      <c r="U82" s="108"/>
      <c r="V82" s="108"/>
      <c r="W82" s="112">
        <f>SUM($W$83:$W$85)</f>
        <v>0</v>
      </c>
      <c r="X82" s="108"/>
      <c r="Y82" s="112">
        <f>SUM($Y$83:$Y$85)</f>
        <v>1.24324334</v>
      </c>
      <c r="Z82" s="108"/>
      <c r="AA82" s="113">
        <f>SUM($AA$83:$AA$85)</f>
        <v>0</v>
      </c>
      <c r="AR82" s="114" t="s">
        <v>17</v>
      </c>
      <c r="AT82" s="114" t="s">
        <v>63</v>
      </c>
      <c r="AU82" s="114" t="s">
        <v>17</v>
      </c>
      <c r="AY82" s="114" t="s">
        <v>112</v>
      </c>
      <c r="BK82" s="115">
        <f>SUM($BK$83:$BK$85)</f>
        <v>0</v>
      </c>
    </row>
    <row r="83" spans="2:65" s="6" customFormat="1" ht="15.75" customHeight="1">
      <c r="B83" s="21"/>
      <c r="C83" s="131" t="s">
        <v>72</v>
      </c>
      <c r="D83" s="131" t="s">
        <v>145</v>
      </c>
      <c r="E83" s="132" t="s">
        <v>339</v>
      </c>
      <c r="F83" s="199" t="s">
        <v>340</v>
      </c>
      <c r="G83" s="192"/>
      <c r="H83" s="192"/>
      <c r="I83" s="192"/>
      <c r="J83" s="133" t="s">
        <v>148</v>
      </c>
      <c r="K83" s="134">
        <v>0.551</v>
      </c>
      <c r="L83" s="200"/>
      <c r="M83" s="192"/>
      <c r="N83" s="201">
        <f>ROUND($L$83*$K$83,2)</f>
        <v>0</v>
      </c>
      <c r="O83" s="192"/>
      <c r="P83" s="192"/>
      <c r="Q83" s="192"/>
      <c r="R83" s="120" t="s">
        <v>149</v>
      </c>
      <c r="S83" s="41"/>
      <c r="T83" s="121"/>
      <c r="U83" s="122" t="s">
        <v>34</v>
      </c>
      <c r="V83" s="22"/>
      <c r="W83" s="22"/>
      <c r="X83" s="123">
        <v>2.25634</v>
      </c>
      <c r="Y83" s="123">
        <f>$X$83*$K$83</f>
        <v>1.24324334</v>
      </c>
      <c r="Z83" s="123">
        <v>0</v>
      </c>
      <c r="AA83" s="124">
        <f>$Z$83*$K$83</f>
        <v>0</v>
      </c>
      <c r="AR83" s="80" t="s">
        <v>119</v>
      </c>
      <c r="AT83" s="80" t="s">
        <v>145</v>
      </c>
      <c r="AU83" s="80" t="s">
        <v>72</v>
      </c>
      <c r="AY83" s="6" t="s">
        <v>112</v>
      </c>
      <c r="BE83" s="125">
        <f>IF($U$83="základní",$N$83,0)</f>
        <v>0</v>
      </c>
      <c r="BF83" s="125">
        <f>IF($U$83="snížená",$N$83,0)</f>
        <v>0</v>
      </c>
      <c r="BG83" s="125">
        <f>IF($U$83="zákl. přenesená",$N$83,0)</f>
        <v>0</v>
      </c>
      <c r="BH83" s="125">
        <f>IF($U$83="sníž. přenesená",$N$83,0)</f>
        <v>0</v>
      </c>
      <c r="BI83" s="125">
        <f>IF($U$83="nulová",$N$83,0)</f>
        <v>0</v>
      </c>
      <c r="BJ83" s="80" t="s">
        <v>17</v>
      </c>
      <c r="BK83" s="125">
        <f>ROUND($L$83*$K$83,2)</f>
        <v>0</v>
      </c>
      <c r="BL83" s="80" t="s">
        <v>119</v>
      </c>
      <c r="BM83" s="80" t="s">
        <v>72</v>
      </c>
    </row>
    <row r="84" spans="2:47" s="6" customFormat="1" ht="16.5" customHeight="1">
      <c r="B84" s="21"/>
      <c r="C84" s="22"/>
      <c r="D84" s="22"/>
      <c r="E84" s="22"/>
      <c r="F84" s="193" t="s">
        <v>340</v>
      </c>
      <c r="G84" s="159"/>
      <c r="H84" s="159"/>
      <c r="I84" s="159"/>
      <c r="J84" s="159"/>
      <c r="K84" s="159"/>
      <c r="L84" s="159"/>
      <c r="M84" s="159"/>
      <c r="N84" s="159"/>
      <c r="O84" s="159"/>
      <c r="P84" s="159"/>
      <c r="Q84" s="159"/>
      <c r="R84" s="159"/>
      <c r="S84" s="41"/>
      <c r="T84" s="50"/>
      <c r="U84" s="22"/>
      <c r="V84" s="22"/>
      <c r="W84" s="22"/>
      <c r="X84" s="22"/>
      <c r="Y84" s="22"/>
      <c r="Z84" s="22"/>
      <c r="AA84" s="51"/>
      <c r="AT84" s="6" t="s">
        <v>121</v>
      </c>
      <c r="AU84" s="6" t="s">
        <v>72</v>
      </c>
    </row>
    <row r="85" spans="2:47" s="6" customFormat="1" ht="97.5" customHeight="1">
      <c r="B85" s="21"/>
      <c r="C85" s="22"/>
      <c r="D85" s="22"/>
      <c r="E85" s="22"/>
      <c r="F85" s="194" t="s">
        <v>341</v>
      </c>
      <c r="G85" s="159"/>
      <c r="H85" s="159"/>
      <c r="I85" s="159"/>
      <c r="J85" s="159"/>
      <c r="K85" s="159"/>
      <c r="L85" s="159"/>
      <c r="M85" s="159"/>
      <c r="N85" s="159"/>
      <c r="O85" s="159"/>
      <c r="P85" s="159"/>
      <c r="Q85" s="159"/>
      <c r="R85" s="159"/>
      <c r="S85" s="41"/>
      <c r="T85" s="50"/>
      <c r="U85" s="22"/>
      <c r="V85" s="22"/>
      <c r="W85" s="22"/>
      <c r="X85" s="22"/>
      <c r="Y85" s="22"/>
      <c r="Z85" s="22"/>
      <c r="AA85" s="51"/>
      <c r="AT85" s="6" t="s">
        <v>151</v>
      </c>
      <c r="AU85" s="6" t="s">
        <v>72</v>
      </c>
    </row>
    <row r="86" spans="2:63" s="106" customFormat="1" ht="30.75" customHeight="1">
      <c r="B86" s="107"/>
      <c r="C86" s="108"/>
      <c r="D86" s="126" t="s">
        <v>332</v>
      </c>
      <c r="E86" s="108"/>
      <c r="F86" s="108"/>
      <c r="G86" s="108"/>
      <c r="H86" s="108"/>
      <c r="I86" s="108"/>
      <c r="J86" s="108"/>
      <c r="K86" s="108"/>
      <c r="L86" s="108"/>
      <c r="M86" s="108"/>
      <c r="N86" s="198">
        <f>$BK$86</f>
        <v>0</v>
      </c>
      <c r="O86" s="197"/>
      <c r="P86" s="197"/>
      <c r="Q86" s="197"/>
      <c r="R86" s="108"/>
      <c r="S86" s="110"/>
      <c r="T86" s="111"/>
      <c r="U86" s="108"/>
      <c r="V86" s="108"/>
      <c r="W86" s="112">
        <f>SUM($W$87:$W$112)</f>
        <v>0</v>
      </c>
      <c r="X86" s="108"/>
      <c r="Y86" s="112">
        <f>SUM($Y$87:$Y$112)</f>
        <v>0</v>
      </c>
      <c r="Z86" s="108"/>
      <c r="AA86" s="113">
        <f>SUM($AA$87:$AA$112)</f>
        <v>0</v>
      </c>
      <c r="AR86" s="114" t="s">
        <v>17</v>
      </c>
      <c r="AT86" s="114" t="s">
        <v>63</v>
      </c>
      <c r="AU86" s="114" t="s">
        <v>17</v>
      </c>
      <c r="AY86" s="114" t="s">
        <v>112</v>
      </c>
      <c r="BK86" s="115">
        <f>SUM($BK$87:$BK$112)</f>
        <v>0</v>
      </c>
    </row>
    <row r="87" spans="2:65" s="6" customFormat="1" ht="15.75" customHeight="1">
      <c r="B87" s="21"/>
      <c r="C87" s="131" t="s">
        <v>131</v>
      </c>
      <c r="D87" s="131" t="s">
        <v>145</v>
      </c>
      <c r="E87" s="132" t="s">
        <v>342</v>
      </c>
      <c r="F87" s="199" t="s">
        <v>343</v>
      </c>
      <c r="G87" s="192"/>
      <c r="H87" s="192"/>
      <c r="I87" s="192"/>
      <c r="J87" s="133" t="s">
        <v>314</v>
      </c>
      <c r="K87" s="134">
        <v>1</v>
      </c>
      <c r="L87" s="200"/>
      <c r="M87" s="192"/>
      <c r="N87" s="201">
        <f>ROUND($L$87*$K$87,2)</f>
        <v>0</v>
      </c>
      <c r="O87" s="192"/>
      <c r="P87" s="192"/>
      <c r="Q87" s="192"/>
      <c r="R87" s="120"/>
      <c r="S87" s="41"/>
      <c r="T87" s="121"/>
      <c r="U87" s="122" t="s">
        <v>34</v>
      </c>
      <c r="V87" s="22"/>
      <c r="W87" s="22"/>
      <c r="X87" s="123">
        <v>0</v>
      </c>
      <c r="Y87" s="123">
        <f>$X$87*$K$87</f>
        <v>0</v>
      </c>
      <c r="Z87" s="123">
        <v>0</v>
      </c>
      <c r="AA87" s="124">
        <f>$Z$87*$K$87</f>
        <v>0</v>
      </c>
      <c r="AR87" s="80" t="s">
        <v>119</v>
      </c>
      <c r="AT87" s="80" t="s">
        <v>145</v>
      </c>
      <c r="AU87" s="80" t="s">
        <v>72</v>
      </c>
      <c r="AY87" s="6" t="s">
        <v>112</v>
      </c>
      <c r="BE87" s="125">
        <f>IF($U$87="základní",$N$87,0)</f>
        <v>0</v>
      </c>
      <c r="BF87" s="125">
        <f>IF($U$87="snížená",$N$87,0)</f>
        <v>0</v>
      </c>
      <c r="BG87" s="125">
        <f>IF($U$87="zákl. přenesená",$N$87,0)</f>
        <v>0</v>
      </c>
      <c r="BH87" s="125">
        <f>IF($U$87="sníž. přenesená",$N$87,0)</f>
        <v>0</v>
      </c>
      <c r="BI87" s="125">
        <f>IF($U$87="nulová",$N$87,0)</f>
        <v>0</v>
      </c>
      <c r="BJ87" s="80" t="s">
        <v>17</v>
      </c>
      <c r="BK87" s="125">
        <f>ROUND($L$87*$K$87,2)</f>
        <v>0</v>
      </c>
      <c r="BL87" s="80" t="s">
        <v>119</v>
      </c>
      <c r="BM87" s="80" t="s">
        <v>131</v>
      </c>
    </row>
    <row r="88" spans="2:47" s="6" customFormat="1" ht="16.5" customHeight="1">
      <c r="B88" s="21"/>
      <c r="C88" s="22"/>
      <c r="D88" s="22"/>
      <c r="E88" s="22"/>
      <c r="F88" s="193" t="s">
        <v>343</v>
      </c>
      <c r="G88" s="159"/>
      <c r="H88" s="159"/>
      <c r="I88" s="159"/>
      <c r="J88" s="159"/>
      <c r="K88" s="159"/>
      <c r="L88" s="159"/>
      <c r="M88" s="159"/>
      <c r="N88" s="159"/>
      <c r="O88" s="159"/>
      <c r="P88" s="159"/>
      <c r="Q88" s="159"/>
      <c r="R88" s="159"/>
      <c r="S88" s="41"/>
      <c r="T88" s="50"/>
      <c r="U88" s="22"/>
      <c r="V88" s="22"/>
      <c r="W88" s="22"/>
      <c r="X88" s="22"/>
      <c r="Y88" s="22"/>
      <c r="Z88" s="22"/>
      <c r="AA88" s="51"/>
      <c r="AT88" s="6" t="s">
        <v>121</v>
      </c>
      <c r="AU88" s="6" t="s">
        <v>72</v>
      </c>
    </row>
    <row r="89" spans="2:65" s="6" customFormat="1" ht="27" customHeight="1">
      <c r="B89" s="21"/>
      <c r="C89" s="131" t="s">
        <v>119</v>
      </c>
      <c r="D89" s="131" t="s">
        <v>145</v>
      </c>
      <c r="E89" s="132" t="s">
        <v>344</v>
      </c>
      <c r="F89" s="199" t="s">
        <v>345</v>
      </c>
      <c r="G89" s="192"/>
      <c r="H89" s="192"/>
      <c r="I89" s="192"/>
      <c r="J89" s="133" t="s">
        <v>314</v>
      </c>
      <c r="K89" s="134">
        <v>1</v>
      </c>
      <c r="L89" s="200"/>
      <c r="M89" s="192"/>
      <c r="N89" s="201">
        <f>ROUND($L$89*$K$89,2)</f>
        <v>0</v>
      </c>
      <c r="O89" s="192"/>
      <c r="P89" s="192"/>
      <c r="Q89" s="192"/>
      <c r="R89" s="120"/>
      <c r="S89" s="41"/>
      <c r="T89" s="121"/>
      <c r="U89" s="122" t="s">
        <v>34</v>
      </c>
      <c r="V89" s="22"/>
      <c r="W89" s="22"/>
      <c r="X89" s="123">
        <v>0</v>
      </c>
      <c r="Y89" s="123">
        <f>$X$89*$K$89</f>
        <v>0</v>
      </c>
      <c r="Z89" s="123">
        <v>0</v>
      </c>
      <c r="AA89" s="124">
        <f>$Z$89*$K$89</f>
        <v>0</v>
      </c>
      <c r="AR89" s="80" t="s">
        <v>119</v>
      </c>
      <c r="AT89" s="80" t="s">
        <v>145</v>
      </c>
      <c r="AU89" s="80" t="s">
        <v>72</v>
      </c>
      <c r="AY89" s="6" t="s">
        <v>112</v>
      </c>
      <c r="BE89" s="125">
        <f>IF($U$89="základní",$N$89,0)</f>
        <v>0</v>
      </c>
      <c r="BF89" s="125">
        <f>IF($U$89="snížená",$N$89,0)</f>
        <v>0</v>
      </c>
      <c r="BG89" s="125">
        <f>IF($U$89="zákl. přenesená",$N$89,0)</f>
        <v>0</v>
      </c>
      <c r="BH89" s="125">
        <f>IF($U$89="sníž. přenesená",$N$89,0)</f>
        <v>0</v>
      </c>
      <c r="BI89" s="125">
        <f>IF($U$89="nulová",$N$89,0)</f>
        <v>0</v>
      </c>
      <c r="BJ89" s="80" t="s">
        <v>17</v>
      </c>
      <c r="BK89" s="125">
        <f>ROUND($L$89*$K$89,2)</f>
        <v>0</v>
      </c>
      <c r="BL89" s="80" t="s">
        <v>119</v>
      </c>
      <c r="BM89" s="80" t="s">
        <v>119</v>
      </c>
    </row>
    <row r="90" spans="2:47" s="6" customFormat="1" ht="16.5" customHeight="1">
      <c r="B90" s="21"/>
      <c r="C90" s="22"/>
      <c r="D90" s="22"/>
      <c r="E90" s="22"/>
      <c r="F90" s="193" t="s">
        <v>345</v>
      </c>
      <c r="G90" s="159"/>
      <c r="H90" s="159"/>
      <c r="I90" s="159"/>
      <c r="J90" s="159"/>
      <c r="K90" s="159"/>
      <c r="L90" s="159"/>
      <c r="M90" s="159"/>
      <c r="N90" s="159"/>
      <c r="O90" s="159"/>
      <c r="P90" s="159"/>
      <c r="Q90" s="159"/>
      <c r="R90" s="159"/>
      <c r="S90" s="41"/>
      <c r="T90" s="50"/>
      <c r="U90" s="22"/>
      <c r="V90" s="22"/>
      <c r="W90" s="22"/>
      <c r="X90" s="22"/>
      <c r="Y90" s="22"/>
      <c r="Z90" s="22"/>
      <c r="AA90" s="51"/>
      <c r="AT90" s="6" t="s">
        <v>121</v>
      </c>
      <c r="AU90" s="6" t="s">
        <v>72</v>
      </c>
    </row>
    <row r="91" spans="2:65" s="6" customFormat="1" ht="15.75" customHeight="1">
      <c r="B91" s="21"/>
      <c r="C91" s="116" t="s">
        <v>161</v>
      </c>
      <c r="D91" s="116" t="s">
        <v>114</v>
      </c>
      <c r="E91" s="117" t="s">
        <v>346</v>
      </c>
      <c r="F91" s="188" t="s">
        <v>347</v>
      </c>
      <c r="G91" s="189"/>
      <c r="H91" s="189"/>
      <c r="I91" s="189"/>
      <c r="J91" s="118" t="s">
        <v>244</v>
      </c>
      <c r="K91" s="119">
        <v>1</v>
      </c>
      <c r="L91" s="190"/>
      <c r="M91" s="189"/>
      <c r="N91" s="191">
        <f>ROUND($L$91*$K$91,2)</f>
        <v>0</v>
      </c>
      <c r="O91" s="192"/>
      <c r="P91" s="192"/>
      <c r="Q91" s="192"/>
      <c r="R91" s="120"/>
      <c r="S91" s="41"/>
      <c r="T91" s="121"/>
      <c r="U91" s="122" t="s">
        <v>34</v>
      </c>
      <c r="V91" s="22"/>
      <c r="W91" s="22"/>
      <c r="X91" s="123">
        <v>0</v>
      </c>
      <c r="Y91" s="123">
        <f>$X$91*$K$91</f>
        <v>0</v>
      </c>
      <c r="Z91" s="123">
        <v>0</v>
      </c>
      <c r="AA91" s="124">
        <f>$Z$91*$K$91</f>
        <v>0</v>
      </c>
      <c r="AR91" s="80" t="s">
        <v>118</v>
      </c>
      <c r="AT91" s="80" t="s">
        <v>114</v>
      </c>
      <c r="AU91" s="80" t="s">
        <v>72</v>
      </c>
      <c r="AY91" s="6" t="s">
        <v>112</v>
      </c>
      <c r="BE91" s="125">
        <f>IF($U$91="základní",$N$91,0)</f>
        <v>0</v>
      </c>
      <c r="BF91" s="125">
        <f>IF($U$91="snížená",$N$91,0)</f>
        <v>0</v>
      </c>
      <c r="BG91" s="125">
        <f>IF($U$91="zákl. přenesená",$N$91,0)</f>
        <v>0</v>
      </c>
      <c r="BH91" s="125">
        <f>IF($U$91="sníž. přenesená",$N$91,0)</f>
        <v>0</v>
      </c>
      <c r="BI91" s="125">
        <f>IF($U$91="nulová",$N$91,0)</f>
        <v>0</v>
      </c>
      <c r="BJ91" s="80" t="s">
        <v>17</v>
      </c>
      <c r="BK91" s="125">
        <f>ROUND($L$91*$K$91,2)</f>
        <v>0</v>
      </c>
      <c r="BL91" s="80" t="s">
        <v>119</v>
      </c>
      <c r="BM91" s="80" t="s">
        <v>161</v>
      </c>
    </row>
    <row r="92" spans="2:47" s="6" customFormat="1" ht="16.5" customHeight="1">
      <c r="B92" s="21"/>
      <c r="C92" s="22"/>
      <c r="D92" s="22"/>
      <c r="E92" s="22"/>
      <c r="F92" s="193" t="s">
        <v>347</v>
      </c>
      <c r="G92" s="159"/>
      <c r="H92" s="159"/>
      <c r="I92" s="159"/>
      <c r="J92" s="159"/>
      <c r="K92" s="159"/>
      <c r="L92" s="159"/>
      <c r="M92" s="159"/>
      <c r="N92" s="159"/>
      <c r="O92" s="159"/>
      <c r="P92" s="159"/>
      <c r="Q92" s="159"/>
      <c r="R92" s="159"/>
      <c r="S92" s="41"/>
      <c r="T92" s="50"/>
      <c r="U92" s="22"/>
      <c r="V92" s="22"/>
      <c r="W92" s="22"/>
      <c r="X92" s="22"/>
      <c r="Y92" s="22"/>
      <c r="Z92" s="22"/>
      <c r="AA92" s="51"/>
      <c r="AT92" s="6" t="s">
        <v>121</v>
      </c>
      <c r="AU92" s="6" t="s">
        <v>72</v>
      </c>
    </row>
    <row r="93" spans="2:65" s="6" customFormat="1" ht="27" customHeight="1">
      <c r="B93" s="21"/>
      <c r="C93" s="116" t="s">
        <v>165</v>
      </c>
      <c r="D93" s="116" t="s">
        <v>114</v>
      </c>
      <c r="E93" s="117" t="s">
        <v>348</v>
      </c>
      <c r="F93" s="188" t="s">
        <v>349</v>
      </c>
      <c r="G93" s="189"/>
      <c r="H93" s="189"/>
      <c r="I93" s="189"/>
      <c r="J93" s="118" t="s">
        <v>244</v>
      </c>
      <c r="K93" s="119">
        <v>1</v>
      </c>
      <c r="L93" s="190"/>
      <c r="M93" s="189"/>
      <c r="N93" s="191">
        <f>ROUND($L$93*$K$93,2)</f>
        <v>0</v>
      </c>
      <c r="O93" s="192"/>
      <c r="P93" s="192"/>
      <c r="Q93" s="192"/>
      <c r="R93" s="120"/>
      <c r="S93" s="41"/>
      <c r="T93" s="121"/>
      <c r="U93" s="122" t="s">
        <v>34</v>
      </c>
      <c r="V93" s="22"/>
      <c r="W93" s="22"/>
      <c r="X93" s="123">
        <v>0</v>
      </c>
      <c r="Y93" s="123">
        <f>$X$93*$K$93</f>
        <v>0</v>
      </c>
      <c r="Z93" s="123">
        <v>0</v>
      </c>
      <c r="AA93" s="124">
        <f>$Z$93*$K$93</f>
        <v>0</v>
      </c>
      <c r="AR93" s="80" t="s">
        <v>118</v>
      </c>
      <c r="AT93" s="80" t="s">
        <v>114</v>
      </c>
      <c r="AU93" s="80" t="s">
        <v>72</v>
      </c>
      <c r="AY93" s="6" t="s">
        <v>112</v>
      </c>
      <c r="BE93" s="125">
        <f>IF($U$93="základní",$N$93,0)</f>
        <v>0</v>
      </c>
      <c r="BF93" s="125">
        <f>IF($U$93="snížená",$N$93,0)</f>
        <v>0</v>
      </c>
      <c r="BG93" s="125">
        <f>IF($U$93="zákl. přenesená",$N$93,0)</f>
        <v>0</v>
      </c>
      <c r="BH93" s="125">
        <f>IF($U$93="sníž. přenesená",$N$93,0)</f>
        <v>0</v>
      </c>
      <c r="BI93" s="125">
        <f>IF($U$93="nulová",$N$93,0)</f>
        <v>0</v>
      </c>
      <c r="BJ93" s="80" t="s">
        <v>17</v>
      </c>
      <c r="BK93" s="125">
        <f>ROUND($L$93*$K$93,2)</f>
        <v>0</v>
      </c>
      <c r="BL93" s="80" t="s">
        <v>119</v>
      </c>
      <c r="BM93" s="80" t="s">
        <v>165</v>
      </c>
    </row>
    <row r="94" spans="2:47" s="6" customFormat="1" ht="16.5" customHeight="1">
      <c r="B94" s="21"/>
      <c r="C94" s="22"/>
      <c r="D94" s="22"/>
      <c r="E94" s="22"/>
      <c r="F94" s="193" t="s">
        <v>349</v>
      </c>
      <c r="G94" s="159"/>
      <c r="H94" s="159"/>
      <c r="I94" s="159"/>
      <c r="J94" s="159"/>
      <c r="K94" s="159"/>
      <c r="L94" s="159"/>
      <c r="M94" s="159"/>
      <c r="N94" s="159"/>
      <c r="O94" s="159"/>
      <c r="P94" s="159"/>
      <c r="Q94" s="159"/>
      <c r="R94" s="159"/>
      <c r="S94" s="41"/>
      <c r="T94" s="50"/>
      <c r="U94" s="22"/>
      <c r="V94" s="22"/>
      <c r="W94" s="22"/>
      <c r="X94" s="22"/>
      <c r="Y94" s="22"/>
      <c r="Z94" s="22"/>
      <c r="AA94" s="51"/>
      <c r="AT94" s="6" t="s">
        <v>121</v>
      </c>
      <c r="AU94" s="6" t="s">
        <v>72</v>
      </c>
    </row>
    <row r="95" spans="2:65" s="6" customFormat="1" ht="51" customHeight="1">
      <c r="B95" s="21"/>
      <c r="C95" s="116" t="s">
        <v>169</v>
      </c>
      <c r="D95" s="116" t="s">
        <v>114</v>
      </c>
      <c r="E95" s="117" t="s">
        <v>350</v>
      </c>
      <c r="F95" s="188" t="s">
        <v>351</v>
      </c>
      <c r="G95" s="189"/>
      <c r="H95" s="189"/>
      <c r="I95" s="189"/>
      <c r="J95" s="118" t="s">
        <v>244</v>
      </c>
      <c r="K95" s="119">
        <v>1</v>
      </c>
      <c r="L95" s="190"/>
      <c r="M95" s="189"/>
      <c r="N95" s="191">
        <f>ROUND($L$95*$K$95,2)</f>
        <v>0</v>
      </c>
      <c r="O95" s="192"/>
      <c r="P95" s="192"/>
      <c r="Q95" s="192"/>
      <c r="R95" s="120"/>
      <c r="S95" s="41"/>
      <c r="T95" s="121"/>
      <c r="U95" s="122" t="s">
        <v>34</v>
      </c>
      <c r="V95" s="22"/>
      <c r="W95" s="22"/>
      <c r="X95" s="123">
        <v>0</v>
      </c>
      <c r="Y95" s="123">
        <f>$X$95*$K$95</f>
        <v>0</v>
      </c>
      <c r="Z95" s="123">
        <v>0</v>
      </c>
      <c r="AA95" s="124">
        <f>$Z$95*$K$95</f>
        <v>0</v>
      </c>
      <c r="AR95" s="80" t="s">
        <v>118</v>
      </c>
      <c r="AT95" s="80" t="s">
        <v>114</v>
      </c>
      <c r="AU95" s="80" t="s">
        <v>72</v>
      </c>
      <c r="AY95" s="6" t="s">
        <v>112</v>
      </c>
      <c r="BE95" s="125">
        <f>IF($U$95="základní",$N$95,0)</f>
        <v>0</v>
      </c>
      <c r="BF95" s="125">
        <f>IF($U$95="snížená",$N$95,0)</f>
        <v>0</v>
      </c>
      <c r="BG95" s="125">
        <f>IF($U$95="zákl. přenesená",$N$95,0)</f>
        <v>0</v>
      </c>
      <c r="BH95" s="125">
        <f>IF($U$95="sníž. přenesená",$N$95,0)</f>
        <v>0</v>
      </c>
      <c r="BI95" s="125">
        <f>IF($U$95="nulová",$N$95,0)</f>
        <v>0</v>
      </c>
      <c r="BJ95" s="80" t="s">
        <v>17</v>
      </c>
      <c r="BK95" s="125">
        <f>ROUND($L$95*$K$95,2)</f>
        <v>0</v>
      </c>
      <c r="BL95" s="80" t="s">
        <v>119</v>
      </c>
      <c r="BM95" s="80" t="s">
        <v>169</v>
      </c>
    </row>
    <row r="96" spans="2:47" s="6" customFormat="1" ht="27" customHeight="1">
      <c r="B96" s="21"/>
      <c r="C96" s="22"/>
      <c r="D96" s="22"/>
      <c r="E96" s="22"/>
      <c r="F96" s="193" t="s">
        <v>351</v>
      </c>
      <c r="G96" s="159"/>
      <c r="H96" s="159"/>
      <c r="I96" s="159"/>
      <c r="J96" s="159"/>
      <c r="K96" s="159"/>
      <c r="L96" s="159"/>
      <c r="M96" s="159"/>
      <c r="N96" s="159"/>
      <c r="O96" s="159"/>
      <c r="P96" s="159"/>
      <c r="Q96" s="159"/>
      <c r="R96" s="159"/>
      <c r="S96" s="41"/>
      <c r="T96" s="50"/>
      <c r="U96" s="22"/>
      <c r="V96" s="22"/>
      <c r="W96" s="22"/>
      <c r="X96" s="22"/>
      <c r="Y96" s="22"/>
      <c r="Z96" s="22"/>
      <c r="AA96" s="51"/>
      <c r="AT96" s="6" t="s">
        <v>121</v>
      </c>
      <c r="AU96" s="6" t="s">
        <v>72</v>
      </c>
    </row>
    <row r="97" spans="2:65" s="6" customFormat="1" ht="51" customHeight="1">
      <c r="B97" s="21"/>
      <c r="C97" s="116" t="s">
        <v>118</v>
      </c>
      <c r="D97" s="116" t="s">
        <v>114</v>
      </c>
      <c r="E97" s="117" t="s">
        <v>352</v>
      </c>
      <c r="F97" s="188" t="s">
        <v>353</v>
      </c>
      <c r="G97" s="189"/>
      <c r="H97" s="189"/>
      <c r="I97" s="189"/>
      <c r="J97" s="118" t="s">
        <v>244</v>
      </c>
      <c r="K97" s="119">
        <v>1</v>
      </c>
      <c r="L97" s="190"/>
      <c r="M97" s="189"/>
      <c r="N97" s="191">
        <f>ROUND($L$97*$K$97,2)</f>
        <v>0</v>
      </c>
      <c r="O97" s="192"/>
      <c r="P97" s="192"/>
      <c r="Q97" s="192"/>
      <c r="R97" s="120"/>
      <c r="S97" s="41"/>
      <c r="T97" s="121"/>
      <c r="U97" s="122" t="s">
        <v>34</v>
      </c>
      <c r="V97" s="22"/>
      <c r="W97" s="22"/>
      <c r="X97" s="123">
        <v>0</v>
      </c>
      <c r="Y97" s="123">
        <f>$X$97*$K$97</f>
        <v>0</v>
      </c>
      <c r="Z97" s="123">
        <v>0</v>
      </c>
      <c r="AA97" s="124">
        <f>$Z$97*$K$97</f>
        <v>0</v>
      </c>
      <c r="AR97" s="80" t="s">
        <v>118</v>
      </c>
      <c r="AT97" s="80" t="s">
        <v>114</v>
      </c>
      <c r="AU97" s="80" t="s">
        <v>72</v>
      </c>
      <c r="AY97" s="6" t="s">
        <v>112</v>
      </c>
      <c r="BE97" s="125">
        <f>IF($U$97="základní",$N$97,0)</f>
        <v>0</v>
      </c>
      <c r="BF97" s="125">
        <f>IF($U$97="snížená",$N$97,0)</f>
        <v>0</v>
      </c>
      <c r="BG97" s="125">
        <f>IF($U$97="zákl. přenesená",$N$97,0)</f>
        <v>0</v>
      </c>
      <c r="BH97" s="125">
        <f>IF($U$97="sníž. přenesená",$N$97,0)</f>
        <v>0</v>
      </c>
      <c r="BI97" s="125">
        <f>IF($U$97="nulová",$N$97,0)</f>
        <v>0</v>
      </c>
      <c r="BJ97" s="80" t="s">
        <v>17</v>
      </c>
      <c r="BK97" s="125">
        <f>ROUND($L$97*$K$97,2)</f>
        <v>0</v>
      </c>
      <c r="BL97" s="80" t="s">
        <v>119</v>
      </c>
      <c r="BM97" s="80" t="s">
        <v>118</v>
      </c>
    </row>
    <row r="98" spans="2:47" s="6" customFormat="1" ht="27" customHeight="1">
      <c r="B98" s="21"/>
      <c r="C98" s="22"/>
      <c r="D98" s="22"/>
      <c r="E98" s="22"/>
      <c r="F98" s="193" t="s">
        <v>353</v>
      </c>
      <c r="G98" s="159"/>
      <c r="H98" s="159"/>
      <c r="I98" s="159"/>
      <c r="J98" s="159"/>
      <c r="K98" s="159"/>
      <c r="L98" s="159"/>
      <c r="M98" s="159"/>
      <c r="N98" s="159"/>
      <c r="O98" s="159"/>
      <c r="P98" s="159"/>
      <c r="Q98" s="159"/>
      <c r="R98" s="159"/>
      <c r="S98" s="41"/>
      <c r="T98" s="50"/>
      <c r="U98" s="22"/>
      <c r="V98" s="22"/>
      <c r="W98" s="22"/>
      <c r="X98" s="22"/>
      <c r="Y98" s="22"/>
      <c r="Z98" s="22"/>
      <c r="AA98" s="51"/>
      <c r="AT98" s="6" t="s">
        <v>121</v>
      </c>
      <c r="AU98" s="6" t="s">
        <v>72</v>
      </c>
    </row>
    <row r="99" spans="2:65" s="6" customFormat="1" ht="15.75" customHeight="1">
      <c r="B99" s="21"/>
      <c r="C99" s="116" t="s">
        <v>176</v>
      </c>
      <c r="D99" s="116" t="s">
        <v>114</v>
      </c>
      <c r="E99" s="117" t="s">
        <v>354</v>
      </c>
      <c r="F99" s="188" t="s">
        <v>355</v>
      </c>
      <c r="G99" s="189"/>
      <c r="H99" s="189"/>
      <c r="I99" s="189"/>
      <c r="J99" s="118" t="s">
        <v>244</v>
      </c>
      <c r="K99" s="119">
        <v>1</v>
      </c>
      <c r="L99" s="190"/>
      <c r="M99" s="189"/>
      <c r="N99" s="191">
        <f>ROUND($L$99*$K$99,2)</f>
        <v>0</v>
      </c>
      <c r="O99" s="192"/>
      <c r="P99" s="192"/>
      <c r="Q99" s="192"/>
      <c r="R99" s="120"/>
      <c r="S99" s="41"/>
      <c r="T99" s="121"/>
      <c r="U99" s="122" t="s">
        <v>34</v>
      </c>
      <c r="V99" s="22"/>
      <c r="W99" s="22"/>
      <c r="X99" s="123">
        <v>0</v>
      </c>
      <c r="Y99" s="123">
        <f>$X$99*$K$99</f>
        <v>0</v>
      </c>
      <c r="Z99" s="123">
        <v>0</v>
      </c>
      <c r="AA99" s="124">
        <f>$Z$99*$K$99</f>
        <v>0</v>
      </c>
      <c r="AR99" s="80" t="s">
        <v>118</v>
      </c>
      <c r="AT99" s="80" t="s">
        <v>114</v>
      </c>
      <c r="AU99" s="80" t="s">
        <v>72</v>
      </c>
      <c r="AY99" s="6" t="s">
        <v>112</v>
      </c>
      <c r="BE99" s="125">
        <f>IF($U$99="základní",$N$99,0)</f>
        <v>0</v>
      </c>
      <c r="BF99" s="125">
        <f>IF($U$99="snížená",$N$99,0)</f>
        <v>0</v>
      </c>
      <c r="BG99" s="125">
        <f>IF($U$99="zákl. přenesená",$N$99,0)</f>
        <v>0</v>
      </c>
      <c r="BH99" s="125">
        <f>IF($U$99="sníž. přenesená",$N$99,0)</f>
        <v>0</v>
      </c>
      <c r="BI99" s="125">
        <f>IF($U$99="nulová",$N$99,0)</f>
        <v>0</v>
      </c>
      <c r="BJ99" s="80" t="s">
        <v>17</v>
      </c>
      <c r="BK99" s="125">
        <f>ROUND($L$99*$K$99,2)</f>
        <v>0</v>
      </c>
      <c r="BL99" s="80" t="s">
        <v>119</v>
      </c>
      <c r="BM99" s="80" t="s">
        <v>176</v>
      </c>
    </row>
    <row r="100" spans="2:47" s="6" customFormat="1" ht="16.5" customHeight="1">
      <c r="B100" s="21"/>
      <c r="C100" s="22"/>
      <c r="D100" s="22"/>
      <c r="E100" s="22"/>
      <c r="F100" s="193" t="s">
        <v>355</v>
      </c>
      <c r="G100" s="159"/>
      <c r="H100" s="159"/>
      <c r="I100" s="159"/>
      <c r="J100" s="159"/>
      <c r="K100" s="159"/>
      <c r="L100" s="159"/>
      <c r="M100" s="159"/>
      <c r="N100" s="159"/>
      <c r="O100" s="159"/>
      <c r="P100" s="159"/>
      <c r="Q100" s="159"/>
      <c r="R100" s="159"/>
      <c r="S100" s="41"/>
      <c r="T100" s="50"/>
      <c r="U100" s="22"/>
      <c r="V100" s="22"/>
      <c r="W100" s="22"/>
      <c r="X100" s="22"/>
      <c r="Y100" s="22"/>
      <c r="Z100" s="22"/>
      <c r="AA100" s="51"/>
      <c r="AT100" s="6" t="s">
        <v>121</v>
      </c>
      <c r="AU100" s="6" t="s">
        <v>72</v>
      </c>
    </row>
    <row r="101" spans="2:65" s="6" customFormat="1" ht="51" customHeight="1">
      <c r="B101" s="21"/>
      <c r="C101" s="116" t="s">
        <v>22</v>
      </c>
      <c r="D101" s="116" t="s">
        <v>114</v>
      </c>
      <c r="E101" s="117" t="s">
        <v>356</v>
      </c>
      <c r="F101" s="188" t="s">
        <v>357</v>
      </c>
      <c r="G101" s="189"/>
      <c r="H101" s="189"/>
      <c r="I101" s="189"/>
      <c r="J101" s="118" t="s">
        <v>244</v>
      </c>
      <c r="K101" s="119">
        <v>1</v>
      </c>
      <c r="L101" s="190"/>
      <c r="M101" s="189"/>
      <c r="N101" s="191">
        <f>ROUND($L$101*$K$101,2)</f>
        <v>0</v>
      </c>
      <c r="O101" s="192"/>
      <c r="P101" s="192"/>
      <c r="Q101" s="192"/>
      <c r="R101" s="120"/>
      <c r="S101" s="41"/>
      <c r="T101" s="121"/>
      <c r="U101" s="122" t="s">
        <v>34</v>
      </c>
      <c r="V101" s="22"/>
      <c r="W101" s="22"/>
      <c r="X101" s="123">
        <v>0</v>
      </c>
      <c r="Y101" s="123">
        <f>$X$101*$K$101</f>
        <v>0</v>
      </c>
      <c r="Z101" s="123">
        <v>0</v>
      </c>
      <c r="AA101" s="124">
        <f>$Z$101*$K$101</f>
        <v>0</v>
      </c>
      <c r="AR101" s="80" t="s">
        <v>118</v>
      </c>
      <c r="AT101" s="80" t="s">
        <v>114</v>
      </c>
      <c r="AU101" s="80" t="s">
        <v>72</v>
      </c>
      <c r="AY101" s="6" t="s">
        <v>112</v>
      </c>
      <c r="BE101" s="125">
        <f>IF($U$101="základní",$N$101,0)</f>
        <v>0</v>
      </c>
      <c r="BF101" s="125">
        <f>IF($U$101="snížená",$N$101,0)</f>
        <v>0</v>
      </c>
      <c r="BG101" s="125">
        <f>IF($U$101="zákl. přenesená",$N$101,0)</f>
        <v>0</v>
      </c>
      <c r="BH101" s="125">
        <f>IF($U$101="sníž. přenesená",$N$101,0)</f>
        <v>0</v>
      </c>
      <c r="BI101" s="125">
        <f>IF($U$101="nulová",$N$101,0)</f>
        <v>0</v>
      </c>
      <c r="BJ101" s="80" t="s">
        <v>17</v>
      </c>
      <c r="BK101" s="125">
        <f>ROUND($L$101*$K$101,2)</f>
        <v>0</v>
      </c>
      <c r="BL101" s="80" t="s">
        <v>119</v>
      </c>
      <c r="BM101" s="80" t="s">
        <v>22</v>
      </c>
    </row>
    <row r="102" spans="2:47" s="6" customFormat="1" ht="16.5" customHeight="1">
      <c r="B102" s="21"/>
      <c r="C102" s="22"/>
      <c r="D102" s="22"/>
      <c r="E102" s="22"/>
      <c r="F102" s="193" t="s">
        <v>357</v>
      </c>
      <c r="G102" s="159"/>
      <c r="H102" s="159"/>
      <c r="I102" s="159"/>
      <c r="J102" s="159"/>
      <c r="K102" s="159"/>
      <c r="L102" s="159"/>
      <c r="M102" s="159"/>
      <c r="N102" s="159"/>
      <c r="O102" s="159"/>
      <c r="P102" s="159"/>
      <c r="Q102" s="159"/>
      <c r="R102" s="159"/>
      <c r="S102" s="41"/>
      <c r="T102" s="50"/>
      <c r="U102" s="22"/>
      <c r="V102" s="22"/>
      <c r="W102" s="22"/>
      <c r="X102" s="22"/>
      <c r="Y102" s="22"/>
      <c r="Z102" s="22"/>
      <c r="AA102" s="51"/>
      <c r="AT102" s="6" t="s">
        <v>121</v>
      </c>
      <c r="AU102" s="6" t="s">
        <v>72</v>
      </c>
    </row>
    <row r="103" spans="2:65" s="6" customFormat="1" ht="75" customHeight="1">
      <c r="B103" s="21"/>
      <c r="C103" s="116" t="s">
        <v>183</v>
      </c>
      <c r="D103" s="116" t="s">
        <v>114</v>
      </c>
      <c r="E103" s="117" t="s">
        <v>358</v>
      </c>
      <c r="F103" s="188" t="s">
        <v>359</v>
      </c>
      <c r="G103" s="189"/>
      <c r="H103" s="189"/>
      <c r="I103" s="189"/>
      <c r="J103" s="118" t="s">
        <v>244</v>
      </c>
      <c r="K103" s="119">
        <v>1</v>
      </c>
      <c r="L103" s="190"/>
      <c r="M103" s="189"/>
      <c r="N103" s="191">
        <f>ROUND($L$103*$K$103,2)</f>
        <v>0</v>
      </c>
      <c r="O103" s="192"/>
      <c r="P103" s="192"/>
      <c r="Q103" s="192"/>
      <c r="R103" s="120"/>
      <c r="S103" s="41"/>
      <c r="T103" s="121"/>
      <c r="U103" s="122" t="s">
        <v>34</v>
      </c>
      <c r="V103" s="22"/>
      <c r="W103" s="22"/>
      <c r="X103" s="123">
        <v>0</v>
      </c>
      <c r="Y103" s="123">
        <f>$X$103*$K$103</f>
        <v>0</v>
      </c>
      <c r="Z103" s="123">
        <v>0</v>
      </c>
      <c r="AA103" s="124">
        <f>$Z$103*$K$103</f>
        <v>0</v>
      </c>
      <c r="AR103" s="80" t="s">
        <v>118</v>
      </c>
      <c r="AT103" s="80" t="s">
        <v>114</v>
      </c>
      <c r="AU103" s="80" t="s">
        <v>72</v>
      </c>
      <c r="AY103" s="6" t="s">
        <v>112</v>
      </c>
      <c r="BE103" s="125">
        <f>IF($U$103="základní",$N$103,0)</f>
        <v>0</v>
      </c>
      <c r="BF103" s="125">
        <f>IF($U$103="snížená",$N$103,0)</f>
        <v>0</v>
      </c>
      <c r="BG103" s="125">
        <f>IF($U$103="zákl. přenesená",$N$103,0)</f>
        <v>0</v>
      </c>
      <c r="BH103" s="125">
        <f>IF($U$103="sníž. přenesená",$N$103,0)</f>
        <v>0</v>
      </c>
      <c r="BI103" s="125">
        <f>IF($U$103="nulová",$N$103,0)</f>
        <v>0</v>
      </c>
      <c r="BJ103" s="80" t="s">
        <v>17</v>
      </c>
      <c r="BK103" s="125">
        <f>ROUND($L$103*$K$103,2)</f>
        <v>0</v>
      </c>
      <c r="BL103" s="80" t="s">
        <v>119</v>
      </c>
      <c r="BM103" s="80" t="s">
        <v>183</v>
      </c>
    </row>
    <row r="104" spans="2:47" s="6" customFormat="1" ht="27" customHeight="1">
      <c r="B104" s="21"/>
      <c r="C104" s="22"/>
      <c r="D104" s="22"/>
      <c r="E104" s="22"/>
      <c r="F104" s="193" t="s">
        <v>359</v>
      </c>
      <c r="G104" s="159"/>
      <c r="H104" s="159"/>
      <c r="I104" s="159"/>
      <c r="J104" s="159"/>
      <c r="K104" s="159"/>
      <c r="L104" s="159"/>
      <c r="M104" s="159"/>
      <c r="N104" s="159"/>
      <c r="O104" s="159"/>
      <c r="P104" s="159"/>
      <c r="Q104" s="159"/>
      <c r="R104" s="159"/>
      <c r="S104" s="41"/>
      <c r="T104" s="50"/>
      <c r="U104" s="22"/>
      <c r="V104" s="22"/>
      <c r="W104" s="22"/>
      <c r="X104" s="22"/>
      <c r="Y104" s="22"/>
      <c r="Z104" s="22"/>
      <c r="AA104" s="51"/>
      <c r="AT104" s="6" t="s">
        <v>121</v>
      </c>
      <c r="AU104" s="6" t="s">
        <v>72</v>
      </c>
    </row>
    <row r="105" spans="2:65" s="6" customFormat="1" ht="15.75" customHeight="1">
      <c r="B105" s="21"/>
      <c r="C105" s="116" t="s">
        <v>186</v>
      </c>
      <c r="D105" s="116" t="s">
        <v>114</v>
      </c>
      <c r="E105" s="117" t="s">
        <v>360</v>
      </c>
      <c r="F105" s="188" t="s">
        <v>361</v>
      </c>
      <c r="G105" s="189"/>
      <c r="H105" s="189"/>
      <c r="I105" s="189"/>
      <c r="J105" s="118" t="s">
        <v>244</v>
      </c>
      <c r="K105" s="119">
        <v>1</v>
      </c>
      <c r="L105" s="190"/>
      <c r="M105" s="189"/>
      <c r="N105" s="191">
        <f>ROUND($L$105*$K$105,2)</f>
        <v>0</v>
      </c>
      <c r="O105" s="192"/>
      <c r="P105" s="192"/>
      <c r="Q105" s="192"/>
      <c r="R105" s="120"/>
      <c r="S105" s="41"/>
      <c r="T105" s="121"/>
      <c r="U105" s="122" t="s">
        <v>34</v>
      </c>
      <c r="V105" s="22"/>
      <c r="W105" s="22"/>
      <c r="X105" s="123">
        <v>0</v>
      </c>
      <c r="Y105" s="123">
        <f>$X$105*$K$105</f>
        <v>0</v>
      </c>
      <c r="Z105" s="123">
        <v>0</v>
      </c>
      <c r="AA105" s="124">
        <f>$Z$105*$K$105</f>
        <v>0</v>
      </c>
      <c r="AR105" s="80" t="s">
        <v>118</v>
      </c>
      <c r="AT105" s="80" t="s">
        <v>114</v>
      </c>
      <c r="AU105" s="80" t="s">
        <v>72</v>
      </c>
      <c r="AY105" s="6" t="s">
        <v>112</v>
      </c>
      <c r="BE105" s="125">
        <f>IF($U$105="základní",$N$105,0)</f>
        <v>0</v>
      </c>
      <c r="BF105" s="125">
        <f>IF($U$105="snížená",$N$105,0)</f>
        <v>0</v>
      </c>
      <c r="BG105" s="125">
        <f>IF($U$105="zákl. přenesená",$N$105,0)</f>
        <v>0</v>
      </c>
      <c r="BH105" s="125">
        <f>IF($U$105="sníž. přenesená",$N$105,0)</f>
        <v>0</v>
      </c>
      <c r="BI105" s="125">
        <f>IF($U$105="nulová",$N$105,0)</f>
        <v>0</v>
      </c>
      <c r="BJ105" s="80" t="s">
        <v>17</v>
      </c>
      <c r="BK105" s="125">
        <f>ROUND($L$105*$K$105,2)</f>
        <v>0</v>
      </c>
      <c r="BL105" s="80" t="s">
        <v>119</v>
      </c>
      <c r="BM105" s="80" t="s">
        <v>186</v>
      </c>
    </row>
    <row r="106" spans="2:47" s="6" customFormat="1" ht="16.5" customHeight="1">
      <c r="B106" s="21"/>
      <c r="C106" s="22"/>
      <c r="D106" s="22"/>
      <c r="E106" s="22"/>
      <c r="F106" s="193" t="s">
        <v>361</v>
      </c>
      <c r="G106" s="159"/>
      <c r="H106" s="159"/>
      <c r="I106" s="159"/>
      <c r="J106" s="159"/>
      <c r="K106" s="159"/>
      <c r="L106" s="159"/>
      <c r="M106" s="159"/>
      <c r="N106" s="159"/>
      <c r="O106" s="159"/>
      <c r="P106" s="159"/>
      <c r="Q106" s="159"/>
      <c r="R106" s="159"/>
      <c r="S106" s="41"/>
      <c r="T106" s="50"/>
      <c r="U106" s="22"/>
      <c r="V106" s="22"/>
      <c r="W106" s="22"/>
      <c r="X106" s="22"/>
      <c r="Y106" s="22"/>
      <c r="Z106" s="22"/>
      <c r="AA106" s="51"/>
      <c r="AT106" s="6" t="s">
        <v>121</v>
      </c>
      <c r="AU106" s="6" t="s">
        <v>72</v>
      </c>
    </row>
    <row r="107" spans="2:65" s="6" customFormat="1" ht="15.75" customHeight="1">
      <c r="B107" s="21"/>
      <c r="C107" s="116" t="s">
        <v>189</v>
      </c>
      <c r="D107" s="116" t="s">
        <v>114</v>
      </c>
      <c r="E107" s="117" t="s">
        <v>362</v>
      </c>
      <c r="F107" s="188" t="s">
        <v>363</v>
      </c>
      <c r="G107" s="189"/>
      <c r="H107" s="189"/>
      <c r="I107" s="189"/>
      <c r="J107" s="118" t="s">
        <v>244</v>
      </c>
      <c r="K107" s="119">
        <v>1</v>
      </c>
      <c r="L107" s="190"/>
      <c r="M107" s="189"/>
      <c r="N107" s="191">
        <f>ROUND($L$107*$K$107,2)</f>
        <v>0</v>
      </c>
      <c r="O107" s="192"/>
      <c r="P107" s="192"/>
      <c r="Q107" s="192"/>
      <c r="R107" s="120"/>
      <c r="S107" s="41"/>
      <c r="T107" s="121"/>
      <c r="U107" s="122" t="s">
        <v>34</v>
      </c>
      <c r="V107" s="22"/>
      <c r="W107" s="22"/>
      <c r="X107" s="123">
        <v>0</v>
      </c>
      <c r="Y107" s="123">
        <f>$X$107*$K$107</f>
        <v>0</v>
      </c>
      <c r="Z107" s="123">
        <v>0</v>
      </c>
      <c r="AA107" s="124">
        <f>$Z$107*$K$107</f>
        <v>0</v>
      </c>
      <c r="AR107" s="80" t="s">
        <v>118</v>
      </c>
      <c r="AT107" s="80" t="s">
        <v>114</v>
      </c>
      <c r="AU107" s="80" t="s">
        <v>72</v>
      </c>
      <c r="AY107" s="6" t="s">
        <v>112</v>
      </c>
      <c r="BE107" s="125">
        <f>IF($U$107="základní",$N$107,0)</f>
        <v>0</v>
      </c>
      <c r="BF107" s="125">
        <f>IF($U$107="snížená",$N$107,0)</f>
        <v>0</v>
      </c>
      <c r="BG107" s="125">
        <f>IF($U$107="zákl. přenesená",$N$107,0)</f>
        <v>0</v>
      </c>
      <c r="BH107" s="125">
        <f>IF($U$107="sníž. přenesená",$N$107,0)</f>
        <v>0</v>
      </c>
      <c r="BI107" s="125">
        <f>IF($U$107="nulová",$N$107,0)</f>
        <v>0</v>
      </c>
      <c r="BJ107" s="80" t="s">
        <v>17</v>
      </c>
      <c r="BK107" s="125">
        <f>ROUND($L$107*$K$107,2)</f>
        <v>0</v>
      </c>
      <c r="BL107" s="80" t="s">
        <v>119</v>
      </c>
      <c r="BM107" s="80" t="s">
        <v>189</v>
      </c>
    </row>
    <row r="108" spans="2:47" s="6" customFormat="1" ht="16.5" customHeight="1">
      <c r="B108" s="21"/>
      <c r="C108" s="22"/>
      <c r="D108" s="22"/>
      <c r="E108" s="22"/>
      <c r="F108" s="193" t="s">
        <v>363</v>
      </c>
      <c r="G108" s="159"/>
      <c r="H108" s="159"/>
      <c r="I108" s="159"/>
      <c r="J108" s="159"/>
      <c r="K108" s="159"/>
      <c r="L108" s="159"/>
      <c r="M108" s="159"/>
      <c r="N108" s="159"/>
      <c r="O108" s="159"/>
      <c r="P108" s="159"/>
      <c r="Q108" s="159"/>
      <c r="R108" s="159"/>
      <c r="S108" s="41"/>
      <c r="T108" s="50"/>
      <c r="U108" s="22"/>
      <c r="V108" s="22"/>
      <c r="W108" s="22"/>
      <c r="X108" s="22"/>
      <c r="Y108" s="22"/>
      <c r="Z108" s="22"/>
      <c r="AA108" s="51"/>
      <c r="AT108" s="6" t="s">
        <v>121</v>
      </c>
      <c r="AU108" s="6" t="s">
        <v>72</v>
      </c>
    </row>
    <row r="109" spans="2:65" s="6" customFormat="1" ht="15.75" customHeight="1">
      <c r="B109" s="21"/>
      <c r="C109" s="116" t="s">
        <v>192</v>
      </c>
      <c r="D109" s="116" t="s">
        <v>114</v>
      </c>
      <c r="E109" s="117" t="s">
        <v>364</v>
      </c>
      <c r="F109" s="188" t="s">
        <v>365</v>
      </c>
      <c r="G109" s="189"/>
      <c r="H109" s="189"/>
      <c r="I109" s="189"/>
      <c r="J109" s="118" t="s">
        <v>244</v>
      </c>
      <c r="K109" s="119">
        <v>1</v>
      </c>
      <c r="L109" s="190"/>
      <c r="M109" s="189"/>
      <c r="N109" s="191">
        <f>ROUND($L$109*$K$109,2)</f>
        <v>0</v>
      </c>
      <c r="O109" s="192"/>
      <c r="P109" s="192"/>
      <c r="Q109" s="192"/>
      <c r="R109" s="120"/>
      <c r="S109" s="41"/>
      <c r="T109" s="121"/>
      <c r="U109" s="122" t="s">
        <v>34</v>
      </c>
      <c r="V109" s="22"/>
      <c r="W109" s="22"/>
      <c r="X109" s="123">
        <v>0</v>
      </c>
      <c r="Y109" s="123">
        <f>$X$109*$K$109</f>
        <v>0</v>
      </c>
      <c r="Z109" s="123">
        <v>0</v>
      </c>
      <c r="AA109" s="124">
        <f>$Z$109*$K$109</f>
        <v>0</v>
      </c>
      <c r="AR109" s="80" t="s">
        <v>118</v>
      </c>
      <c r="AT109" s="80" t="s">
        <v>114</v>
      </c>
      <c r="AU109" s="80" t="s">
        <v>72</v>
      </c>
      <c r="AY109" s="6" t="s">
        <v>112</v>
      </c>
      <c r="BE109" s="125">
        <f>IF($U$109="základní",$N$109,0)</f>
        <v>0</v>
      </c>
      <c r="BF109" s="125">
        <f>IF($U$109="snížená",$N$109,0)</f>
        <v>0</v>
      </c>
      <c r="BG109" s="125">
        <f>IF($U$109="zákl. přenesená",$N$109,0)</f>
        <v>0</v>
      </c>
      <c r="BH109" s="125">
        <f>IF($U$109="sníž. přenesená",$N$109,0)</f>
        <v>0</v>
      </c>
      <c r="BI109" s="125">
        <f>IF($U$109="nulová",$N$109,0)</f>
        <v>0</v>
      </c>
      <c r="BJ109" s="80" t="s">
        <v>17</v>
      </c>
      <c r="BK109" s="125">
        <f>ROUND($L$109*$K$109,2)</f>
        <v>0</v>
      </c>
      <c r="BL109" s="80" t="s">
        <v>119</v>
      </c>
      <c r="BM109" s="80" t="s">
        <v>192</v>
      </c>
    </row>
    <row r="110" spans="2:47" s="6" customFormat="1" ht="16.5" customHeight="1">
      <c r="B110" s="21"/>
      <c r="C110" s="22"/>
      <c r="D110" s="22"/>
      <c r="E110" s="22"/>
      <c r="F110" s="193" t="s">
        <v>365</v>
      </c>
      <c r="G110" s="159"/>
      <c r="H110" s="159"/>
      <c r="I110" s="159"/>
      <c r="J110" s="159"/>
      <c r="K110" s="159"/>
      <c r="L110" s="159"/>
      <c r="M110" s="159"/>
      <c r="N110" s="159"/>
      <c r="O110" s="159"/>
      <c r="P110" s="159"/>
      <c r="Q110" s="159"/>
      <c r="R110" s="159"/>
      <c r="S110" s="41"/>
      <c r="T110" s="50"/>
      <c r="U110" s="22"/>
      <c r="V110" s="22"/>
      <c r="W110" s="22"/>
      <c r="X110" s="22"/>
      <c r="Y110" s="22"/>
      <c r="Z110" s="22"/>
      <c r="AA110" s="51"/>
      <c r="AT110" s="6" t="s">
        <v>121</v>
      </c>
      <c r="AU110" s="6" t="s">
        <v>72</v>
      </c>
    </row>
    <row r="111" spans="2:65" s="6" customFormat="1" ht="15.75" customHeight="1">
      <c r="B111" s="21"/>
      <c r="C111" s="116" t="s">
        <v>8</v>
      </c>
      <c r="D111" s="116" t="s">
        <v>114</v>
      </c>
      <c r="E111" s="117" t="s">
        <v>366</v>
      </c>
      <c r="F111" s="188" t="s">
        <v>367</v>
      </c>
      <c r="G111" s="189"/>
      <c r="H111" s="189"/>
      <c r="I111" s="189"/>
      <c r="J111" s="118" t="s">
        <v>244</v>
      </c>
      <c r="K111" s="119">
        <v>1</v>
      </c>
      <c r="L111" s="190"/>
      <c r="M111" s="189"/>
      <c r="N111" s="191">
        <f>ROUND($L$111*$K$111,2)</f>
        <v>0</v>
      </c>
      <c r="O111" s="192"/>
      <c r="P111" s="192"/>
      <c r="Q111" s="192"/>
      <c r="R111" s="120"/>
      <c r="S111" s="41"/>
      <c r="T111" s="121"/>
      <c r="U111" s="122" t="s">
        <v>34</v>
      </c>
      <c r="V111" s="22"/>
      <c r="W111" s="22"/>
      <c r="X111" s="123">
        <v>0</v>
      </c>
      <c r="Y111" s="123">
        <f>$X$111*$K$111</f>
        <v>0</v>
      </c>
      <c r="Z111" s="123">
        <v>0</v>
      </c>
      <c r="AA111" s="124">
        <f>$Z$111*$K$111</f>
        <v>0</v>
      </c>
      <c r="AR111" s="80" t="s">
        <v>118</v>
      </c>
      <c r="AT111" s="80" t="s">
        <v>114</v>
      </c>
      <c r="AU111" s="80" t="s">
        <v>72</v>
      </c>
      <c r="AY111" s="6" t="s">
        <v>112</v>
      </c>
      <c r="BE111" s="125">
        <f>IF($U$111="základní",$N$111,0)</f>
        <v>0</v>
      </c>
      <c r="BF111" s="125">
        <f>IF($U$111="snížená",$N$111,0)</f>
        <v>0</v>
      </c>
      <c r="BG111" s="125">
        <f>IF($U$111="zákl. přenesená",$N$111,0)</f>
        <v>0</v>
      </c>
      <c r="BH111" s="125">
        <f>IF($U$111="sníž. přenesená",$N$111,0)</f>
        <v>0</v>
      </c>
      <c r="BI111" s="125">
        <f>IF($U$111="nulová",$N$111,0)</f>
        <v>0</v>
      </c>
      <c r="BJ111" s="80" t="s">
        <v>17</v>
      </c>
      <c r="BK111" s="125">
        <f>ROUND($L$111*$K$111,2)</f>
        <v>0</v>
      </c>
      <c r="BL111" s="80" t="s">
        <v>119</v>
      </c>
      <c r="BM111" s="80" t="s">
        <v>8</v>
      </c>
    </row>
    <row r="112" spans="2:47" s="6" customFormat="1" ht="16.5" customHeight="1">
      <c r="B112" s="21"/>
      <c r="C112" s="22"/>
      <c r="D112" s="22"/>
      <c r="E112" s="22"/>
      <c r="F112" s="193" t="s">
        <v>367</v>
      </c>
      <c r="G112" s="159"/>
      <c r="H112" s="159"/>
      <c r="I112" s="159"/>
      <c r="J112" s="159"/>
      <c r="K112" s="159"/>
      <c r="L112" s="159"/>
      <c r="M112" s="159"/>
      <c r="N112" s="159"/>
      <c r="O112" s="159"/>
      <c r="P112" s="159"/>
      <c r="Q112" s="159"/>
      <c r="R112" s="159"/>
      <c r="S112" s="41"/>
      <c r="T112" s="50"/>
      <c r="U112" s="22"/>
      <c r="V112" s="22"/>
      <c r="W112" s="22"/>
      <c r="X112" s="22"/>
      <c r="Y112" s="22"/>
      <c r="Z112" s="22"/>
      <c r="AA112" s="51"/>
      <c r="AT112" s="6" t="s">
        <v>121</v>
      </c>
      <c r="AU112" s="6" t="s">
        <v>72</v>
      </c>
    </row>
    <row r="113" spans="2:63" s="106" customFormat="1" ht="30.75" customHeight="1">
      <c r="B113" s="107"/>
      <c r="C113" s="108"/>
      <c r="D113" s="126" t="s">
        <v>333</v>
      </c>
      <c r="E113" s="108"/>
      <c r="F113" s="108"/>
      <c r="G113" s="108"/>
      <c r="H113" s="108"/>
      <c r="I113" s="108"/>
      <c r="J113" s="108"/>
      <c r="K113" s="108"/>
      <c r="L113" s="108"/>
      <c r="M113" s="108"/>
      <c r="N113" s="198">
        <f>$BK$113</f>
        <v>0</v>
      </c>
      <c r="O113" s="197"/>
      <c r="P113" s="197"/>
      <c r="Q113" s="197"/>
      <c r="R113" s="108"/>
      <c r="S113" s="110"/>
      <c r="T113" s="111"/>
      <c r="U113" s="108"/>
      <c r="V113" s="108"/>
      <c r="W113" s="112">
        <f>SUM($W$114:$W$115)</f>
        <v>0</v>
      </c>
      <c r="X113" s="108"/>
      <c r="Y113" s="112">
        <f>SUM($Y$114:$Y$115)</f>
        <v>0</v>
      </c>
      <c r="Z113" s="108"/>
      <c r="AA113" s="113">
        <f>SUM($AA$114:$AA$115)</f>
        <v>0</v>
      </c>
      <c r="AR113" s="114" t="s">
        <v>17</v>
      </c>
      <c r="AT113" s="114" t="s">
        <v>63</v>
      </c>
      <c r="AU113" s="114" t="s">
        <v>17</v>
      </c>
      <c r="AY113" s="114" t="s">
        <v>112</v>
      </c>
      <c r="BK113" s="115">
        <f>SUM($BK$114:$BK$115)</f>
        <v>0</v>
      </c>
    </row>
    <row r="114" spans="2:65" s="6" customFormat="1" ht="15.75" customHeight="1">
      <c r="B114" s="21"/>
      <c r="C114" s="131" t="s">
        <v>197</v>
      </c>
      <c r="D114" s="131" t="s">
        <v>145</v>
      </c>
      <c r="E114" s="132" t="s">
        <v>368</v>
      </c>
      <c r="F114" s="199" t="s">
        <v>369</v>
      </c>
      <c r="G114" s="192"/>
      <c r="H114" s="192"/>
      <c r="I114" s="192"/>
      <c r="J114" s="133" t="s">
        <v>370</v>
      </c>
      <c r="K114" s="138"/>
      <c r="L114" s="200"/>
      <c r="M114" s="192"/>
      <c r="N114" s="201">
        <f>ROUND($L$114*$K$114,2)</f>
        <v>0</v>
      </c>
      <c r="O114" s="192"/>
      <c r="P114" s="192"/>
      <c r="Q114" s="192"/>
      <c r="R114" s="120"/>
      <c r="S114" s="41"/>
      <c r="T114" s="121"/>
      <c r="U114" s="122" t="s">
        <v>34</v>
      </c>
      <c r="V114" s="22"/>
      <c r="W114" s="22"/>
      <c r="X114" s="123">
        <v>0</v>
      </c>
      <c r="Y114" s="123">
        <f>$X$114*$K$114</f>
        <v>0</v>
      </c>
      <c r="Z114" s="123">
        <v>0</v>
      </c>
      <c r="AA114" s="124">
        <f>$Z$114*$K$114</f>
        <v>0</v>
      </c>
      <c r="AR114" s="80" t="s">
        <v>119</v>
      </c>
      <c r="AT114" s="80" t="s">
        <v>145</v>
      </c>
      <c r="AU114" s="80" t="s">
        <v>72</v>
      </c>
      <c r="AY114" s="6" t="s">
        <v>112</v>
      </c>
      <c r="BE114" s="125">
        <f>IF($U$114="základní",$N$114,0)</f>
        <v>0</v>
      </c>
      <c r="BF114" s="125">
        <f>IF($U$114="snížená",$N$114,0)</f>
        <v>0</v>
      </c>
      <c r="BG114" s="125">
        <f>IF($U$114="zákl. přenesená",$N$114,0)</f>
        <v>0</v>
      </c>
      <c r="BH114" s="125">
        <f>IF($U$114="sníž. přenesená",$N$114,0)</f>
        <v>0</v>
      </c>
      <c r="BI114" s="125">
        <f>IF($U$114="nulová",$N$114,0)</f>
        <v>0</v>
      </c>
      <c r="BJ114" s="80" t="s">
        <v>17</v>
      </c>
      <c r="BK114" s="125">
        <f>ROUND($L$114*$K$114,2)</f>
        <v>0</v>
      </c>
      <c r="BL114" s="80" t="s">
        <v>119</v>
      </c>
      <c r="BM114" s="80" t="s">
        <v>197</v>
      </c>
    </row>
    <row r="115" spans="2:47" s="6" customFormat="1" ht="16.5" customHeight="1">
      <c r="B115" s="21"/>
      <c r="C115" s="22"/>
      <c r="D115" s="22"/>
      <c r="E115" s="22"/>
      <c r="F115" s="193" t="s">
        <v>369</v>
      </c>
      <c r="G115" s="159"/>
      <c r="H115" s="159"/>
      <c r="I115" s="159"/>
      <c r="J115" s="159"/>
      <c r="K115" s="159"/>
      <c r="L115" s="159"/>
      <c r="M115" s="159"/>
      <c r="N115" s="159"/>
      <c r="O115" s="159"/>
      <c r="P115" s="159"/>
      <c r="Q115" s="159"/>
      <c r="R115" s="159"/>
      <c r="S115" s="41"/>
      <c r="T115" s="50"/>
      <c r="U115" s="22"/>
      <c r="V115" s="22"/>
      <c r="W115" s="22"/>
      <c r="X115" s="22"/>
      <c r="Y115" s="22"/>
      <c r="Z115" s="22"/>
      <c r="AA115" s="51"/>
      <c r="AT115" s="6" t="s">
        <v>121</v>
      </c>
      <c r="AU115" s="6" t="s">
        <v>72</v>
      </c>
    </row>
    <row r="116" spans="2:63" s="106" customFormat="1" ht="30.75" customHeight="1">
      <c r="B116" s="107"/>
      <c r="C116" s="108"/>
      <c r="D116" s="126" t="s">
        <v>334</v>
      </c>
      <c r="E116" s="108"/>
      <c r="F116" s="108"/>
      <c r="G116" s="108"/>
      <c r="H116" s="108"/>
      <c r="I116" s="108"/>
      <c r="J116" s="108"/>
      <c r="K116" s="108"/>
      <c r="L116" s="108"/>
      <c r="M116" s="108"/>
      <c r="N116" s="198">
        <f>$BK$116</f>
        <v>0</v>
      </c>
      <c r="O116" s="197"/>
      <c r="P116" s="197"/>
      <c r="Q116" s="197"/>
      <c r="R116" s="108"/>
      <c r="S116" s="110"/>
      <c r="T116" s="111"/>
      <c r="U116" s="108"/>
      <c r="V116" s="108"/>
      <c r="W116" s="112">
        <f>SUM($W$117:$W$123)</f>
        <v>0</v>
      </c>
      <c r="X116" s="108"/>
      <c r="Y116" s="112">
        <f>SUM($Y$117:$Y$123)</f>
        <v>0</v>
      </c>
      <c r="Z116" s="108"/>
      <c r="AA116" s="113">
        <f>SUM($AA$117:$AA$123)</f>
        <v>0</v>
      </c>
      <c r="AR116" s="114" t="s">
        <v>17</v>
      </c>
      <c r="AT116" s="114" t="s">
        <v>63</v>
      </c>
      <c r="AU116" s="114" t="s">
        <v>17</v>
      </c>
      <c r="AY116" s="114" t="s">
        <v>112</v>
      </c>
      <c r="BK116" s="115">
        <f>SUM($BK$117:$BK$123)</f>
        <v>0</v>
      </c>
    </row>
    <row r="117" spans="2:65" s="6" customFormat="1" ht="39" customHeight="1">
      <c r="B117" s="21"/>
      <c r="C117" s="116" t="s">
        <v>200</v>
      </c>
      <c r="D117" s="116" t="s">
        <v>114</v>
      </c>
      <c r="E117" s="117" t="s">
        <v>371</v>
      </c>
      <c r="F117" s="188" t="s">
        <v>372</v>
      </c>
      <c r="G117" s="189"/>
      <c r="H117" s="189"/>
      <c r="I117" s="189"/>
      <c r="J117" s="118" t="s">
        <v>251</v>
      </c>
      <c r="K117" s="119">
        <v>75</v>
      </c>
      <c r="L117" s="190"/>
      <c r="M117" s="189"/>
      <c r="N117" s="191">
        <f>ROUND($L$117*$K$117,2)</f>
        <v>0</v>
      </c>
      <c r="O117" s="192"/>
      <c r="P117" s="192"/>
      <c r="Q117" s="192"/>
      <c r="R117" s="120"/>
      <c r="S117" s="41"/>
      <c r="T117" s="121"/>
      <c r="U117" s="122" t="s">
        <v>34</v>
      </c>
      <c r="V117" s="22"/>
      <c r="W117" s="22"/>
      <c r="X117" s="123">
        <v>0</v>
      </c>
      <c r="Y117" s="123">
        <f>$X$117*$K$117</f>
        <v>0</v>
      </c>
      <c r="Z117" s="123">
        <v>0</v>
      </c>
      <c r="AA117" s="124">
        <f>$Z$117*$K$117</f>
        <v>0</v>
      </c>
      <c r="AR117" s="80" t="s">
        <v>118</v>
      </c>
      <c r="AT117" s="80" t="s">
        <v>114</v>
      </c>
      <c r="AU117" s="80" t="s">
        <v>72</v>
      </c>
      <c r="AY117" s="6" t="s">
        <v>112</v>
      </c>
      <c r="BE117" s="125">
        <f>IF($U$117="základní",$N$117,0)</f>
        <v>0</v>
      </c>
      <c r="BF117" s="125">
        <f>IF($U$117="snížená",$N$117,0)</f>
        <v>0</v>
      </c>
      <c r="BG117" s="125">
        <f>IF($U$117="zákl. přenesená",$N$117,0)</f>
        <v>0</v>
      </c>
      <c r="BH117" s="125">
        <f>IF($U$117="sníž. přenesená",$N$117,0)</f>
        <v>0</v>
      </c>
      <c r="BI117" s="125">
        <f>IF($U$117="nulová",$N$117,0)</f>
        <v>0</v>
      </c>
      <c r="BJ117" s="80" t="s">
        <v>17</v>
      </c>
      <c r="BK117" s="125">
        <f>ROUND($L$117*$K$117,2)</f>
        <v>0</v>
      </c>
      <c r="BL117" s="80" t="s">
        <v>119</v>
      </c>
      <c r="BM117" s="80" t="s">
        <v>200</v>
      </c>
    </row>
    <row r="118" spans="2:47" s="6" customFormat="1" ht="16.5" customHeight="1">
      <c r="B118" s="21"/>
      <c r="C118" s="22"/>
      <c r="D118" s="22"/>
      <c r="E118" s="22"/>
      <c r="F118" s="193" t="s">
        <v>372</v>
      </c>
      <c r="G118" s="159"/>
      <c r="H118" s="159"/>
      <c r="I118" s="159"/>
      <c r="J118" s="159"/>
      <c r="K118" s="159"/>
      <c r="L118" s="159"/>
      <c r="M118" s="159"/>
      <c r="N118" s="159"/>
      <c r="O118" s="159"/>
      <c r="P118" s="159"/>
      <c r="Q118" s="159"/>
      <c r="R118" s="159"/>
      <c r="S118" s="41"/>
      <c r="T118" s="50"/>
      <c r="U118" s="22"/>
      <c r="V118" s="22"/>
      <c r="W118" s="22"/>
      <c r="X118" s="22"/>
      <c r="Y118" s="22"/>
      <c r="Z118" s="22"/>
      <c r="AA118" s="51"/>
      <c r="AT118" s="6" t="s">
        <v>121</v>
      </c>
      <c r="AU118" s="6" t="s">
        <v>72</v>
      </c>
    </row>
    <row r="119" spans="2:65" s="6" customFormat="1" ht="27" customHeight="1">
      <c r="B119" s="21"/>
      <c r="C119" s="131" t="s">
        <v>203</v>
      </c>
      <c r="D119" s="131" t="s">
        <v>145</v>
      </c>
      <c r="E119" s="132" t="s">
        <v>373</v>
      </c>
      <c r="F119" s="199" t="s">
        <v>374</v>
      </c>
      <c r="G119" s="192"/>
      <c r="H119" s="192"/>
      <c r="I119" s="192"/>
      <c r="J119" s="133" t="s">
        <v>168</v>
      </c>
      <c r="K119" s="134">
        <v>60</v>
      </c>
      <c r="L119" s="200"/>
      <c r="M119" s="192"/>
      <c r="N119" s="201">
        <f>ROUND($L$119*$K$119,2)</f>
        <v>0</v>
      </c>
      <c r="O119" s="192"/>
      <c r="P119" s="192"/>
      <c r="Q119" s="192"/>
      <c r="R119" s="120"/>
      <c r="S119" s="41"/>
      <c r="T119" s="121"/>
      <c r="U119" s="122" t="s">
        <v>34</v>
      </c>
      <c r="V119" s="22"/>
      <c r="W119" s="22"/>
      <c r="X119" s="123">
        <v>0</v>
      </c>
      <c r="Y119" s="123">
        <f>$X$119*$K$119</f>
        <v>0</v>
      </c>
      <c r="Z119" s="123">
        <v>0</v>
      </c>
      <c r="AA119" s="124">
        <f>$Z$119*$K$119</f>
        <v>0</v>
      </c>
      <c r="AR119" s="80" t="s">
        <v>119</v>
      </c>
      <c r="AT119" s="80" t="s">
        <v>145</v>
      </c>
      <c r="AU119" s="80" t="s">
        <v>72</v>
      </c>
      <c r="AY119" s="6" t="s">
        <v>112</v>
      </c>
      <c r="BE119" s="125">
        <f>IF($U$119="základní",$N$119,0)</f>
        <v>0</v>
      </c>
      <c r="BF119" s="125">
        <f>IF($U$119="snížená",$N$119,0)</f>
        <v>0</v>
      </c>
      <c r="BG119" s="125">
        <f>IF($U$119="zákl. přenesená",$N$119,0)</f>
        <v>0</v>
      </c>
      <c r="BH119" s="125">
        <f>IF($U$119="sníž. přenesená",$N$119,0)</f>
        <v>0</v>
      </c>
      <c r="BI119" s="125">
        <f>IF($U$119="nulová",$N$119,0)</f>
        <v>0</v>
      </c>
      <c r="BJ119" s="80" t="s">
        <v>17</v>
      </c>
      <c r="BK119" s="125">
        <f>ROUND($L$119*$K$119,2)</f>
        <v>0</v>
      </c>
      <c r="BL119" s="80" t="s">
        <v>119</v>
      </c>
      <c r="BM119" s="80" t="s">
        <v>203</v>
      </c>
    </row>
    <row r="120" spans="2:47" s="6" customFormat="1" ht="16.5" customHeight="1">
      <c r="B120" s="21"/>
      <c r="C120" s="22"/>
      <c r="D120" s="22"/>
      <c r="E120" s="22"/>
      <c r="F120" s="193" t="s">
        <v>374</v>
      </c>
      <c r="G120" s="159"/>
      <c r="H120" s="159"/>
      <c r="I120" s="159"/>
      <c r="J120" s="159"/>
      <c r="K120" s="159"/>
      <c r="L120" s="159"/>
      <c r="M120" s="159"/>
      <c r="N120" s="159"/>
      <c r="O120" s="159"/>
      <c r="P120" s="159"/>
      <c r="Q120" s="159"/>
      <c r="R120" s="159"/>
      <c r="S120" s="41"/>
      <c r="T120" s="50"/>
      <c r="U120" s="22"/>
      <c r="V120" s="22"/>
      <c r="W120" s="22"/>
      <c r="X120" s="22"/>
      <c r="Y120" s="22"/>
      <c r="Z120" s="22"/>
      <c r="AA120" s="51"/>
      <c r="AT120" s="6" t="s">
        <v>121</v>
      </c>
      <c r="AU120" s="6" t="s">
        <v>72</v>
      </c>
    </row>
    <row r="121" spans="2:65" s="6" customFormat="1" ht="27" customHeight="1">
      <c r="B121" s="21"/>
      <c r="C121" s="131" t="s">
        <v>207</v>
      </c>
      <c r="D121" s="131" t="s">
        <v>145</v>
      </c>
      <c r="E121" s="132" t="s">
        <v>375</v>
      </c>
      <c r="F121" s="199" t="s">
        <v>376</v>
      </c>
      <c r="G121" s="192"/>
      <c r="H121" s="192"/>
      <c r="I121" s="192"/>
      <c r="J121" s="133" t="s">
        <v>370</v>
      </c>
      <c r="K121" s="138"/>
      <c r="L121" s="200"/>
      <c r="M121" s="192"/>
      <c r="N121" s="201">
        <f>ROUND($L$121*$K$121,2)</f>
        <v>0</v>
      </c>
      <c r="O121" s="192"/>
      <c r="P121" s="192"/>
      <c r="Q121" s="192"/>
      <c r="R121" s="120" t="s">
        <v>149</v>
      </c>
      <c r="S121" s="41"/>
      <c r="T121" s="121"/>
      <c r="U121" s="122" t="s">
        <v>34</v>
      </c>
      <c r="V121" s="22"/>
      <c r="W121" s="22"/>
      <c r="X121" s="123">
        <v>0</v>
      </c>
      <c r="Y121" s="123">
        <f>$X$121*$K$121</f>
        <v>0</v>
      </c>
      <c r="Z121" s="123">
        <v>0</v>
      </c>
      <c r="AA121" s="124">
        <f>$Z$121*$K$121</f>
        <v>0</v>
      </c>
      <c r="AR121" s="80" t="s">
        <v>119</v>
      </c>
      <c r="AT121" s="80" t="s">
        <v>145</v>
      </c>
      <c r="AU121" s="80" t="s">
        <v>72</v>
      </c>
      <c r="AY121" s="6" t="s">
        <v>112</v>
      </c>
      <c r="BE121" s="125">
        <f>IF($U$121="základní",$N$121,0)</f>
        <v>0</v>
      </c>
      <c r="BF121" s="125">
        <f>IF($U$121="snížená",$N$121,0)</f>
        <v>0</v>
      </c>
      <c r="BG121" s="125">
        <f>IF($U$121="zákl. přenesená",$N$121,0)</f>
        <v>0</v>
      </c>
      <c r="BH121" s="125">
        <f>IF($U$121="sníž. přenesená",$N$121,0)</f>
        <v>0</v>
      </c>
      <c r="BI121" s="125">
        <f>IF($U$121="nulová",$N$121,0)</f>
        <v>0</v>
      </c>
      <c r="BJ121" s="80" t="s">
        <v>17</v>
      </c>
      <c r="BK121" s="125">
        <f>ROUND($L$121*$K$121,2)</f>
        <v>0</v>
      </c>
      <c r="BL121" s="80" t="s">
        <v>119</v>
      </c>
      <c r="BM121" s="80" t="s">
        <v>207</v>
      </c>
    </row>
    <row r="122" spans="2:47" s="6" customFormat="1" ht="16.5" customHeight="1">
      <c r="B122" s="21"/>
      <c r="C122" s="22"/>
      <c r="D122" s="22"/>
      <c r="E122" s="22"/>
      <c r="F122" s="193" t="s">
        <v>376</v>
      </c>
      <c r="G122" s="159"/>
      <c r="H122" s="159"/>
      <c r="I122" s="159"/>
      <c r="J122" s="159"/>
      <c r="K122" s="159"/>
      <c r="L122" s="159"/>
      <c r="M122" s="159"/>
      <c r="N122" s="159"/>
      <c r="O122" s="159"/>
      <c r="P122" s="159"/>
      <c r="Q122" s="159"/>
      <c r="R122" s="159"/>
      <c r="S122" s="41"/>
      <c r="T122" s="50"/>
      <c r="U122" s="22"/>
      <c r="V122" s="22"/>
      <c r="W122" s="22"/>
      <c r="X122" s="22"/>
      <c r="Y122" s="22"/>
      <c r="Z122" s="22"/>
      <c r="AA122" s="51"/>
      <c r="AT122" s="6" t="s">
        <v>121</v>
      </c>
      <c r="AU122" s="6" t="s">
        <v>72</v>
      </c>
    </row>
    <row r="123" spans="2:47" s="6" customFormat="1" ht="121.5" customHeight="1">
      <c r="B123" s="21"/>
      <c r="C123" s="22"/>
      <c r="D123" s="22"/>
      <c r="E123" s="22"/>
      <c r="F123" s="194" t="s">
        <v>377</v>
      </c>
      <c r="G123" s="159"/>
      <c r="H123" s="159"/>
      <c r="I123" s="159"/>
      <c r="J123" s="159"/>
      <c r="K123" s="159"/>
      <c r="L123" s="159"/>
      <c r="M123" s="159"/>
      <c r="N123" s="159"/>
      <c r="O123" s="159"/>
      <c r="P123" s="159"/>
      <c r="Q123" s="159"/>
      <c r="R123" s="159"/>
      <c r="S123" s="41"/>
      <c r="T123" s="50"/>
      <c r="U123" s="22"/>
      <c r="V123" s="22"/>
      <c r="W123" s="22"/>
      <c r="X123" s="22"/>
      <c r="Y123" s="22"/>
      <c r="Z123" s="22"/>
      <c r="AA123" s="51"/>
      <c r="AT123" s="6" t="s">
        <v>151</v>
      </c>
      <c r="AU123" s="6" t="s">
        <v>72</v>
      </c>
    </row>
    <row r="124" spans="2:63" s="106" customFormat="1" ht="30.75" customHeight="1">
      <c r="B124" s="107"/>
      <c r="C124" s="108"/>
      <c r="D124" s="126" t="s">
        <v>335</v>
      </c>
      <c r="E124" s="108"/>
      <c r="F124" s="108"/>
      <c r="G124" s="108"/>
      <c r="H124" s="108"/>
      <c r="I124" s="108"/>
      <c r="J124" s="108"/>
      <c r="K124" s="108"/>
      <c r="L124" s="108"/>
      <c r="M124" s="108"/>
      <c r="N124" s="198">
        <f>$BK$124</f>
        <v>0</v>
      </c>
      <c r="O124" s="197"/>
      <c r="P124" s="197"/>
      <c r="Q124" s="197"/>
      <c r="R124" s="108"/>
      <c r="S124" s="110"/>
      <c r="T124" s="111"/>
      <c r="U124" s="108"/>
      <c r="V124" s="108"/>
      <c r="W124" s="112">
        <f>SUM($W$125:$W$126)</f>
        <v>0</v>
      </c>
      <c r="X124" s="108"/>
      <c r="Y124" s="112">
        <f>SUM($Y$125:$Y$126)</f>
        <v>0</v>
      </c>
      <c r="Z124" s="108"/>
      <c r="AA124" s="113">
        <f>SUM($AA$125:$AA$126)</f>
        <v>0</v>
      </c>
      <c r="AR124" s="114" t="s">
        <v>17</v>
      </c>
      <c r="AT124" s="114" t="s">
        <v>63</v>
      </c>
      <c r="AU124" s="114" t="s">
        <v>17</v>
      </c>
      <c r="AY124" s="114" t="s">
        <v>112</v>
      </c>
      <c r="BK124" s="115">
        <f>SUM($BK$125:$BK$126)</f>
        <v>0</v>
      </c>
    </row>
    <row r="125" spans="2:65" s="6" customFormat="1" ht="15.75" customHeight="1">
      <c r="B125" s="21"/>
      <c r="C125" s="131" t="s">
        <v>211</v>
      </c>
      <c r="D125" s="131" t="s">
        <v>145</v>
      </c>
      <c r="E125" s="132" t="s">
        <v>309</v>
      </c>
      <c r="F125" s="199" t="s">
        <v>378</v>
      </c>
      <c r="G125" s="192"/>
      <c r="H125" s="192"/>
      <c r="I125" s="192"/>
      <c r="J125" s="133" t="s">
        <v>379</v>
      </c>
      <c r="K125" s="134">
        <v>1</v>
      </c>
      <c r="L125" s="200"/>
      <c r="M125" s="192"/>
      <c r="N125" s="201">
        <f>ROUND($L$125*$K$125,2)</f>
        <v>0</v>
      </c>
      <c r="O125" s="192"/>
      <c r="P125" s="192"/>
      <c r="Q125" s="192"/>
      <c r="R125" s="120"/>
      <c r="S125" s="41"/>
      <c r="T125" s="121"/>
      <c r="U125" s="122" t="s">
        <v>34</v>
      </c>
      <c r="V125" s="22"/>
      <c r="W125" s="22"/>
      <c r="X125" s="123">
        <v>0</v>
      </c>
      <c r="Y125" s="123">
        <f>$X$125*$K$125</f>
        <v>0</v>
      </c>
      <c r="Z125" s="123">
        <v>0</v>
      </c>
      <c r="AA125" s="124">
        <f>$Z$125*$K$125</f>
        <v>0</v>
      </c>
      <c r="AR125" s="80" t="s">
        <v>119</v>
      </c>
      <c r="AT125" s="80" t="s">
        <v>145</v>
      </c>
      <c r="AU125" s="80" t="s">
        <v>72</v>
      </c>
      <c r="AY125" s="6" t="s">
        <v>112</v>
      </c>
      <c r="BE125" s="125">
        <f>IF($U$125="základní",$N$125,0)</f>
        <v>0</v>
      </c>
      <c r="BF125" s="125">
        <f>IF($U$125="snížená",$N$125,0)</f>
        <v>0</v>
      </c>
      <c r="BG125" s="125">
        <f>IF($U$125="zákl. přenesená",$N$125,0)</f>
        <v>0</v>
      </c>
      <c r="BH125" s="125">
        <f>IF($U$125="sníž. přenesená",$N$125,0)</f>
        <v>0</v>
      </c>
      <c r="BI125" s="125">
        <f>IF($U$125="nulová",$N$125,0)</f>
        <v>0</v>
      </c>
      <c r="BJ125" s="80" t="s">
        <v>17</v>
      </c>
      <c r="BK125" s="125">
        <f>ROUND($L$125*$K$125,2)</f>
        <v>0</v>
      </c>
      <c r="BL125" s="80" t="s">
        <v>119</v>
      </c>
      <c r="BM125" s="80" t="s">
        <v>211</v>
      </c>
    </row>
    <row r="126" spans="2:47" s="6" customFormat="1" ht="16.5" customHeight="1">
      <c r="B126" s="21"/>
      <c r="C126" s="22"/>
      <c r="D126" s="22"/>
      <c r="E126" s="22"/>
      <c r="F126" s="193" t="s">
        <v>378</v>
      </c>
      <c r="G126" s="159"/>
      <c r="H126" s="159"/>
      <c r="I126" s="159"/>
      <c r="J126" s="159"/>
      <c r="K126" s="159"/>
      <c r="L126" s="159"/>
      <c r="M126" s="159"/>
      <c r="N126" s="159"/>
      <c r="O126" s="159"/>
      <c r="P126" s="159"/>
      <c r="Q126" s="159"/>
      <c r="R126" s="159"/>
      <c r="S126" s="41"/>
      <c r="T126" s="135"/>
      <c r="U126" s="136"/>
      <c r="V126" s="136"/>
      <c r="W126" s="136"/>
      <c r="X126" s="136"/>
      <c r="Y126" s="136"/>
      <c r="Z126" s="136"/>
      <c r="AA126" s="137"/>
      <c r="AT126" s="6" t="s">
        <v>121</v>
      </c>
      <c r="AU126" s="6" t="s">
        <v>72</v>
      </c>
    </row>
    <row r="127" spans="2:19" s="6" customFormat="1" ht="7.5" customHeight="1">
      <c r="B127" s="36"/>
      <c r="C127" s="37"/>
      <c r="D127" s="37"/>
      <c r="E127" s="37"/>
      <c r="F127" s="37"/>
      <c r="G127" s="37"/>
      <c r="H127" s="37"/>
      <c r="I127" s="37"/>
      <c r="J127" s="37"/>
      <c r="K127" s="37"/>
      <c r="L127" s="37"/>
      <c r="M127" s="37"/>
      <c r="N127" s="37"/>
      <c r="O127" s="37"/>
      <c r="P127" s="37"/>
      <c r="Q127" s="37"/>
      <c r="R127" s="37"/>
      <c r="S127" s="41"/>
    </row>
    <row r="221" s="2" customFormat="1" ht="14.25" customHeight="1"/>
  </sheetData>
  <sheetProtection password="CC35" sheet="1" objects="1" scenarios="1" formatColumns="0" formatRows="0" sort="0" autoFilter="0"/>
  <mergeCells count="140">
    <mergeCell ref="N124:Q124"/>
    <mergeCell ref="H1:K1"/>
    <mergeCell ref="S2:AC2"/>
    <mergeCell ref="F125:I125"/>
    <mergeCell ref="L125:M125"/>
    <mergeCell ref="N125:Q125"/>
    <mergeCell ref="F126:R126"/>
    <mergeCell ref="N76:Q76"/>
    <mergeCell ref="N77:Q77"/>
    <mergeCell ref="N78:Q78"/>
    <mergeCell ref="N82:Q82"/>
    <mergeCell ref="N86:Q86"/>
    <mergeCell ref="N113:Q113"/>
    <mergeCell ref="F120:R120"/>
    <mergeCell ref="F121:I121"/>
    <mergeCell ref="L121:M121"/>
    <mergeCell ref="N121:Q121"/>
    <mergeCell ref="F122:R122"/>
    <mergeCell ref="F123:R123"/>
    <mergeCell ref="F115:R115"/>
    <mergeCell ref="F117:I117"/>
    <mergeCell ref="L117:M117"/>
    <mergeCell ref="N117:Q117"/>
    <mergeCell ref="F118:R118"/>
    <mergeCell ref="F119:I119"/>
    <mergeCell ref="L119:M119"/>
    <mergeCell ref="N119:Q119"/>
    <mergeCell ref="N116:Q116"/>
    <mergeCell ref="F110:R110"/>
    <mergeCell ref="F111:I111"/>
    <mergeCell ref="L111:M111"/>
    <mergeCell ref="N111:Q111"/>
    <mergeCell ref="F112:R112"/>
    <mergeCell ref="F114:I114"/>
    <mergeCell ref="L114:M114"/>
    <mergeCell ref="N114:Q114"/>
    <mergeCell ref="F106:R106"/>
    <mergeCell ref="F107:I107"/>
    <mergeCell ref="L107:M107"/>
    <mergeCell ref="N107:Q107"/>
    <mergeCell ref="F108:R108"/>
    <mergeCell ref="F109:I109"/>
    <mergeCell ref="L109:M109"/>
    <mergeCell ref="N109:Q109"/>
    <mergeCell ref="F102:R102"/>
    <mergeCell ref="F103:I103"/>
    <mergeCell ref="L103:M103"/>
    <mergeCell ref="N103:Q103"/>
    <mergeCell ref="F104:R104"/>
    <mergeCell ref="F105:I105"/>
    <mergeCell ref="L105:M105"/>
    <mergeCell ref="N105:Q105"/>
    <mergeCell ref="F98:R98"/>
    <mergeCell ref="F99:I99"/>
    <mergeCell ref="L99:M99"/>
    <mergeCell ref="N99:Q99"/>
    <mergeCell ref="F100:R100"/>
    <mergeCell ref="F101:I101"/>
    <mergeCell ref="L101:M101"/>
    <mergeCell ref="N101:Q101"/>
    <mergeCell ref="F94:R94"/>
    <mergeCell ref="F95:I95"/>
    <mergeCell ref="L95:M95"/>
    <mergeCell ref="N95:Q95"/>
    <mergeCell ref="F96:R96"/>
    <mergeCell ref="F97:I97"/>
    <mergeCell ref="L97:M97"/>
    <mergeCell ref="N97:Q97"/>
    <mergeCell ref="F90:R90"/>
    <mergeCell ref="F91:I91"/>
    <mergeCell ref="L91:M91"/>
    <mergeCell ref="N91:Q91"/>
    <mergeCell ref="F92:R92"/>
    <mergeCell ref="F93:I93"/>
    <mergeCell ref="L93:M93"/>
    <mergeCell ref="N93:Q93"/>
    <mergeCell ref="F85:R85"/>
    <mergeCell ref="F87:I87"/>
    <mergeCell ref="L87:M87"/>
    <mergeCell ref="N87:Q87"/>
    <mergeCell ref="F88:R88"/>
    <mergeCell ref="F89:I89"/>
    <mergeCell ref="L89:M89"/>
    <mergeCell ref="N89:Q89"/>
    <mergeCell ref="F80:R80"/>
    <mergeCell ref="F81:R81"/>
    <mergeCell ref="F83:I83"/>
    <mergeCell ref="L83:M83"/>
    <mergeCell ref="N83:Q83"/>
    <mergeCell ref="F84:R84"/>
    <mergeCell ref="M72:Q72"/>
    <mergeCell ref="F75:I75"/>
    <mergeCell ref="L75:M75"/>
    <mergeCell ref="N75:Q75"/>
    <mergeCell ref="F79:I79"/>
    <mergeCell ref="L79:M79"/>
    <mergeCell ref="N79:Q79"/>
    <mergeCell ref="N57:Q57"/>
    <mergeCell ref="N58:Q58"/>
    <mergeCell ref="C65:R65"/>
    <mergeCell ref="F67:Q67"/>
    <mergeCell ref="F68:Q68"/>
    <mergeCell ref="M70:P70"/>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14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08"/>
      <c r="B1" s="205"/>
      <c r="C1" s="205"/>
      <c r="D1" s="206" t="s">
        <v>1</v>
      </c>
      <c r="E1" s="205"/>
      <c r="F1" s="207" t="s">
        <v>432</v>
      </c>
      <c r="G1" s="207"/>
      <c r="H1" s="209" t="s">
        <v>433</v>
      </c>
      <c r="I1" s="209"/>
      <c r="J1" s="209"/>
      <c r="K1" s="209"/>
      <c r="L1" s="207" t="s">
        <v>434</v>
      </c>
      <c r="M1" s="207"/>
      <c r="N1" s="205"/>
      <c r="O1" s="206" t="s">
        <v>85</v>
      </c>
      <c r="P1" s="205"/>
      <c r="Q1" s="205"/>
      <c r="R1" s="205"/>
      <c r="S1" s="207" t="s">
        <v>435</v>
      </c>
      <c r="T1" s="207"/>
      <c r="U1" s="208"/>
      <c r="V1" s="20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39" t="s">
        <v>5</v>
      </c>
      <c r="D2" s="140"/>
      <c r="E2" s="140"/>
      <c r="F2" s="140"/>
      <c r="G2" s="140"/>
      <c r="H2" s="140"/>
      <c r="I2" s="140"/>
      <c r="J2" s="140"/>
      <c r="K2" s="140"/>
      <c r="L2" s="140"/>
      <c r="M2" s="140"/>
      <c r="N2" s="140"/>
      <c r="O2" s="140"/>
      <c r="P2" s="140"/>
      <c r="Q2" s="140"/>
      <c r="R2" s="140"/>
      <c r="S2" s="174"/>
      <c r="T2" s="140"/>
      <c r="U2" s="140"/>
      <c r="V2" s="140"/>
      <c r="W2" s="140"/>
      <c r="X2" s="140"/>
      <c r="Y2" s="140"/>
      <c r="Z2" s="140"/>
      <c r="AA2" s="140"/>
      <c r="AB2" s="140"/>
      <c r="AC2" s="140"/>
      <c r="AT2" s="2" t="s">
        <v>84</v>
      </c>
    </row>
    <row r="3" spans="2:46" s="2" customFormat="1" ht="7.5" customHeight="1">
      <c r="B3" s="7"/>
      <c r="C3" s="8"/>
      <c r="D3" s="8"/>
      <c r="E3" s="8"/>
      <c r="F3" s="8"/>
      <c r="G3" s="8"/>
      <c r="H3" s="8"/>
      <c r="I3" s="8"/>
      <c r="J3" s="8"/>
      <c r="K3" s="8"/>
      <c r="L3" s="8"/>
      <c r="M3" s="8"/>
      <c r="N3" s="8"/>
      <c r="O3" s="8"/>
      <c r="P3" s="8"/>
      <c r="Q3" s="8"/>
      <c r="R3" s="9"/>
      <c r="AT3" s="2" t="s">
        <v>72</v>
      </c>
    </row>
    <row r="4" spans="2:46" s="2" customFormat="1" ht="37.5" customHeight="1">
      <c r="B4" s="10"/>
      <c r="C4" s="141" t="s">
        <v>86</v>
      </c>
      <c r="D4" s="142"/>
      <c r="E4" s="142"/>
      <c r="F4" s="142"/>
      <c r="G4" s="142"/>
      <c r="H4" s="142"/>
      <c r="I4" s="142"/>
      <c r="J4" s="142"/>
      <c r="K4" s="142"/>
      <c r="L4" s="142"/>
      <c r="M4" s="142"/>
      <c r="N4" s="142"/>
      <c r="O4" s="142"/>
      <c r="P4" s="142"/>
      <c r="Q4" s="142"/>
      <c r="R4" s="143"/>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75" t="str">
        <f>'Rekapitulace stavby'!$K$6</f>
        <v>S04 - Karlovarský park</v>
      </c>
      <c r="G6" s="142"/>
      <c r="H6" s="142"/>
      <c r="I6" s="142"/>
      <c r="J6" s="142"/>
      <c r="K6" s="142"/>
      <c r="L6" s="142"/>
      <c r="M6" s="142"/>
      <c r="N6" s="142"/>
      <c r="O6" s="142"/>
      <c r="P6" s="142"/>
      <c r="Q6" s="142"/>
      <c r="R6" s="12"/>
    </row>
    <row r="7" spans="2:18" s="6" customFormat="1" ht="18.75" customHeight="1">
      <c r="B7" s="21"/>
      <c r="C7" s="22"/>
      <c r="D7" s="15" t="s">
        <v>87</v>
      </c>
      <c r="E7" s="22"/>
      <c r="F7" s="147" t="s">
        <v>380</v>
      </c>
      <c r="G7" s="159"/>
      <c r="H7" s="159"/>
      <c r="I7" s="159"/>
      <c r="J7" s="159"/>
      <c r="K7" s="159"/>
      <c r="L7" s="159"/>
      <c r="M7" s="159"/>
      <c r="N7" s="159"/>
      <c r="O7" s="159"/>
      <c r="P7" s="159"/>
      <c r="Q7" s="159"/>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89</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76" t="str">
        <f>'Rekapitulace stavby'!$AN$8</f>
        <v>02.05.2013</v>
      </c>
      <c r="P10" s="159"/>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60">
        <f>IF('Rekapitulace stavby'!$AN$10="","",'Rekapitulace stavby'!$AN$10)</f>
      </c>
      <c r="P12" s="159"/>
      <c r="Q12" s="22"/>
      <c r="R12" s="25"/>
    </row>
    <row r="13" spans="2:18" s="6" customFormat="1" ht="18.75" customHeight="1">
      <c r="B13" s="21"/>
      <c r="C13" s="22"/>
      <c r="D13" s="22"/>
      <c r="E13" s="17" t="str">
        <f>IF('Rekapitulace stavby'!$E$11="","",'Rekapitulace stavby'!$E$11)</f>
        <v> </v>
      </c>
      <c r="F13" s="22"/>
      <c r="G13" s="22"/>
      <c r="H13" s="22"/>
      <c r="I13" s="22"/>
      <c r="J13" s="22"/>
      <c r="K13" s="22"/>
      <c r="L13" s="22"/>
      <c r="M13" s="16" t="s">
        <v>26</v>
      </c>
      <c r="N13" s="22"/>
      <c r="O13" s="160">
        <f>IF('Rekapitulace stavby'!$AN$11="","",'Rekapitulace stavby'!$AN$11)</f>
      </c>
      <c r="P13" s="159"/>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27</v>
      </c>
      <c r="E15" s="22"/>
      <c r="F15" s="22"/>
      <c r="G15" s="22"/>
      <c r="H15" s="22"/>
      <c r="I15" s="22"/>
      <c r="J15" s="22"/>
      <c r="K15" s="22"/>
      <c r="L15" s="22"/>
      <c r="M15" s="16" t="s">
        <v>25</v>
      </c>
      <c r="N15" s="22"/>
      <c r="O15" s="160" t="str">
        <f>IF('Rekapitulace stavby'!$AN$13="","",'Rekapitulace stavby'!$AN$13)</f>
        <v>Vyplň údaj</v>
      </c>
      <c r="P15" s="159"/>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26</v>
      </c>
      <c r="N16" s="22"/>
      <c r="O16" s="160" t="str">
        <f>IF('Rekapitulace stavby'!$AN$14="","",'Rekapitulace stavby'!$AN$14)</f>
        <v>Vyplň údaj</v>
      </c>
      <c r="P16" s="159"/>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29</v>
      </c>
      <c r="E18" s="22"/>
      <c r="F18" s="22"/>
      <c r="G18" s="22"/>
      <c r="H18" s="22"/>
      <c r="I18" s="22"/>
      <c r="J18" s="22"/>
      <c r="K18" s="22"/>
      <c r="L18" s="22"/>
      <c r="M18" s="16" t="s">
        <v>25</v>
      </c>
      <c r="N18" s="22"/>
      <c r="O18" s="160">
        <f>IF('Rekapitulace stavby'!$AN$16="","",'Rekapitulace stavby'!$AN$16)</f>
      </c>
      <c r="P18" s="159"/>
      <c r="Q18" s="22"/>
      <c r="R18" s="25"/>
    </row>
    <row r="19" spans="2:18" s="6" customFormat="1" ht="18.75" customHeight="1">
      <c r="B19" s="21"/>
      <c r="C19" s="22"/>
      <c r="D19" s="22"/>
      <c r="E19" s="17" t="str">
        <f>IF('Rekapitulace stavby'!$E$17="","",'Rekapitulace stavby'!$E$17)</f>
        <v> </v>
      </c>
      <c r="F19" s="22"/>
      <c r="G19" s="22"/>
      <c r="H19" s="22"/>
      <c r="I19" s="22"/>
      <c r="J19" s="22"/>
      <c r="K19" s="22"/>
      <c r="L19" s="22"/>
      <c r="M19" s="16" t="s">
        <v>26</v>
      </c>
      <c r="N19" s="22"/>
      <c r="O19" s="160">
        <f>IF('Rekapitulace stavby'!$AN$17="","",'Rekapitulace stavby'!$AN$17)</f>
      </c>
      <c r="P19" s="159"/>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31</v>
      </c>
      <c r="E21" s="22"/>
      <c r="F21" s="22"/>
      <c r="G21" s="22"/>
      <c r="H21" s="22"/>
      <c r="I21" s="22"/>
      <c r="J21" s="22"/>
      <c r="K21" s="22"/>
      <c r="L21" s="22"/>
      <c r="M21" s="22"/>
      <c r="N21" s="22"/>
      <c r="O21" s="22"/>
      <c r="P21" s="22"/>
      <c r="Q21" s="22"/>
      <c r="R21" s="25"/>
    </row>
    <row r="22" spans="2:18" s="80" customFormat="1" ht="15.75" customHeight="1">
      <c r="B22" s="81"/>
      <c r="C22" s="82"/>
      <c r="D22" s="82"/>
      <c r="E22" s="149"/>
      <c r="F22" s="177"/>
      <c r="G22" s="177"/>
      <c r="H22" s="177"/>
      <c r="I22" s="177"/>
      <c r="J22" s="177"/>
      <c r="K22" s="177"/>
      <c r="L22" s="177"/>
      <c r="M22" s="177"/>
      <c r="N22" s="177"/>
      <c r="O22" s="177"/>
      <c r="P22" s="177"/>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32</v>
      </c>
      <c r="E25" s="22"/>
      <c r="F25" s="22"/>
      <c r="G25" s="22"/>
      <c r="H25" s="22"/>
      <c r="I25" s="22"/>
      <c r="J25" s="22"/>
      <c r="K25" s="22"/>
      <c r="L25" s="22"/>
      <c r="M25" s="172">
        <f>ROUNDUP($N$77,2)</f>
        <v>0</v>
      </c>
      <c r="N25" s="159"/>
      <c r="O25" s="159"/>
      <c r="P25" s="159"/>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33</v>
      </c>
      <c r="E27" s="27" t="s">
        <v>34</v>
      </c>
      <c r="F27" s="28">
        <v>0.21</v>
      </c>
      <c r="G27" s="85" t="s">
        <v>35</v>
      </c>
      <c r="H27" s="178">
        <f>SUM($BE$77:$BE$139)</f>
        <v>0</v>
      </c>
      <c r="I27" s="159"/>
      <c r="J27" s="159"/>
      <c r="K27" s="22"/>
      <c r="L27" s="22"/>
      <c r="M27" s="178">
        <f>SUM($BE$77:$BE$139)*$F$27</f>
        <v>0</v>
      </c>
      <c r="N27" s="159"/>
      <c r="O27" s="159"/>
      <c r="P27" s="159"/>
      <c r="Q27" s="22"/>
      <c r="R27" s="25"/>
    </row>
    <row r="28" spans="2:18" s="6" customFormat="1" ht="15" customHeight="1">
      <c r="B28" s="21"/>
      <c r="C28" s="22"/>
      <c r="D28" s="22"/>
      <c r="E28" s="27" t="s">
        <v>36</v>
      </c>
      <c r="F28" s="28">
        <v>0.15</v>
      </c>
      <c r="G28" s="85" t="s">
        <v>35</v>
      </c>
      <c r="H28" s="178">
        <f>SUM($BF$77:$BF$139)</f>
        <v>0</v>
      </c>
      <c r="I28" s="159"/>
      <c r="J28" s="159"/>
      <c r="K28" s="22"/>
      <c r="L28" s="22"/>
      <c r="M28" s="178">
        <f>SUM($BF$77:$BF$139)*$F$28</f>
        <v>0</v>
      </c>
      <c r="N28" s="159"/>
      <c r="O28" s="159"/>
      <c r="P28" s="159"/>
      <c r="Q28" s="22"/>
      <c r="R28" s="25"/>
    </row>
    <row r="29" spans="2:18" s="6" customFormat="1" ht="15" customHeight="1" hidden="1">
      <c r="B29" s="21"/>
      <c r="C29" s="22"/>
      <c r="D29" s="22"/>
      <c r="E29" s="27" t="s">
        <v>37</v>
      </c>
      <c r="F29" s="28">
        <v>0.21</v>
      </c>
      <c r="G29" s="85" t="s">
        <v>35</v>
      </c>
      <c r="H29" s="178">
        <f>SUM($BG$77:$BG$139)</f>
        <v>0</v>
      </c>
      <c r="I29" s="159"/>
      <c r="J29" s="159"/>
      <c r="K29" s="22"/>
      <c r="L29" s="22"/>
      <c r="M29" s="178">
        <v>0</v>
      </c>
      <c r="N29" s="159"/>
      <c r="O29" s="159"/>
      <c r="P29" s="159"/>
      <c r="Q29" s="22"/>
      <c r="R29" s="25"/>
    </row>
    <row r="30" spans="2:18" s="6" customFormat="1" ht="15" customHeight="1" hidden="1">
      <c r="B30" s="21"/>
      <c r="C30" s="22"/>
      <c r="D30" s="22"/>
      <c r="E30" s="27" t="s">
        <v>38</v>
      </c>
      <c r="F30" s="28">
        <v>0.15</v>
      </c>
      <c r="G30" s="85" t="s">
        <v>35</v>
      </c>
      <c r="H30" s="178">
        <f>SUM($BH$77:$BH$139)</f>
        <v>0</v>
      </c>
      <c r="I30" s="159"/>
      <c r="J30" s="159"/>
      <c r="K30" s="22"/>
      <c r="L30" s="22"/>
      <c r="M30" s="178">
        <v>0</v>
      </c>
      <c r="N30" s="159"/>
      <c r="O30" s="159"/>
      <c r="P30" s="159"/>
      <c r="Q30" s="22"/>
      <c r="R30" s="25"/>
    </row>
    <row r="31" spans="2:18" s="6" customFormat="1" ht="15" customHeight="1" hidden="1">
      <c r="B31" s="21"/>
      <c r="C31" s="22"/>
      <c r="D31" s="22"/>
      <c r="E31" s="27" t="s">
        <v>39</v>
      </c>
      <c r="F31" s="28">
        <v>0</v>
      </c>
      <c r="G31" s="85" t="s">
        <v>35</v>
      </c>
      <c r="H31" s="178">
        <f>SUM($BI$77:$BI$139)</f>
        <v>0</v>
      </c>
      <c r="I31" s="159"/>
      <c r="J31" s="159"/>
      <c r="K31" s="22"/>
      <c r="L31" s="22"/>
      <c r="M31" s="178">
        <v>0</v>
      </c>
      <c r="N31" s="159"/>
      <c r="O31" s="159"/>
      <c r="P31" s="159"/>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40</v>
      </c>
      <c r="E33" s="33"/>
      <c r="F33" s="33"/>
      <c r="G33" s="86" t="s">
        <v>41</v>
      </c>
      <c r="H33" s="34" t="s">
        <v>42</v>
      </c>
      <c r="I33" s="33"/>
      <c r="J33" s="33"/>
      <c r="K33" s="33"/>
      <c r="L33" s="157">
        <f>ROUNDUP(SUM($M$25:$M$31),2)</f>
        <v>0</v>
      </c>
      <c r="M33" s="156"/>
      <c r="N33" s="156"/>
      <c r="O33" s="156"/>
      <c r="P33" s="158"/>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41" t="s">
        <v>90</v>
      </c>
      <c r="D39" s="159"/>
      <c r="E39" s="159"/>
      <c r="F39" s="159"/>
      <c r="G39" s="159"/>
      <c r="H39" s="159"/>
      <c r="I39" s="159"/>
      <c r="J39" s="159"/>
      <c r="K39" s="159"/>
      <c r="L39" s="159"/>
      <c r="M39" s="159"/>
      <c r="N39" s="159"/>
      <c r="O39" s="159"/>
      <c r="P39" s="159"/>
      <c r="Q39" s="159"/>
      <c r="R39" s="179"/>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75" t="str">
        <f>$F$6</f>
        <v>S04 - Karlovarský park</v>
      </c>
      <c r="G41" s="159"/>
      <c r="H41" s="159"/>
      <c r="I41" s="159"/>
      <c r="J41" s="159"/>
      <c r="K41" s="159"/>
      <c r="L41" s="159"/>
      <c r="M41" s="159"/>
      <c r="N41" s="159"/>
      <c r="O41" s="159"/>
      <c r="P41" s="159"/>
      <c r="Q41" s="159"/>
      <c r="R41" s="25"/>
      <c r="T41" s="22"/>
      <c r="U41" s="22"/>
    </row>
    <row r="42" spans="2:21" s="6" customFormat="1" ht="15" customHeight="1">
      <c r="B42" s="21"/>
      <c r="C42" s="15" t="s">
        <v>87</v>
      </c>
      <c r="D42" s="22"/>
      <c r="E42" s="22"/>
      <c r="F42" s="147" t="str">
        <f>$F$7</f>
        <v>SO 903 - Základy lan. sestavy a her.prvků</v>
      </c>
      <c r="G42" s="159"/>
      <c r="H42" s="159"/>
      <c r="I42" s="159"/>
      <c r="J42" s="159"/>
      <c r="K42" s="159"/>
      <c r="L42" s="159"/>
      <c r="M42" s="159"/>
      <c r="N42" s="159"/>
      <c r="O42" s="159"/>
      <c r="P42" s="159"/>
      <c r="Q42" s="159"/>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176" t="str">
        <f>IF($O$10="","",$O$10)</f>
        <v>02.05.2013</v>
      </c>
      <c r="N44" s="159"/>
      <c r="O44" s="159"/>
      <c r="P44" s="159"/>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29</v>
      </c>
      <c r="L46" s="22"/>
      <c r="M46" s="160" t="str">
        <f>$E$19</f>
        <v> </v>
      </c>
      <c r="N46" s="159"/>
      <c r="O46" s="159"/>
      <c r="P46" s="159"/>
      <c r="Q46" s="159"/>
      <c r="R46" s="25"/>
      <c r="T46" s="22"/>
      <c r="U46" s="22"/>
    </row>
    <row r="47" spans="2:21" s="6" customFormat="1" ht="15" customHeight="1">
      <c r="B47" s="21"/>
      <c r="C47" s="16" t="s">
        <v>27</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80" t="s">
        <v>91</v>
      </c>
      <c r="D49" s="181"/>
      <c r="E49" s="181"/>
      <c r="F49" s="181"/>
      <c r="G49" s="181"/>
      <c r="H49" s="31"/>
      <c r="I49" s="31"/>
      <c r="J49" s="31"/>
      <c r="K49" s="31"/>
      <c r="L49" s="31"/>
      <c r="M49" s="31"/>
      <c r="N49" s="180" t="s">
        <v>92</v>
      </c>
      <c r="O49" s="181"/>
      <c r="P49" s="181"/>
      <c r="Q49" s="181"/>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93</v>
      </c>
      <c r="D51" s="22"/>
      <c r="E51" s="22"/>
      <c r="F51" s="22"/>
      <c r="G51" s="22"/>
      <c r="H51" s="22"/>
      <c r="I51" s="22"/>
      <c r="J51" s="22"/>
      <c r="K51" s="22"/>
      <c r="L51" s="22"/>
      <c r="M51" s="22"/>
      <c r="N51" s="172">
        <f>ROUNDUP($N$77,2)</f>
        <v>0</v>
      </c>
      <c r="O51" s="159"/>
      <c r="P51" s="159"/>
      <c r="Q51" s="159"/>
      <c r="R51" s="25"/>
      <c r="T51" s="22"/>
      <c r="U51" s="22"/>
      <c r="AU51" s="6" t="s">
        <v>94</v>
      </c>
    </row>
    <row r="52" spans="2:21" s="66" customFormat="1" ht="25.5" customHeight="1">
      <c r="B52" s="90"/>
      <c r="C52" s="91"/>
      <c r="D52" s="91" t="s">
        <v>381</v>
      </c>
      <c r="E52" s="91"/>
      <c r="F52" s="91"/>
      <c r="G52" s="91"/>
      <c r="H52" s="91"/>
      <c r="I52" s="91"/>
      <c r="J52" s="91"/>
      <c r="K52" s="91"/>
      <c r="L52" s="91"/>
      <c r="M52" s="91"/>
      <c r="N52" s="182">
        <f>ROUNDUP($N$78,2)</f>
        <v>0</v>
      </c>
      <c r="O52" s="183"/>
      <c r="P52" s="183"/>
      <c r="Q52" s="183"/>
      <c r="R52" s="92"/>
      <c r="T52" s="91"/>
      <c r="U52" s="91"/>
    </row>
    <row r="53" spans="2:21" s="93" customFormat="1" ht="21" customHeight="1">
      <c r="B53" s="94"/>
      <c r="C53" s="95"/>
      <c r="D53" s="95" t="s">
        <v>135</v>
      </c>
      <c r="E53" s="95"/>
      <c r="F53" s="95"/>
      <c r="G53" s="95"/>
      <c r="H53" s="95"/>
      <c r="I53" s="95"/>
      <c r="J53" s="95"/>
      <c r="K53" s="95"/>
      <c r="L53" s="95"/>
      <c r="M53" s="95"/>
      <c r="N53" s="184">
        <f>ROUNDUP($N$79,2)</f>
        <v>0</v>
      </c>
      <c r="O53" s="185"/>
      <c r="P53" s="185"/>
      <c r="Q53" s="185"/>
      <c r="R53" s="96"/>
      <c r="T53" s="95"/>
      <c r="U53" s="95"/>
    </row>
    <row r="54" spans="2:21" s="93" customFormat="1" ht="21" customHeight="1">
      <c r="B54" s="94"/>
      <c r="C54" s="95"/>
      <c r="D54" s="95" t="s">
        <v>136</v>
      </c>
      <c r="E54" s="95"/>
      <c r="F54" s="95"/>
      <c r="G54" s="95"/>
      <c r="H54" s="95"/>
      <c r="I54" s="95"/>
      <c r="J54" s="95"/>
      <c r="K54" s="95"/>
      <c r="L54" s="95"/>
      <c r="M54" s="95"/>
      <c r="N54" s="184">
        <f>ROUNDUP($N$92,2)</f>
        <v>0</v>
      </c>
      <c r="O54" s="185"/>
      <c r="P54" s="185"/>
      <c r="Q54" s="185"/>
      <c r="R54" s="96"/>
      <c r="T54" s="95"/>
      <c r="U54" s="95"/>
    </row>
    <row r="55" spans="2:21" s="93" customFormat="1" ht="21" customHeight="1">
      <c r="B55" s="94"/>
      <c r="C55" s="95"/>
      <c r="D55" s="95" t="s">
        <v>137</v>
      </c>
      <c r="E55" s="95"/>
      <c r="F55" s="95"/>
      <c r="G55" s="95"/>
      <c r="H55" s="95"/>
      <c r="I55" s="95"/>
      <c r="J55" s="95"/>
      <c r="K55" s="95"/>
      <c r="L55" s="95"/>
      <c r="M55" s="95"/>
      <c r="N55" s="184">
        <f>ROUNDUP($N$109,2)</f>
        <v>0</v>
      </c>
      <c r="O55" s="185"/>
      <c r="P55" s="185"/>
      <c r="Q55" s="185"/>
      <c r="R55" s="96"/>
      <c r="T55" s="95"/>
      <c r="U55" s="95"/>
    </row>
    <row r="56" spans="2:21" s="93" customFormat="1" ht="21" customHeight="1">
      <c r="B56" s="94"/>
      <c r="C56" s="95"/>
      <c r="D56" s="95" t="s">
        <v>138</v>
      </c>
      <c r="E56" s="95"/>
      <c r="F56" s="95"/>
      <c r="G56" s="95"/>
      <c r="H56" s="95"/>
      <c r="I56" s="95"/>
      <c r="J56" s="95"/>
      <c r="K56" s="95"/>
      <c r="L56" s="95"/>
      <c r="M56" s="95"/>
      <c r="N56" s="184">
        <f>ROUNDUP($N$112,2)</f>
        <v>0</v>
      </c>
      <c r="O56" s="185"/>
      <c r="P56" s="185"/>
      <c r="Q56" s="185"/>
      <c r="R56" s="96"/>
      <c r="T56" s="95"/>
      <c r="U56" s="95"/>
    </row>
    <row r="57" spans="2:21" s="93" customFormat="1" ht="21" customHeight="1">
      <c r="B57" s="94"/>
      <c r="C57" s="95"/>
      <c r="D57" s="95" t="s">
        <v>382</v>
      </c>
      <c r="E57" s="95"/>
      <c r="F57" s="95"/>
      <c r="G57" s="95"/>
      <c r="H57" s="95"/>
      <c r="I57" s="95"/>
      <c r="J57" s="95"/>
      <c r="K57" s="95"/>
      <c r="L57" s="95"/>
      <c r="M57" s="95"/>
      <c r="N57" s="184">
        <f>ROUNDUP($N$116,2)</f>
        <v>0</v>
      </c>
      <c r="O57" s="185"/>
      <c r="P57" s="185"/>
      <c r="Q57" s="185"/>
      <c r="R57" s="96"/>
      <c r="T57" s="95"/>
      <c r="U57" s="95"/>
    </row>
    <row r="58" spans="2:21" s="93" customFormat="1" ht="21" customHeight="1">
      <c r="B58" s="94"/>
      <c r="C58" s="95"/>
      <c r="D58" s="95" t="s">
        <v>383</v>
      </c>
      <c r="E58" s="95"/>
      <c r="F58" s="95"/>
      <c r="G58" s="95"/>
      <c r="H58" s="95"/>
      <c r="I58" s="95"/>
      <c r="J58" s="95"/>
      <c r="K58" s="95"/>
      <c r="L58" s="95"/>
      <c r="M58" s="95"/>
      <c r="N58" s="184">
        <f>ROUNDUP($N$127,2)</f>
        <v>0</v>
      </c>
      <c r="O58" s="185"/>
      <c r="P58" s="185"/>
      <c r="Q58" s="185"/>
      <c r="R58" s="96"/>
      <c r="T58" s="95"/>
      <c r="U58" s="95"/>
    </row>
    <row r="59" spans="2:21" s="93" customFormat="1" ht="21" customHeight="1">
      <c r="B59" s="94"/>
      <c r="C59" s="95"/>
      <c r="D59" s="95" t="s">
        <v>384</v>
      </c>
      <c r="E59" s="95"/>
      <c r="F59" s="95"/>
      <c r="G59" s="95"/>
      <c r="H59" s="95"/>
      <c r="I59" s="95"/>
      <c r="J59" s="95"/>
      <c r="K59" s="95"/>
      <c r="L59" s="95"/>
      <c r="M59" s="95"/>
      <c r="N59" s="184">
        <f>ROUNDUP($N$131,2)</f>
        <v>0</v>
      </c>
      <c r="O59" s="185"/>
      <c r="P59" s="185"/>
      <c r="Q59" s="185"/>
      <c r="R59" s="96"/>
      <c r="T59" s="95"/>
      <c r="U59" s="95"/>
    </row>
    <row r="60" spans="2:21" s="6" customFormat="1" ht="22.5" customHeight="1">
      <c r="B60" s="21"/>
      <c r="C60" s="22"/>
      <c r="D60" s="22"/>
      <c r="E60" s="22"/>
      <c r="F60" s="22"/>
      <c r="G60" s="22"/>
      <c r="H60" s="22"/>
      <c r="I60" s="22"/>
      <c r="J60" s="22"/>
      <c r="K60" s="22"/>
      <c r="L60" s="22"/>
      <c r="M60" s="22"/>
      <c r="N60" s="22"/>
      <c r="O60" s="22"/>
      <c r="P60" s="22"/>
      <c r="Q60" s="22"/>
      <c r="R60" s="25"/>
      <c r="T60" s="22"/>
      <c r="U60" s="22"/>
    </row>
    <row r="61" spans="2:21" s="6" customFormat="1" ht="7.5" customHeight="1">
      <c r="B61" s="36"/>
      <c r="C61" s="37"/>
      <c r="D61" s="37"/>
      <c r="E61" s="37"/>
      <c r="F61" s="37"/>
      <c r="G61" s="37"/>
      <c r="H61" s="37"/>
      <c r="I61" s="37"/>
      <c r="J61" s="37"/>
      <c r="K61" s="37"/>
      <c r="L61" s="37"/>
      <c r="M61" s="37"/>
      <c r="N61" s="37"/>
      <c r="O61" s="37"/>
      <c r="P61" s="37"/>
      <c r="Q61" s="37"/>
      <c r="R61" s="38"/>
      <c r="T61" s="22"/>
      <c r="U61" s="22"/>
    </row>
    <row r="65" spans="2:19" s="6" customFormat="1" ht="7.5" customHeight="1">
      <c r="B65" s="39"/>
      <c r="C65" s="40"/>
      <c r="D65" s="40"/>
      <c r="E65" s="40"/>
      <c r="F65" s="40"/>
      <c r="G65" s="40"/>
      <c r="H65" s="40"/>
      <c r="I65" s="40"/>
      <c r="J65" s="40"/>
      <c r="K65" s="40"/>
      <c r="L65" s="40"/>
      <c r="M65" s="40"/>
      <c r="N65" s="40"/>
      <c r="O65" s="40"/>
      <c r="P65" s="40"/>
      <c r="Q65" s="40"/>
      <c r="R65" s="40"/>
      <c r="S65" s="41"/>
    </row>
    <row r="66" spans="2:19" s="6" customFormat="1" ht="37.5" customHeight="1">
      <c r="B66" s="21"/>
      <c r="C66" s="141" t="s">
        <v>97</v>
      </c>
      <c r="D66" s="159"/>
      <c r="E66" s="159"/>
      <c r="F66" s="159"/>
      <c r="G66" s="159"/>
      <c r="H66" s="159"/>
      <c r="I66" s="159"/>
      <c r="J66" s="159"/>
      <c r="K66" s="159"/>
      <c r="L66" s="159"/>
      <c r="M66" s="159"/>
      <c r="N66" s="159"/>
      <c r="O66" s="159"/>
      <c r="P66" s="159"/>
      <c r="Q66" s="159"/>
      <c r="R66" s="159"/>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5" customHeight="1">
      <c r="B68" s="21"/>
      <c r="C68" s="16" t="s">
        <v>14</v>
      </c>
      <c r="D68" s="22"/>
      <c r="E68" s="22"/>
      <c r="F68" s="175" t="str">
        <f>$F$6</f>
        <v>S04 - Karlovarský park</v>
      </c>
      <c r="G68" s="159"/>
      <c r="H68" s="159"/>
      <c r="I68" s="159"/>
      <c r="J68" s="159"/>
      <c r="K68" s="159"/>
      <c r="L68" s="159"/>
      <c r="M68" s="159"/>
      <c r="N68" s="159"/>
      <c r="O68" s="159"/>
      <c r="P68" s="159"/>
      <c r="Q68" s="159"/>
      <c r="R68" s="22"/>
      <c r="S68" s="41"/>
    </row>
    <row r="69" spans="2:19" s="6" customFormat="1" ht="15" customHeight="1">
      <c r="B69" s="21"/>
      <c r="C69" s="15" t="s">
        <v>87</v>
      </c>
      <c r="D69" s="22"/>
      <c r="E69" s="22"/>
      <c r="F69" s="147" t="str">
        <f>$F$7</f>
        <v>SO 903 - Základy lan. sestavy a her.prvků</v>
      </c>
      <c r="G69" s="159"/>
      <c r="H69" s="159"/>
      <c r="I69" s="159"/>
      <c r="J69" s="159"/>
      <c r="K69" s="159"/>
      <c r="L69" s="159"/>
      <c r="M69" s="159"/>
      <c r="N69" s="159"/>
      <c r="O69" s="159"/>
      <c r="P69" s="159"/>
      <c r="Q69" s="159"/>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8.75" customHeight="1">
      <c r="B71" s="21"/>
      <c r="C71" s="16" t="s">
        <v>18</v>
      </c>
      <c r="D71" s="22"/>
      <c r="E71" s="22"/>
      <c r="F71" s="17" t="str">
        <f>$F$10</f>
        <v> </v>
      </c>
      <c r="G71" s="22"/>
      <c r="H71" s="22"/>
      <c r="I71" s="22"/>
      <c r="J71" s="22"/>
      <c r="K71" s="16" t="s">
        <v>20</v>
      </c>
      <c r="L71" s="22"/>
      <c r="M71" s="176" t="str">
        <f>IF($O$10="","",$O$10)</f>
        <v>02.05.2013</v>
      </c>
      <c r="N71" s="159"/>
      <c r="O71" s="159"/>
      <c r="P71" s="159"/>
      <c r="Q71" s="22"/>
      <c r="R71" s="22"/>
      <c r="S71" s="41"/>
    </row>
    <row r="72" spans="2:19" s="6" customFormat="1" ht="7.5" customHeight="1">
      <c r="B72" s="21"/>
      <c r="C72" s="22"/>
      <c r="D72" s="22"/>
      <c r="E72" s="22"/>
      <c r="F72" s="22"/>
      <c r="G72" s="22"/>
      <c r="H72" s="22"/>
      <c r="I72" s="22"/>
      <c r="J72" s="22"/>
      <c r="K72" s="22"/>
      <c r="L72" s="22"/>
      <c r="M72" s="22"/>
      <c r="N72" s="22"/>
      <c r="O72" s="22"/>
      <c r="P72" s="22"/>
      <c r="Q72" s="22"/>
      <c r="R72" s="22"/>
      <c r="S72" s="41"/>
    </row>
    <row r="73" spans="2:19" s="6" customFormat="1" ht="15.75" customHeight="1">
      <c r="B73" s="21"/>
      <c r="C73" s="16" t="s">
        <v>24</v>
      </c>
      <c r="D73" s="22"/>
      <c r="E73" s="22"/>
      <c r="F73" s="17" t="str">
        <f>$E$13</f>
        <v> </v>
      </c>
      <c r="G73" s="22"/>
      <c r="H73" s="22"/>
      <c r="I73" s="22"/>
      <c r="J73" s="22"/>
      <c r="K73" s="16" t="s">
        <v>29</v>
      </c>
      <c r="L73" s="22"/>
      <c r="M73" s="160" t="str">
        <f>$E$19</f>
        <v> </v>
      </c>
      <c r="N73" s="159"/>
      <c r="O73" s="159"/>
      <c r="P73" s="159"/>
      <c r="Q73" s="159"/>
      <c r="R73" s="22"/>
      <c r="S73" s="41"/>
    </row>
    <row r="74" spans="2:19" s="6" customFormat="1" ht="15" customHeight="1">
      <c r="B74" s="21"/>
      <c r="C74" s="16" t="s">
        <v>27</v>
      </c>
      <c r="D74" s="22"/>
      <c r="E74" s="22"/>
      <c r="F74" s="17" t="str">
        <f>IF($E$16="","",$E$16)</f>
        <v>Vyplň údaj</v>
      </c>
      <c r="G74" s="22"/>
      <c r="H74" s="22"/>
      <c r="I74" s="22"/>
      <c r="J74" s="22"/>
      <c r="K74" s="22"/>
      <c r="L74" s="22"/>
      <c r="M74" s="22"/>
      <c r="N74" s="22"/>
      <c r="O74" s="22"/>
      <c r="P74" s="22"/>
      <c r="Q74" s="22"/>
      <c r="R74" s="22"/>
      <c r="S74" s="41"/>
    </row>
    <row r="75" spans="2:19" s="6" customFormat="1" ht="11.25" customHeight="1">
      <c r="B75" s="21"/>
      <c r="C75" s="22"/>
      <c r="D75" s="22"/>
      <c r="E75" s="22"/>
      <c r="F75" s="22"/>
      <c r="G75" s="22"/>
      <c r="H75" s="22"/>
      <c r="I75" s="22"/>
      <c r="J75" s="22"/>
      <c r="K75" s="22"/>
      <c r="L75" s="22"/>
      <c r="M75" s="22"/>
      <c r="N75" s="22"/>
      <c r="O75" s="22"/>
      <c r="P75" s="22"/>
      <c r="Q75" s="22"/>
      <c r="R75" s="22"/>
      <c r="S75" s="41"/>
    </row>
    <row r="76" spans="2:27" s="97" customFormat="1" ht="30" customHeight="1">
      <c r="B76" s="98"/>
      <c r="C76" s="99" t="s">
        <v>98</v>
      </c>
      <c r="D76" s="100" t="s">
        <v>49</v>
      </c>
      <c r="E76" s="100" t="s">
        <v>45</v>
      </c>
      <c r="F76" s="186" t="s">
        <v>99</v>
      </c>
      <c r="G76" s="187"/>
      <c r="H76" s="187"/>
      <c r="I76" s="187"/>
      <c r="J76" s="100" t="s">
        <v>100</v>
      </c>
      <c r="K76" s="100" t="s">
        <v>101</v>
      </c>
      <c r="L76" s="186" t="s">
        <v>102</v>
      </c>
      <c r="M76" s="187"/>
      <c r="N76" s="186" t="s">
        <v>103</v>
      </c>
      <c r="O76" s="187"/>
      <c r="P76" s="187"/>
      <c r="Q76" s="187"/>
      <c r="R76" s="101" t="s">
        <v>104</v>
      </c>
      <c r="S76" s="102"/>
      <c r="T76" s="53" t="s">
        <v>105</v>
      </c>
      <c r="U76" s="54" t="s">
        <v>33</v>
      </c>
      <c r="V76" s="54" t="s">
        <v>106</v>
      </c>
      <c r="W76" s="54" t="s">
        <v>107</v>
      </c>
      <c r="X76" s="54" t="s">
        <v>108</v>
      </c>
      <c r="Y76" s="54" t="s">
        <v>109</v>
      </c>
      <c r="Z76" s="54" t="s">
        <v>110</v>
      </c>
      <c r="AA76" s="55" t="s">
        <v>111</v>
      </c>
    </row>
    <row r="77" spans="2:63" s="6" customFormat="1" ht="30" customHeight="1">
      <c r="B77" s="21"/>
      <c r="C77" s="60" t="s">
        <v>93</v>
      </c>
      <c r="D77" s="22"/>
      <c r="E77" s="22"/>
      <c r="F77" s="22"/>
      <c r="G77" s="22"/>
      <c r="H77" s="22"/>
      <c r="I77" s="22"/>
      <c r="J77" s="22"/>
      <c r="K77" s="22"/>
      <c r="L77" s="22"/>
      <c r="M77" s="22"/>
      <c r="N77" s="195">
        <f>$BK$77</f>
        <v>0</v>
      </c>
      <c r="O77" s="159"/>
      <c r="P77" s="159"/>
      <c r="Q77" s="159"/>
      <c r="R77" s="22"/>
      <c r="S77" s="41"/>
      <c r="T77" s="57"/>
      <c r="U77" s="58"/>
      <c r="V77" s="58"/>
      <c r="W77" s="103">
        <f>$W$78</f>
        <v>0</v>
      </c>
      <c r="X77" s="58"/>
      <c r="Y77" s="103">
        <f>$Y$78</f>
        <v>133.23012798</v>
      </c>
      <c r="Z77" s="58"/>
      <c r="AA77" s="104">
        <f>$AA$78</f>
        <v>0</v>
      </c>
      <c r="AT77" s="6" t="s">
        <v>63</v>
      </c>
      <c r="AU77" s="6" t="s">
        <v>94</v>
      </c>
      <c r="BK77" s="105">
        <f>$BK$78</f>
        <v>0</v>
      </c>
    </row>
    <row r="78" spans="2:63" s="106" customFormat="1" ht="37.5" customHeight="1">
      <c r="B78" s="107"/>
      <c r="C78" s="108"/>
      <c r="D78" s="109" t="s">
        <v>381</v>
      </c>
      <c r="E78" s="108"/>
      <c r="F78" s="108"/>
      <c r="G78" s="108"/>
      <c r="H78" s="108"/>
      <c r="I78" s="108"/>
      <c r="J78" s="108"/>
      <c r="K78" s="108"/>
      <c r="L78" s="108"/>
      <c r="M78" s="108"/>
      <c r="N78" s="196">
        <f>$BK$78</f>
        <v>0</v>
      </c>
      <c r="O78" s="197"/>
      <c r="P78" s="197"/>
      <c r="Q78" s="197"/>
      <c r="R78" s="108"/>
      <c r="S78" s="110"/>
      <c r="T78" s="111"/>
      <c r="U78" s="108"/>
      <c r="V78" s="108"/>
      <c r="W78" s="112">
        <f>$W$79+$W$92+$W$109+$W$112+$W$116+$W$127+$W$131</f>
        <v>0</v>
      </c>
      <c r="X78" s="108"/>
      <c r="Y78" s="112">
        <f>$Y$79+$Y$92+$Y$109+$Y$112+$Y$116+$Y$127+$Y$131</f>
        <v>133.23012798</v>
      </c>
      <c r="Z78" s="108"/>
      <c r="AA78" s="113">
        <f>$AA$79+$AA$92+$AA$109+$AA$112+$AA$116+$AA$127+$AA$131</f>
        <v>0</v>
      </c>
      <c r="AR78" s="114" t="s">
        <v>17</v>
      </c>
      <c r="AT78" s="114" t="s">
        <v>63</v>
      </c>
      <c r="AU78" s="114" t="s">
        <v>64</v>
      </c>
      <c r="AY78" s="114" t="s">
        <v>112</v>
      </c>
      <c r="BK78" s="115">
        <f>$BK$79+$BK$92+$BK$109+$BK$112+$BK$116+$BK$127+$BK$131</f>
        <v>0</v>
      </c>
    </row>
    <row r="79" spans="2:63" s="106" customFormat="1" ht="21" customHeight="1">
      <c r="B79" s="107"/>
      <c r="C79" s="108"/>
      <c r="D79" s="126" t="s">
        <v>135</v>
      </c>
      <c r="E79" s="108"/>
      <c r="F79" s="108"/>
      <c r="G79" s="108"/>
      <c r="H79" s="108"/>
      <c r="I79" s="108"/>
      <c r="J79" s="108"/>
      <c r="K79" s="108"/>
      <c r="L79" s="108"/>
      <c r="M79" s="108"/>
      <c r="N79" s="198">
        <f>$BK$79</f>
        <v>0</v>
      </c>
      <c r="O79" s="197"/>
      <c r="P79" s="197"/>
      <c r="Q79" s="197"/>
      <c r="R79" s="108"/>
      <c r="S79" s="110"/>
      <c r="T79" s="111"/>
      <c r="U79" s="108"/>
      <c r="V79" s="108"/>
      <c r="W79" s="112">
        <f>SUM($W$80:$W$91)</f>
        <v>0</v>
      </c>
      <c r="X79" s="108"/>
      <c r="Y79" s="112">
        <f>SUM($Y$80:$Y$91)</f>
        <v>0</v>
      </c>
      <c r="Z79" s="108"/>
      <c r="AA79" s="113">
        <f>SUM($AA$80:$AA$91)</f>
        <v>0</v>
      </c>
      <c r="AR79" s="114" t="s">
        <v>17</v>
      </c>
      <c r="AT79" s="114" t="s">
        <v>63</v>
      </c>
      <c r="AU79" s="114" t="s">
        <v>17</v>
      </c>
      <c r="AY79" s="114" t="s">
        <v>112</v>
      </c>
      <c r="BK79" s="115">
        <f>SUM($BK$80:$BK$91)</f>
        <v>0</v>
      </c>
    </row>
    <row r="80" spans="2:65" s="6" customFormat="1" ht="27" customHeight="1">
      <c r="B80" s="21"/>
      <c r="C80" s="131" t="s">
        <v>17</v>
      </c>
      <c r="D80" s="131" t="s">
        <v>145</v>
      </c>
      <c r="E80" s="132" t="s">
        <v>385</v>
      </c>
      <c r="F80" s="199" t="s">
        <v>386</v>
      </c>
      <c r="G80" s="192"/>
      <c r="H80" s="192"/>
      <c r="I80" s="192"/>
      <c r="J80" s="133" t="s">
        <v>148</v>
      </c>
      <c r="K80" s="134">
        <v>62.535</v>
      </c>
      <c r="L80" s="200"/>
      <c r="M80" s="192"/>
      <c r="N80" s="201">
        <f>ROUND($L$80*$K$80,2)</f>
        <v>0</v>
      </c>
      <c r="O80" s="192"/>
      <c r="P80" s="192"/>
      <c r="Q80" s="192"/>
      <c r="R80" s="120" t="s">
        <v>149</v>
      </c>
      <c r="S80" s="41"/>
      <c r="T80" s="121"/>
      <c r="U80" s="122" t="s">
        <v>34</v>
      </c>
      <c r="V80" s="22"/>
      <c r="W80" s="22"/>
      <c r="X80" s="123">
        <v>0</v>
      </c>
      <c r="Y80" s="123">
        <f>$X$80*$K$80</f>
        <v>0</v>
      </c>
      <c r="Z80" s="123">
        <v>0</v>
      </c>
      <c r="AA80" s="124">
        <f>$Z$80*$K$80</f>
        <v>0</v>
      </c>
      <c r="AR80" s="80" t="s">
        <v>119</v>
      </c>
      <c r="AT80" s="80" t="s">
        <v>145</v>
      </c>
      <c r="AU80" s="80" t="s">
        <v>72</v>
      </c>
      <c r="AY80" s="6" t="s">
        <v>112</v>
      </c>
      <c r="BE80" s="125">
        <f>IF($U$80="základní",$N$80,0)</f>
        <v>0</v>
      </c>
      <c r="BF80" s="125">
        <f>IF($U$80="snížená",$N$80,0)</f>
        <v>0</v>
      </c>
      <c r="BG80" s="125">
        <f>IF($U$80="zákl. přenesená",$N$80,0)</f>
        <v>0</v>
      </c>
      <c r="BH80" s="125">
        <f>IF($U$80="sníž. přenesená",$N$80,0)</f>
        <v>0</v>
      </c>
      <c r="BI80" s="125">
        <f>IF($U$80="nulová",$N$80,0)</f>
        <v>0</v>
      </c>
      <c r="BJ80" s="80" t="s">
        <v>17</v>
      </c>
      <c r="BK80" s="125">
        <f>ROUND($L$80*$K$80,2)</f>
        <v>0</v>
      </c>
      <c r="BL80" s="80" t="s">
        <v>119</v>
      </c>
      <c r="BM80" s="80" t="s">
        <v>17</v>
      </c>
    </row>
    <row r="81" spans="2:47" s="6" customFormat="1" ht="16.5" customHeight="1">
      <c r="B81" s="21"/>
      <c r="C81" s="22"/>
      <c r="D81" s="22"/>
      <c r="E81" s="22"/>
      <c r="F81" s="193" t="s">
        <v>386</v>
      </c>
      <c r="G81" s="159"/>
      <c r="H81" s="159"/>
      <c r="I81" s="159"/>
      <c r="J81" s="159"/>
      <c r="K81" s="159"/>
      <c r="L81" s="159"/>
      <c r="M81" s="159"/>
      <c r="N81" s="159"/>
      <c r="O81" s="159"/>
      <c r="P81" s="159"/>
      <c r="Q81" s="159"/>
      <c r="R81" s="159"/>
      <c r="S81" s="41"/>
      <c r="T81" s="50"/>
      <c r="U81" s="22"/>
      <c r="V81" s="22"/>
      <c r="W81" s="22"/>
      <c r="X81" s="22"/>
      <c r="Y81" s="22"/>
      <c r="Z81" s="22"/>
      <c r="AA81" s="51"/>
      <c r="AT81" s="6" t="s">
        <v>121</v>
      </c>
      <c r="AU81" s="6" t="s">
        <v>72</v>
      </c>
    </row>
    <row r="82" spans="2:47" s="6" customFormat="1" ht="239.25" customHeight="1">
      <c r="B82" s="21"/>
      <c r="C82" s="22"/>
      <c r="D82" s="22"/>
      <c r="E82" s="22"/>
      <c r="F82" s="194" t="s">
        <v>387</v>
      </c>
      <c r="G82" s="159"/>
      <c r="H82" s="159"/>
      <c r="I82" s="159"/>
      <c r="J82" s="159"/>
      <c r="K82" s="159"/>
      <c r="L82" s="159"/>
      <c r="M82" s="159"/>
      <c r="N82" s="159"/>
      <c r="O82" s="159"/>
      <c r="P82" s="159"/>
      <c r="Q82" s="159"/>
      <c r="R82" s="159"/>
      <c r="S82" s="41"/>
      <c r="T82" s="50"/>
      <c r="U82" s="22"/>
      <c r="V82" s="22"/>
      <c r="W82" s="22"/>
      <c r="X82" s="22"/>
      <c r="Y82" s="22"/>
      <c r="Z82" s="22"/>
      <c r="AA82" s="51"/>
      <c r="AT82" s="6" t="s">
        <v>151</v>
      </c>
      <c r="AU82" s="6" t="s">
        <v>72</v>
      </c>
    </row>
    <row r="83" spans="2:65" s="6" customFormat="1" ht="39" customHeight="1">
      <c r="B83" s="21"/>
      <c r="C83" s="131" t="s">
        <v>72</v>
      </c>
      <c r="D83" s="131" t="s">
        <v>145</v>
      </c>
      <c r="E83" s="132" t="s">
        <v>388</v>
      </c>
      <c r="F83" s="199" t="s">
        <v>389</v>
      </c>
      <c r="G83" s="192"/>
      <c r="H83" s="192"/>
      <c r="I83" s="192"/>
      <c r="J83" s="133" t="s">
        <v>148</v>
      </c>
      <c r="K83" s="134">
        <v>6.66</v>
      </c>
      <c r="L83" s="200"/>
      <c r="M83" s="192"/>
      <c r="N83" s="201">
        <f>ROUND($L$83*$K$83,2)</f>
        <v>0</v>
      </c>
      <c r="O83" s="192"/>
      <c r="P83" s="192"/>
      <c r="Q83" s="192"/>
      <c r="R83" s="120" t="s">
        <v>149</v>
      </c>
      <c r="S83" s="41"/>
      <c r="T83" s="121"/>
      <c r="U83" s="122" t="s">
        <v>34</v>
      </c>
      <c r="V83" s="22"/>
      <c r="W83" s="22"/>
      <c r="X83" s="123">
        <v>0</v>
      </c>
      <c r="Y83" s="123">
        <f>$X$83*$K$83</f>
        <v>0</v>
      </c>
      <c r="Z83" s="123">
        <v>0</v>
      </c>
      <c r="AA83" s="124">
        <f>$Z$83*$K$83</f>
        <v>0</v>
      </c>
      <c r="AR83" s="80" t="s">
        <v>119</v>
      </c>
      <c r="AT83" s="80" t="s">
        <v>145</v>
      </c>
      <c r="AU83" s="80" t="s">
        <v>72</v>
      </c>
      <c r="AY83" s="6" t="s">
        <v>112</v>
      </c>
      <c r="BE83" s="125">
        <f>IF($U$83="základní",$N$83,0)</f>
        <v>0</v>
      </c>
      <c r="BF83" s="125">
        <f>IF($U$83="snížená",$N$83,0)</f>
        <v>0</v>
      </c>
      <c r="BG83" s="125">
        <f>IF($U$83="zákl. přenesená",$N$83,0)</f>
        <v>0</v>
      </c>
      <c r="BH83" s="125">
        <f>IF($U$83="sníž. přenesená",$N$83,0)</f>
        <v>0</v>
      </c>
      <c r="BI83" s="125">
        <f>IF($U$83="nulová",$N$83,0)</f>
        <v>0</v>
      </c>
      <c r="BJ83" s="80" t="s">
        <v>17</v>
      </c>
      <c r="BK83" s="125">
        <f>ROUND($L$83*$K$83,2)</f>
        <v>0</v>
      </c>
      <c r="BL83" s="80" t="s">
        <v>119</v>
      </c>
      <c r="BM83" s="80" t="s">
        <v>72</v>
      </c>
    </row>
    <row r="84" spans="2:47" s="6" customFormat="1" ht="16.5" customHeight="1">
      <c r="B84" s="21"/>
      <c r="C84" s="22"/>
      <c r="D84" s="22"/>
      <c r="E84" s="22"/>
      <c r="F84" s="193" t="s">
        <v>389</v>
      </c>
      <c r="G84" s="159"/>
      <c r="H84" s="159"/>
      <c r="I84" s="159"/>
      <c r="J84" s="159"/>
      <c r="K84" s="159"/>
      <c r="L84" s="159"/>
      <c r="M84" s="159"/>
      <c r="N84" s="159"/>
      <c r="O84" s="159"/>
      <c r="P84" s="159"/>
      <c r="Q84" s="159"/>
      <c r="R84" s="159"/>
      <c r="S84" s="41"/>
      <c r="T84" s="50"/>
      <c r="U84" s="22"/>
      <c r="V84" s="22"/>
      <c r="W84" s="22"/>
      <c r="X84" s="22"/>
      <c r="Y84" s="22"/>
      <c r="Z84" s="22"/>
      <c r="AA84" s="51"/>
      <c r="AT84" s="6" t="s">
        <v>121</v>
      </c>
      <c r="AU84" s="6" t="s">
        <v>72</v>
      </c>
    </row>
    <row r="85" spans="2:47" s="6" customFormat="1" ht="74.25" customHeight="1">
      <c r="B85" s="21"/>
      <c r="C85" s="22"/>
      <c r="D85" s="22"/>
      <c r="E85" s="22"/>
      <c r="F85" s="194" t="s">
        <v>390</v>
      </c>
      <c r="G85" s="159"/>
      <c r="H85" s="159"/>
      <c r="I85" s="159"/>
      <c r="J85" s="159"/>
      <c r="K85" s="159"/>
      <c r="L85" s="159"/>
      <c r="M85" s="159"/>
      <c r="N85" s="159"/>
      <c r="O85" s="159"/>
      <c r="P85" s="159"/>
      <c r="Q85" s="159"/>
      <c r="R85" s="159"/>
      <c r="S85" s="41"/>
      <c r="T85" s="50"/>
      <c r="U85" s="22"/>
      <c r="V85" s="22"/>
      <c r="W85" s="22"/>
      <c r="X85" s="22"/>
      <c r="Y85" s="22"/>
      <c r="Z85" s="22"/>
      <c r="AA85" s="51"/>
      <c r="AT85" s="6" t="s">
        <v>151</v>
      </c>
      <c r="AU85" s="6" t="s">
        <v>72</v>
      </c>
    </row>
    <row r="86" spans="2:65" s="6" customFormat="1" ht="27" customHeight="1">
      <c r="B86" s="21"/>
      <c r="C86" s="131" t="s">
        <v>131</v>
      </c>
      <c r="D86" s="131" t="s">
        <v>145</v>
      </c>
      <c r="E86" s="132" t="s">
        <v>391</v>
      </c>
      <c r="F86" s="199" t="s">
        <v>392</v>
      </c>
      <c r="G86" s="192"/>
      <c r="H86" s="192"/>
      <c r="I86" s="192"/>
      <c r="J86" s="133" t="s">
        <v>148</v>
      </c>
      <c r="K86" s="134">
        <v>34.2</v>
      </c>
      <c r="L86" s="200"/>
      <c r="M86" s="192"/>
      <c r="N86" s="201">
        <f>ROUND($L$86*$K$86,2)</f>
        <v>0</v>
      </c>
      <c r="O86" s="192"/>
      <c r="P86" s="192"/>
      <c r="Q86" s="192"/>
      <c r="R86" s="120" t="s">
        <v>149</v>
      </c>
      <c r="S86" s="41"/>
      <c r="T86" s="121"/>
      <c r="U86" s="122" t="s">
        <v>34</v>
      </c>
      <c r="V86" s="22"/>
      <c r="W86" s="22"/>
      <c r="X86" s="123">
        <v>0</v>
      </c>
      <c r="Y86" s="123">
        <f>$X$86*$K$86</f>
        <v>0</v>
      </c>
      <c r="Z86" s="123">
        <v>0</v>
      </c>
      <c r="AA86" s="124">
        <f>$Z$86*$K$86</f>
        <v>0</v>
      </c>
      <c r="AR86" s="80" t="s">
        <v>119</v>
      </c>
      <c r="AT86" s="80" t="s">
        <v>145</v>
      </c>
      <c r="AU86" s="80" t="s">
        <v>72</v>
      </c>
      <c r="AY86" s="6" t="s">
        <v>112</v>
      </c>
      <c r="BE86" s="125">
        <f>IF($U$86="základní",$N$86,0)</f>
        <v>0</v>
      </c>
      <c r="BF86" s="125">
        <f>IF($U$86="snížená",$N$86,0)</f>
        <v>0</v>
      </c>
      <c r="BG86" s="125">
        <f>IF($U$86="zákl. přenesená",$N$86,0)</f>
        <v>0</v>
      </c>
      <c r="BH86" s="125">
        <f>IF($U$86="sníž. přenesená",$N$86,0)</f>
        <v>0</v>
      </c>
      <c r="BI86" s="125">
        <f>IF($U$86="nulová",$N$86,0)</f>
        <v>0</v>
      </c>
      <c r="BJ86" s="80" t="s">
        <v>17</v>
      </c>
      <c r="BK86" s="125">
        <f>ROUND($L$86*$K$86,2)</f>
        <v>0</v>
      </c>
      <c r="BL86" s="80" t="s">
        <v>119</v>
      </c>
      <c r="BM86" s="80" t="s">
        <v>131</v>
      </c>
    </row>
    <row r="87" spans="2:47" s="6" customFormat="1" ht="16.5" customHeight="1">
      <c r="B87" s="21"/>
      <c r="C87" s="22"/>
      <c r="D87" s="22"/>
      <c r="E87" s="22"/>
      <c r="F87" s="193" t="s">
        <v>392</v>
      </c>
      <c r="G87" s="159"/>
      <c r="H87" s="159"/>
      <c r="I87" s="159"/>
      <c r="J87" s="159"/>
      <c r="K87" s="159"/>
      <c r="L87" s="159"/>
      <c r="M87" s="159"/>
      <c r="N87" s="159"/>
      <c r="O87" s="159"/>
      <c r="P87" s="159"/>
      <c r="Q87" s="159"/>
      <c r="R87" s="159"/>
      <c r="S87" s="41"/>
      <c r="T87" s="50"/>
      <c r="U87" s="22"/>
      <c r="V87" s="22"/>
      <c r="W87" s="22"/>
      <c r="X87" s="22"/>
      <c r="Y87" s="22"/>
      <c r="Z87" s="22"/>
      <c r="AA87" s="51"/>
      <c r="AT87" s="6" t="s">
        <v>121</v>
      </c>
      <c r="AU87" s="6" t="s">
        <v>72</v>
      </c>
    </row>
    <row r="88" spans="2:47" s="6" customFormat="1" ht="409.5" customHeight="1">
      <c r="B88" s="21"/>
      <c r="C88" s="22"/>
      <c r="D88" s="22"/>
      <c r="E88" s="22"/>
      <c r="F88" s="194" t="s">
        <v>393</v>
      </c>
      <c r="G88" s="159"/>
      <c r="H88" s="159"/>
      <c r="I88" s="159"/>
      <c r="J88" s="159"/>
      <c r="K88" s="159"/>
      <c r="L88" s="159"/>
      <c r="M88" s="159"/>
      <c r="N88" s="159"/>
      <c r="O88" s="159"/>
      <c r="P88" s="159"/>
      <c r="Q88" s="159"/>
      <c r="R88" s="159"/>
      <c r="S88" s="41"/>
      <c r="T88" s="50"/>
      <c r="U88" s="22"/>
      <c r="V88" s="22"/>
      <c r="W88" s="22"/>
      <c r="X88" s="22"/>
      <c r="Y88" s="22"/>
      <c r="Z88" s="22"/>
      <c r="AA88" s="51"/>
      <c r="AT88" s="6" t="s">
        <v>151</v>
      </c>
      <c r="AU88" s="6" t="s">
        <v>72</v>
      </c>
    </row>
    <row r="89" spans="2:65" s="6" customFormat="1" ht="15.75" customHeight="1">
      <c r="B89" s="21"/>
      <c r="C89" s="131" t="s">
        <v>119</v>
      </c>
      <c r="D89" s="131" t="s">
        <v>145</v>
      </c>
      <c r="E89" s="132" t="s">
        <v>394</v>
      </c>
      <c r="F89" s="199" t="s">
        <v>395</v>
      </c>
      <c r="G89" s="192"/>
      <c r="H89" s="192"/>
      <c r="I89" s="192"/>
      <c r="J89" s="133" t="s">
        <v>168</v>
      </c>
      <c r="K89" s="134">
        <v>92.5</v>
      </c>
      <c r="L89" s="200"/>
      <c r="M89" s="192"/>
      <c r="N89" s="201">
        <f>ROUND($L$89*$K$89,2)</f>
        <v>0</v>
      </c>
      <c r="O89" s="192"/>
      <c r="P89" s="192"/>
      <c r="Q89" s="192"/>
      <c r="R89" s="120" t="s">
        <v>149</v>
      </c>
      <c r="S89" s="41"/>
      <c r="T89" s="121"/>
      <c r="U89" s="122" t="s">
        <v>34</v>
      </c>
      <c r="V89" s="22"/>
      <c r="W89" s="22"/>
      <c r="X89" s="123">
        <v>0</v>
      </c>
      <c r="Y89" s="123">
        <f>$X$89*$K$89</f>
        <v>0</v>
      </c>
      <c r="Z89" s="123">
        <v>0</v>
      </c>
      <c r="AA89" s="124">
        <f>$Z$89*$K$89</f>
        <v>0</v>
      </c>
      <c r="AR89" s="80" t="s">
        <v>119</v>
      </c>
      <c r="AT89" s="80" t="s">
        <v>145</v>
      </c>
      <c r="AU89" s="80" t="s">
        <v>72</v>
      </c>
      <c r="AY89" s="6" t="s">
        <v>112</v>
      </c>
      <c r="BE89" s="125">
        <f>IF($U$89="základní",$N$89,0)</f>
        <v>0</v>
      </c>
      <c r="BF89" s="125">
        <f>IF($U$89="snížená",$N$89,0)</f>
        <v>0</v>
      </c>
      <c r="BG89" s="125">
        <f>IF($U$89="zákl. přenesená",$N$89,0)</f>
        <v>0</v>
      </c>
      <c r="BH89" s="125">
        <f>IF($U$89="sníž. přenesená",$N$89,0)</f>
        <v>0</v>
      </c>
      <c r="BI89" s="125">
        <f>IF($U$89="nulová",$N$89,0)</f>
        <v>0</v>
      </c>
      <c r="BJ89" s="80" t="s">
        <v>17</v>
      </c>
      <c r="BK89" s="125">
        <f>ROUND($L$89*$K$89,2)</f>
        <v>0</v>
      </c>
      <c r="BL89" s="80" t="s">
        <v>119</v>
      </c>
      <c r="BM89" s="80" t="s">
        <v>119</v>
      </c>
    </row>
    <row r="90" spans="2:47" s="6" customFormat="1" ht="16.5" customHeight="1">
      <c r="B90" s="21"/>
      <c r="C90" s="22"/>
      <c r="D90" s="22"/>
      <c r="E90" s="22"/>
      <c r="F90" s="193" t="s">
        <v>395</v>
      </c>
      <c r="G90" s="159"/>
      <c r="H90" s="159"/>
      <c r="I90" s="159"/>
      <c r="J90" s="159"/>
      <c r="K90" s="159"/>
      <c r="L90" s="159"/>
      <c r="M90" s="159"/>
      <c r="N90" s="159"/>
      <c r="O90" s="159"/>
      <c r="P90" s="159"/>
      <c r="Q90" s="159"/>
      <c r="R90" s="159"/>
      <c r="S90" s="41"/>
      <c r="T90" s="50"/>
      <c r="U90" s="22"/>
      <c r="V90" s="22"/>
      <c r="W90" s="22"/>
      <c r="X90" s="22"/>
      <c r="Y90" s="22"/>
      <c r="Z90" s="22"/>
      <c r="AA90" s="51"/>
      <c r="AT90" s="6" t="s">
        <v>121</v>
      </c>
      <c r="AU90" s="6" t="s">
        <v>72</v>
      </c>
    </row>
    <row r="91" spans="2:47" s="6" customFormat="1" ht="192" customHeight="1">
      <c r="B91" s="21"/>
      <c r="C91" s="22"/>
      <c r="D91" s="22"/>
      <c r="E91" s="22"/>
      <c r="F91" s="194" t="s">
        <v>396</v>
      </c>
      <c r="G91" s="159"/>
      <c r="H91" s="159"/>
      <c r="I91" s="159"/>
      <c r="J91" s="159"/>
      <c r="K91" s="159"/>
      <c r="L91" s="159"/>
      <c r="M91" s="159"/>
      <c r="N91" s="159"/>
      <c r="O91" s="159"/>
      <c r="P91" s="159"/>
      <c r="Q91" s="159"/>
      <c r="R91" s="159"/>
      <c r="S91" s="41"/>
      <c r="T91" s="50"/>
      <c r="U91" s="22"/>
      <c r="V91" s="22"/>
      <c r="W91" s="22"/>
      <c r="X91" s="22"/>
      <c r="Y91" s="22"/>
      <c r="Z91" s="22"/>
      <c r="AA91" s="51"/>
      <c r="AT91" s="6" t="s">
        <v>151</v>
      </c>
      <c r="AU91" s="6" t="s">
        <v>72</v>
      </c>
    </row>
    <row r="92" spans="2:63" s="106" customFormat="1" ht="30.75" customHeight="1">
      <c r="B92" s="107"/>
      <c r="C92" s="108"/>
      <c r="D92" s="126" t="s">
        <v>136</v>
      </c>
      <c r="E92" s="108"/>
      <c r="F92" s="108"/>
      <c r="G92" s="108"/>
      <c r="H92" s="108"/>
      <c r="I92" s="108"/>
      <c r="J92" s="108"/>
      <c r="K92" s="108"/>
      <c r="L92" s="108"/>
      <c r="M92" s="108"/>
      <c r="N92" s="198">
        <f>$BK$92</f>
        <v>0</v>
      </c>
      <c r="O92" s="197"/>
      <c r="P92" s="197"/>
      <c r="Q92" s="197"/>
      <c r="R92" s="108"/>
      <c r="S92" s="110"/>
      <c r="T92" s="111"/>
      <c r="U92" s="108"/>
      <c r="V92" s="108"/>
      <c r="W92" s="112">
        <f>SUM($W$93:$W$108)</f>
        <v>0</v>
      </c>
      <c r="X92" s="108"/>
      <c r="Y92" s="112">
        <f>SUM($Y$93:$Y$108)</f>
        <v>122.32531998</v>
      </c>
      <c r="Z92" s="108"/>
      <c r="AA92" s="113">
        <f>SUM($AA$93:$AA$108)</f>
        <v>0</v>
      </c>
      <c r="AR92" s="114" t="s">
        <v>17</v>
      </c>
      <c r="AT92" s="114" t="s">
        <v>63</v>
      </c>
      <c r="AU92" s="114" t="s">
        <v>17</v>
      </c>
      <c r="AY92" s="114" t="s">
        <v>112</v>
      </c>
      <c r="BK92" s="115">
        <f>SUM($BK$93:$BK$108)</f>
        <v>0</v>
      </c>
    </row>
    <row r="93" spans="2:65" s="6" customFormat="1" ht="15.75" customHeight="1">
      <c r="B93" s="21"/>
      <c r="C93" s="131" t="s">
        <v>161</v>
      </c>
      <c r="D93" s="131" t="s">
        <v>145</v>
      </c>
      <c r="E93" s="132" t="s">
        <v>397</v>
      </c>
      <c r="F93" s="199" t="s">
        <v>398</v>
      </c>
      <c r="G93" s="192"/>
      <c r="H93" s="192"/>
      <c r="I93" s="192"/>
      <c r="J93" s="133" t="s">
        <v>148</v>
      </c>
      <c r="K93" s="134">
        <v>20</v>
      </c>
      <c r="L93" s="200"/>
      <c r="M93" s="192"/>
      <c r="N93" s="201">
        <f>ROUND($L$93*$K$93,2)</f>
        <v>0</v>
      </c>
      <c r="O93" s="192"/>
      <c r="P93" s="192"/>
      <c r="Q93" s="192"/>
      <c r="R93" s="120" t="s">
        <v>149</v>
      </c>
      <c r="S93" s="41"/>
      <c r="T93" s="121"/>
      <c r="U93" s="122" t="s">
        <v>34</v>
      </c>
      <c r="V93" s="22"/>
      <c r="W93" s="22"/>
      <c r="X93" s="123">
        <v>2.45329</v>
      </c>
      <c r="Y93" s="123">
        <f>$X$93*$K$93</f>
        <v>49.065799999999996</v>
      </c>
      <c r="Z93" s="123">
        <v>0</v>
      </c>
      <c r="AA93" s="124">
        <f>$Z$93*$K$93</f>
        <v>0</v>
      </c>
      <c r="AR93" s="80" t="s">
        <v>119</v>
      </c>
      <c r="AT93" s="80" t="s">
        <v>145</v>
      </c>
      <c r="AU93" s="80" t="s">
        <v>72</v>
      </c>
      <c r="AY93" s="6" t="s">
        <v>112</v>
      </c>
      <c r="BE93" s="125">
        <f>IF($U$93="základní",$N$93,0)</f>
        <v>0</v>
      </c>
      <c r="BF93" s="125">
        <f>IF($U$93="snížená",$N$93,0)</f>
        <v>0</v>
      </c>
      <c r="BG93" s="125">
        <f>IF($U$93="zákl. přenesená",$N$93,0)</f>
        <v>0</v>
      </c>
      <c r="BH93" s="125">
        <f>IF($U$93="sníž. přenesená",$N$93,0)</f>
        <v>0</v>
      </c>
      <c r="BI93" s="125">
        <f>IF($U$93="nulová",$N$93,0)</f>
        <v>0</v>
      </c>
      <c r="BJ93" s="80" t="s">
        <v>17</v>
      </c>
      <c r="BK93" s="125">
        <f>ROUND($L$93*$K$93,2)</f>
        <v>0</v>
      </c>
      <c r="BL93" s="80" t="s">
        <v>119</v>
      </c>
      <c r="BM93" s="80" t="s">
        <v>161</v>
      </c>
    </row>
    <row r="94" spans="2:47" s="6" customFormat="1" ht="16.5" customHeight="1">
      <c r="B94" s="21"/>
      <c r="C94" s="22"/>
      <c r="D94" s="22"/>
      <c r="E94" s="22"/>
      <c r="F94" s="193" t="s">
        <v>398</v>
      </c>
      <c r="G94" s="159"/>
      <c r="H94" s="159"/>
      <c r="I94" s="159"/>
      <c r="J94" s="159"/>
      <c r="K94" s="159"/>
      <c r="L94" s="159"/>
      <c r="M94" s="159"/>
      <c r="N94" s="159"/>
      <c r="O94" s="159"/>
      <c r="P94" s="159"/>
      <c r="Q94" s="159"/>
      <c r="R94" s="159"/>
      <c r="S94" s="41"/>
      <c r="T94" s="50"/>
      <c r="U94" s="22"/>
      <c r="V94" s="22"/>
      <c r="W94" s="22"/>
      <c r="X94" s="22"/>
      <c r="Y94" s="22"/>
      <c r="Z94" s="22"/>
      <c r="AA94" s="51"/>
      <c r="AT94" s="6" t="s">
        <v>121</v>
      </c>
      <c r="AU94" s="6" t="s">
        <v>72</v>
      </c>
    </row>
    <row r="95" spans="2:47" s="6" customFormat="1" ht="97.5" customHeight="1">
      <c r="B95" s="21"/>
      <c r="C95" s="22"/>
      <c r="D95" s="22"/>
      <c r="E95" s="22"/>
      <c r="F95" s="194" t="s">
        <v>341</v>
      </c>
      <c r="G95" s="159"/>
      <c r="H95" s="159"/>
      <c r="I95" s="159"/>
      <c r="J95" s="159"/>
      <c r="K95" s="159"/>
      <c r="L95" s="159"/>
      <c r="M95" s="159"/>
      <c r="N95" s="159"/>
      <c r="O95" s="159"/>
      <c r="P95" s="159"/>
      <c r="Q95" s="159"/>
      <c r="R95" s="159"/>
      <c r="S95" s="41"/>
      <c r="T95" s="50"/>
      <c r="U95" s="22"/>
      <c r="V95" s="22"/>
      <c r="W95" s="22"/>
      <c r="X95" s="22"/>
      <c r="Y95" s="22"/>
      <c r="Z95" s="22"/>
      <c r="AA95" s="51"/>
      <c r="AT95" s="6" t="s">
        <v>151</v>
      </c>
      <c r="AU95" s="6" t="s">
        <v>72</v>
      </c>
    </row>
    <row r="96" spans="2:65" s="6" customFormat="1" ht="15.75" customHeight="1">
      <c r="B96" s="21"/>
      <c r="C96" s="131" t="s">
        <v>165</v>
      </c>
      <c r="D96" s="131" t="s">
        <v>145</v>
      </c>
      <c r="E96" s="132" t="s">
        <v>399</v>
      </c>
      <c r="F96" s="199" t="s">
        <v>400</v>
      </c>
      <c r="G96" s="192"/>
      <c r="H96" s="192"/>
      <c r="I96" s="192"/>
      <c r="J96" s="133" t="s">
        <v>148</v>
      </c>
      <c r="K96" s="134">
        <v>29</v>
      </c>
      <c r="L96" s="200"/>
      <c r="M96" s="192"/>
      <c r="N96" s="201">
        <f>ROUND($L$96*$K$96,2)</f>
        <v>0</v>
      </c>
      <c r="O96" s="192"/>
      <c r="P96" s="192"/>
      <c r="Q96" s="192"/>
      <c r="R96" s="120" t="s">
        <v>149</v>
      </c>
      <c r="S96" s="41"/>
      <c r="T96" s="121"/>
      <c r="U96" s="122" t="s">
        <v>34</v>
      </c>
      <c r="V96" s="22"/>
      <c r="W96" s="22"/>
      <c r="X96" s="123">
        <v>2.45329</v>
      </c>
      <c r="Y96" s="123">
        <f>$X$96*$K$96</f>
        <v>71.14541</v>
      </c>
      <c r="Z96" s="123">
        <v>0</v>
      </c>
      <c r="AA96" s="124">
        <f>$Z$96*$K$96</f>
        <v>0</v>
      </c>
      <c r="AR96" s="80" t="s">
        <v>119</v>
      </c>
      <c r="AT96" s="80" t="s">
        <v>145</v>
      </c>
      <c r="AU96" s="80" t="s">
        <v>72</v>
      </c>
      <c r="AY96" s="6" t="s">
        <v>112</v>
      </c>
      <c r="BE96" s="125">
        <f>IF($U$96="základní",$N$96,0)</f>
        <v>0</v>
      </c>
      <c r="BF96" s="125">
        <f>IF($U$96="snížená",$N$96,0)</f>
        <v>0</v>
      </c>
      <c r="BG96" s="125">
        <f>IF($U$96="zákl. přenesená",$N$96,0)</f>
        <v>0</v>
      </c>
      <c r="BH96" s="125">
        <f>IF($U$96="sníž. přenesená",$N$96,0)</f>
        <v>0</v>
      </c>
      <c r="BI96" s="125">
        <f>IF($U$96="nulová",$N$96,0)</f>
        <v>0</v>
      </c>
      <c r="BJ96" s="80" t="s">
        <v>17</v>
      </c>
      <c r="BK96" s="125">
        <f>ROUND($L$96*$K$96,2)</f>
        <v>0</v>
      </c>
      <c r="BL96" s="80" t="s">
        <v>119</v>
      </c>
      <c r="BM96" s="80" t="s">
        <v>165</v>
      </c>
    </row>
    <row r="97" spans="2:47" s="6" customFormat="1" ht="16.5" customHeight="1">
      <c r="B97" s="21"/>
      <c r="C97" s="22"/>
      <c r="D97" s="22"/>
      <c r="E97" s="22"/>
      <c r="F97" s="193" t="s">
        <v>400</v>
      </c>
      <c r="G97" s="159"/>
      <c r="H97" s="159"/>
      <c r="I97" s="159"/>
      <c r="J97" s="159"/>
      <c r="K97" s="159"/>
      <c r="L97" s="159"/>
      <c r="M97" s="159"/>
      <c r="N97" s="159"/>
      <c r="O97" s="159"/>
      <c r="P97" s="159"/>
      <c r="Q97" s="159"/>
      <c r="R97" s="159"/>
      <c r="S97" s="41"/>
      <c r="T97" s="50"/>
      <c r="U97" s="22"/>
      <c r="V97" s="22"/>
      <c r="W97" s="22"/>
      <c r="X97" s="22"/>
      <c r="Y97" s="22"/>
      <c r="Z97" s="22"/>
      <c r="AA97" s="51"/>
      <c r="AT97" s="6" t="s">
        <v>121</v>
      </c>
      <c r="AU97" s="6" t="s">
        <v>72</v>
      </c>
    </row>
    <row r="98" spans="2:47" s="6" customFormat="1" ht="121.5" customHeight="1">
      <c r="B98" s="21"/>
      <c r="C98" s="22"/>
      <c r="D98" s="22"/>
      <c r="E98" s="22"/>
      <c r="F98" s="194" t="s">
        <v>401</v>
      </c>
      <c r="G98" s="159"/>
      <c r="H98" s="159"/>
      <c r="I98" s="159"/>
      <c r="J98" s="159"/>
      <c r="K98" s="159"/>
      <c r="L98" s="159"/>
      <c r="M98" s="159"/>
      <c r="N98" s="159"/>
      <c r="O98" s="159"/>
      <c r="P98" s="159"/>
      <c r="Q98" s="159"/>
      <c r="R98" s="159"/>
      <c r="S98" s="41"/>
      <c r="T98" s="50"/>
      <c r="U98" s="22"/>
      <c r="V98" s="22"/>
      <c r="W98" s="22"/>
      <c r="X98" s="22"/>
      <c r="Y98" s="22"/>
      <c r="Z98" s="22"/>
      <c r="AA98" s="51"/>
      <c r="AT98" s="6" t="s">
        <v>151</v>
      </c>
      <c r="AU98" s="6" t="s">
        <v>72</v>
      </c>
    </row>
    <row r="99" spans="2:65" s="6" customFormat="1" ht="15.75" customHeight="1">
      <c r="B99" s="21"/>
      <c r="C99" s="131" t="s">
        <v>169</v>
      </c>
      <c r="D99" s="131" t="s">
        <v>145</v>
      </c>
      <c r="E99" s="132" t="s">
        <v>402</v>
      </c>
      <c r="F99" s="199" t="s">
        <v>403</v>
      </c>
      <c r="G99" s="192"/>
      <c r="H99" s="192"/>
      <c r="I99" s="192"/>
      <c r="J99" s="133" t="s">
        <v>168</v>
      </c>
      <c r="K99" s="134">
        <v>114</v>
      </c>
      <c r="L99" s="200"/>
      <c r="M99" s="192"/>
      <c r="N99" s="201">
        <f>ROUND($L$99*$K$99,2)</f>
        <v>0</v>
      </c>
      <c r="O99" s="192"/>
      <c r="P99" s="192"/>
      <c r="Q99" s="192"/>
      <c r="R99" s="120" t="s">
        <v>149</v>
      </c>
      <c r="S99" s="41"/>
      <c r="T99" s="121"/>
      <c r="U99" s="122" t="s">
        <v>34</v>
      </c>
      <c r="V99" s="22"/>
      <c r="W99" s="22"/>
      <c r="X99" s="123">
        <v>0.00103</v>
      </c>
      <c r="Y99" s="123">
        <f>$X$99*$K$99</f>
        <v>0.11742000000000001</v>
      </c>
      <c r="Z99" s="123">
        <v>0</v>
      </c>
      <c r="AA99" s="124">
        <f>$Z$99*$K$99</f>
        <v>0</v>
      </c>
      <c r="AR99" s="80" t="s">
        <v>119</v>
      </c>
      <c r="AT99" s="80" t="s">
        <v>145</v>
      </c>
      <c r="AU99" s="80" t="s">
        <v>72</v>
      </c>
      <c r="AY99" s="6" t="s">
        <v>112</v>
      </c>
      <c r="BE99" s="125">
        <f>IF($U$99="základní",$N$99,0)</f>
        <v>0</v>
      </c>
      <c r="BF99" s="125">
        <f>IF($U$99="snížená",$N$99,0)</f>
        <v>0</v>
      </c>
      <c r="BG99" s="125">
        <f>IF($U$99="zákl. přenesená",$N$99,0)</f>
        <v>0</v>
      </c>
      <c r="BH99" s="125">
        <f>IF($U$99="sníž. přenesená",$N$99,0)</f>
        <v>0</v>
      </c>
      <c r="BI99" s="125">
        <f>IF($U$99="nulová",$N$99,0)</f>
        <v>0</v>
      </c>
      <c r="BJ99" s="80" t="s">
        <v>17</v>
      </c>
      <c r="BK99" s="125">
        <f>ROUND($L$99*$K$99,2)</f>
        <v>0</v>
      </c>
      <c r="BL99" s="80" t="s">
        <v>119</v>
      </c>
      <c r="BM99" s="80" t="s">
        <v>169</v>
      </c>
    </row>
    <row r="100" spans="2:47" s="6" customFormat="1" ht="16.5" customHeight="1">
      <c r="B100" s="21"/>
      <c r="C100" s="22"/>
      <c r="D100" s="22"/>
      <c r="E100" s="22"/>
      <c r="F100" s="193" t="s">
        <v>403</v>
      </c>
      <c r="G100" s="159"/>
      <c r="H100" s="159"/>
      <c r="I100" s="159"/>
      <c r="J100" s="159"/>
      <c r="K100" s="159"/>
      <c r="L100" s="159"/>
      <c r="M100" s="159"/>
      <c r="N100" s="159"/>
      <c r="O100" s="159"/>
      <c r="P100" s="159"/>
      <c r="Q100" s="159"/>
      <c r="R100" s="159"/>
      <c r="S100" s="41"/>
      <c r="T100" s="50"/>
      <c r="U100" s="22"/>
      <c r="V100" s="22"/>
      <c r="W100" s="22"/>
      <c r="X100" s="22"/>
      <c r="Y100" s="22"/>
      <c r="Z100" s="22"/>
      <c r="AA100" s="51"/>
      <c r="AT100" s="6" t="s">
        <v>121</v>
      </c>
      <c r="AU100" s="6" t="s">
        <v>72</v>
      </c>
    </row>
    <row r="101" spans="2:65" s="6" customFormat="1" ht="15.75" customHeight="1">
      <c r="B101" s="21"/>
      <c r="C101" s="131" t="s">
        <v>118</v>
      </c>
      <c r="D101" s="131" t="s">
        <v>145</v>
      </c>
      <c r="E101" s="132" t="s">
        <v>404</v>
      </c>
      <c r="F101" s="199" t="s">
        <v>405</v>
      </c>
      <c r="G101" s="192"/>
      <c r="H101" s="192"/>
      <c r="I101" s="192"/>
      <c r="J101" s="133" t="s">
        <v>168</v>
      </c>
      <c r="K101" s="134">
        <v>114</v>
      </c>
      <c r="L101" s="200"/>
      <c r="M101" s="192"/>
      <c r="N101" s="201">
        <f>ROUND($L$101*$K$101,2)</f>
        <v>0</v>
      </c>
      <c r="O101" s="192"/>
      <c r="P101" s="192"/>
      <c r="Q101" s="192"/>
      <c r="R101" s="120" t="s">
        <v>149</v>
      </c>
      <c r="S101" s="41"/>
      <c r="T101" s="121"/>
      <c r="U101" s="122" t="s">
        <v>34</v>
      </c>
      <c r="V101" s="22"/>
      <c r="W101" s="22"/>
      <c r="X101" s="123">
        <v>0</v>
      </c>
      <c r="Y101" s="123">
        <f>$X$101*$K$101</f>
        <v>0</v>
      </c>
      <c r="Z101" s="123">
        <v>0</v>
      </c>
      <c r="AA101" s="124">
        <f>$Z$101*$K$101</f>
        <v>0</v>
      </c>
      <c r="AR101" s="80" t="s">
        <v>119</v>
      </c>
      <c r="AT101" s="80" t="s">
        <v>145</v>
      </c>
      <c r="AU101" s="80" t="s">
        <v>72</v>
      </c>
      <c r="AY101" s="6" t="s">
        <v>112</v>
      </c>
      <c r="BE101" s="125">
        <f>IF($U$101="základní",$N$101,0)</f>
        <v>0</v>
      </c>
      <c r="BF101" s="125">
        <f>IF($U$101="snížená",$N$101,0)</f>
        <v>0</v>
      </c>
      <c r="BG101" s="125">
        <f>IF($U$101="zákl. přenesená",$N$101,0)</f>
        <v>0</v>
      </c>
      <c r="BH101" s="125">
        <f>IF($U$101="sníž. přenesená",$N$101,0)</f>
        <v>0</v>
      </c>
      <c r="BI101" s="125">
        <f>IF($U$101="nulová",$N$101,0)</f>
        <v>0</v>
      </c>
      <c r="BJ101" s="80" t="s">
        <v>17</v>
      </c>
      <c r="BK101" s="125">
        <f>ROUND($L$101*$K$101,2)</f>
        <v>0</v>
      </c>
      <c r="BL101" s="80" t="s">
        <v>119</v>
      </c>
      <c r="BM101" s="80" t="s">
        <v>118</v>
      </c>
    </row>
    <row r="102" spans="2:47" s="6" customFormat="1" ht="16.5" customHeight="1">
      <c r="B102" s="21"/>
      <c r="C102" s="22"/>
      <c r="D102" s="22"/>
      <c r="E102" s="22"/>
      <c r="F102" s="193" t="s">
        <v>405</v>
      </c>
      <c r="G102" s="159"/>
      <c r="H102" s="159"/>
      <c r="I102" s="159"/>
      <c r="J102" s="159"/>
      <c r="K102" s="159"/>
      <c r="L102" s="159"/>
      <c r="M102" s="159"/>
      <c r="N102" s="159"/>
      <c r="O102" s="159"/>
      <c r="P102" s="159"/>
      <c r="Q102" s="159"/>
      <c r="R102" s="159"/>
      <c r="S102" s="41"/>
      <c r="T102" s="50"/>
      <c r="U102" s="22"/>
      <c r="V102" s="22"/>
      <c r="W102" s="22"/>
      <c r="X102" s="22"/>
      <c r="Y102" s="22"/>
      <c r="Z102" s="22"/>
      <c r="AA102" s="51"/>
      <c r="AT102" s="6" t="s">
        <v>121</v>
      </c>
      <c r="AU102" s="6" t="s">
        <v>72</v>
      </c>
    </row>
    <row r="103" spans="2:65" s="6" customFormat="1" ht="27" customHeight="1">
      <c r="B103" s="21"/>
      <c r="C103" s="131" t="s">
        <v>176</v>
      </c>
      <c r="D103" s="131" t="s">
        <v>145</v>
      </c>
      <c r="E103" s="132" t="s">
        <v>406</v>
      </c>
      <c r="F103" s="199" t="s">
        <v>407</v>
      </c>
      <c r="G103" s="192"/>
      <c r="H103" s="192"/>
      <c r="I103" s="192"/>
      <c r="J103" s="133" t="s">
        <v>175</v>
      </c>
      <c r="K103" s="134">
        <v>1.91</v>
      </c>
      <c r="L103" s="200"/>
      <c r="M103" s="192"/>
      <c r="N103" s="201">
        <f>ROUND($L$103*$K$103,2)</f>
        <v>0</v>
      </c>
      <c r="O103" s="192"/>
      <c r="P103" s="192"/>
      <c r="Q103" s="192"/>
      <c r="R103" s="120" t="s">
        <v>149</v>
      </c>
      <c r="S103" s="41"/>
      <c r="T103" s="121"/>
      <c r="U103" s="122" t="s">
        <v>34</v>
      </c>
      <c r="V103" s="22"/>
      <c r="W103" s="22"/>
      <c r="X103" s="123">
        <v>1.03822</v>
      </c>
      <c r="Y103" s="123">
        <f>$X$103*$K$103</f>
        <v>1.9830001999999998</v>
      </c>
      <c r="Z103" s="123">
        <v>0</v>
      </c>
      <c r="AA103" s="124">
        <f>$Z$103*$K$103</f>
        <v>0</v>
      </c>
      <c r="AR103" s="80" t="s">
        <v>119</v>
      </c>
      <c r="AT103" s="80" t="s">
        <v>145</v>
      </c>
      <c r="AU103" s="80" t="s">
        <v>72</v>
      </c>
      <c r="AY103" s="6" t="s">
        <v>112</v>
      </c>
      <c r="BE103" s="125">
        <f>IF($U$103="základní",$N$103,0)</f>
        <v>0</v>
      </c>
      <c r="BF103" s="125">
        <f>IF($U$103="snížená",$N$103,0)</f>
        <v>0</v>
      </c>
      <c r="BG103" s="125">
        <f>IF($U$103="zákl. přenesená",$N$103,0)</f>
        <v>0</v>
      </c>
      <c r="BH103" s="125">
        <f>IF($U$103="sníž. přenesená",$N$103,0)</f>
        <v>0</v>
      </c>
      <c r="BI103" s="125">
        <f>IF($U$103="nulová",$N$103,0)</f>
        <v>0</v>
      </c>
      <c r="BJ103" s="80" t="s">
        <v>17</v>
      </c>
      <c r="BK103" s="125">
        <f>ROUND($L$103*$K$103,2)</f>
        <v>0</v>
      </c>
      <c r="BL103" s="80" t="s">
        <v>119</v>
      </c>
      <c r="BM103" s="80" t="s">
        <v>176</v>
      </c>
    </row>
    <row r="104" spans="2:47" s="6" customFormat="1" ht="16.5" customHeight="1">
      <c r="B104" s="21"/>
      <c r="C104" s="22"/>
      <c r="D104" s="22"/>
      <c r="E104" s="22"/>
      <c r="F104" s="193" t="s">
        <v>407</v>
      </c>
      <c r="G104" s="159"/>
      <c r="H104" s="159"/>
      <c r="I104" s="159"/>
      <c r="J104" s="159"/>
      <c r="K104" s="159"/>
      <c r="L104" s="159"/>
      <c r="M104" s="159"/>
      <c r="N104" s="159"/>
      <c r="O104" s="159"/>
      <c r="P104" s="159"/>
      <c r="Q104" s="159"/>
      <c r="R104" s="159"/>
      <c r="S104" s="41"/>
      <c r="T104" s="50"/>
      <c r="U104" s="22"/>
      <c r="V104" s="22"/>
      <c r="W104" s="22"/>
      <c r="X104" s="22"/>
      <c r="Y104" s="22"/>
      <c r="Z104" s="22"/>
      <c r="AA104" s="51"/>
      <c r="AT104" s="6" t="s">
        <v>121</v>
      </c>
      <c r="AU104" s="6" t="s">
        <v>72</v>
      </c>
    </row>
    <row r="105" spans="2:47" s="6" customFormat="1" ht="97.5" customHeight="1">
      <c r="B105" s="21"/>
      <c r="C105" s="22"/>
      <c r="D105" s="22"/>
      <c r="E105" s="22"/>
      <c r="F105" s="194" t="s">
        <v>408</v>
      </c>
      <c r="G105" s="159"/>
      <c r="H105" s="159"/>
      <c r="I105" s="159"/>
      <c r="J105" s="159"/>
      <c r="K105" s="159"/>
      <c r="L105" s="159"/>
      <c r="M105" s="159"/>
      <c r="N105" s="159"/>
      <c r="O105" s="159"/>
      <c r="P105" s="159"/>
      <c r="Q105" s="159"/>
      <c r="R105" s="159"/>
      <c r="S105" s="41"/>
      <c r="T105" s="50"/>
      <c r="U105" s="22"/>
      <c r="V105" s="22"/>
      <c r="W105" s="22"/>
      <c r="X105" s="22"/>
      <c r="Y105" s="22"/>
      <c r="Z105" s="22"/>
      <c r="AA105" s="51"/>
      <c r="AT105" s="6" t="s">
        <v>151</v>
      </c>
      <c r="AU105" s="6" t="s">
        <v>72</v>
      </c>
    </row>
    <row r="106" spans="2:65" s="6" customFormat="1" ht="27" customHeight="1">
      <c r="B106" s="21"/>
      <c r="C106" s="131" t="s">
        <v>22</v>
      </c>
      <c r="D106" s="131" t="s">
        <v>145</v>
      </c>
      <c r="E106" s="132" t="s">
        <v>409</v>
      </c>
      <c r="F106" s="199" t="s">
        <v>410</v>
      </c>
      <c r="G106" s="192"/>
      <c r="H106" s="192"/>
      <c r="I106" s="192"/>
      <c r="J106" s="133" t="s">
        <v>175</v>
      </c>
      <c r="K106" s="134">
        <v>0.013</v>
      </c>
      <c r="L106" s="200"/>
      <c r="M106" s="192"/>
      <c r="N106" s="201">
        <f>ROUND($L$106*$K$106,2)</f>
        <v>0</v>
      </c>
      <c r="O106" s="192"/>
      <c r="P106" s="192"/>
      <c r="Q106" s="192"/>
      <c r="R106" s="120" t="s">
        <v>149</v>
      </c>
      <c r="S106" s="41"/>
      <c r="T106" s="121"/>
      <c r="U106" s="122" t="s">
        <v>34</v>
      </c>
      <c r="V106" s="22"/>
      <c r="W106" s="22"/>
      <c r="X106" s="123">
        <v>1.05306</v>
      </c>
      <c r="Y106" s="123">
        <f>$X$106*$K$106</f>
        <v>0.01368978</v>
      </c>
      <c r="Z106" s="123">
        <v>0</v>
      </c>
      <c r="AA106" s="124">
        <f>$Z$106*$K$106</f>
        <v>0</v>
      </c>
      <c r="AR106" s="80" t="s">
        <v>119</v>
      </c>
      <c r="AT106" s="80" t="s">
        <v>145</v>
      </c>
      <c r="AU106" s="80" t="s">
        <v>72</v>
      </c>
      <c r="AY106" s="6" t="s">
        <v>112</v>
      </c>
      <c r="BE106" s="125">
        <f>IF($U$106="základní",$N$106,0)</f>
        <v>0</v>
      </c>
      <c r="BF106" s="125">
        <f>IF($U$106="snížená",$N$106,0)</f>
        <v>0</v>
      </c>
      <c r="BG106" s="125">
        <f>IF($U$106="zákl. přenesená",$N$106,0)</f>
        <v>0</v>
      </c>
      <c r="BH106" s="125">
        <f>IF($U$106="sníž. přenesená",$N$106,0)</f>
        <v>0</v>
      </c>
      <c r="BI106" s="125">
        <f>IF($U$106="nulová",$N$106,0)</f>
        <v>0</v>
      </c>
      <c r="BJ106" s="80" t="s">
        <v>17</v>
      </c>
      <c r="BK106" s="125">
        <f>ROUND($L$106*$K$106,2)</f>
        <v>0</v>
      </c>
      <c r="BL106" s="80" t="s">
        <v>119</v>
      </c>
      <c r="BM106" s="80" t="s">
        <v>22</v>
      </c>
    </row>
    <row r="107" spans="2:47" s="6" customFormat="1" ht="16.5" customHeight="1">
      <c r="B107" s="21"/>
      <c r="C107" s="22"/>
      <c r="D107" s="22"/>
      <c r="E107" s="22"/>
      <c r="F107" s="193" t="s">
        <v>410</v>
      </c>
      <c r="G107" s="159"/>
      <c r="H107" s="159"/>
      <c r="I107" s="159"/>
      <c r="J107" s="159"/>
      <c r="K107" s="159"/>
      <c r="L107" s="159"/>
      <c r="M107" s="159"/>
      <c r="N107" s="159"/>
      <c r="O107" s="159"/>
      <c r="P107" s="159"/>
      <c r="Q107" s="159"/>
      <c r="R107" s="159"/>
      <c r="S107" s="41"/>
      <c r="T107" s="50"/>
      <c r="U107" s="22"/>
      <c r="V107" s="22"/>
      <c r="W107" s="22"/>
      <c r="X107" s="22"/>
      <c r="Y107" s="22"/>
      <c r="Z107" s="22"/>
      <c r="AA107" s="51"/>
      <c r="AT107" s="6" t="s">
        <v>121</v>
      </c>
      <c r="AU107" s="6" t="s">
        <v>72</v>
      </c>
    </row>
    <row r="108" spans="2:47" s="6" customFormat="1" ht="38.25" customHeight="1">
      <c r="B108" s="21"/>
      <c r="C108" s="22"/>
      <c r="D108" s="22"/>
      <c r="E108" s="22"/>
      <c r="F108" s="194" t="s">
        <v>411</v>
      </c>
      <c r="G108" s="159"/>
      <c r="H108" s="159"/>
      <c r="I108" s="159"/>
      <c r="J108" s="159"/>
      <c r="K108" s="159"/>
      <c r="L108" s="159"/>
      <c r="M108" s="159"/>
      <c r="N108" s="159"/>
      <c r="O108" s="159"/>
      <c r="P108" s="159"/>
      <c r="Q108" s="159"/>
      <c r="R108" s="159"/>
      <c r="S108" s="41"/>
      <c r="T108" s="50"/>
      <c r="U108" s="22"/>
      <c r="V108" s="22"/>
      <c r="W108" s="22"/>
      <c r="X108" s="22"/>
      <c r="Y108" s="22"/>
      <c r="Z108" s="22"/>
      <c r="AA108" s="51"/>
      <c r="AT108" s="6" t="s">
        <v>151</v>
      </c>
      <c r="AU108" s="6" t="s">
        <v>72</v>
      </c>
    </row>
    <row r="109" spans="2:63" s="106" customFormat="1" ht="30.75" customHeight="1">
      <c r="B109" s="107"/>
      <c r="C109" s="108"/>
      <c r="D109" s="126" t="s">
        <v>137</v>
      </c>
      <c r="E109" s="108"/>
      <c r="F109" s="108"/>
      <c r="G109" s="108"/>
      <c r="H109" s="108"/>
      <c r="I109" s="108"/>
      <c r="J109" s="108"/>
      <c r="K109" s="108"/>
      <c r="L109" s="108"/>
      <c r="M109" s="108"/>
      <c r="N109" s="198">
        <f>$BK$109</f>
        <v>0</v>
      </c>
      <c r="O109" s="197"/>
      <c r="P109" s="197"/>
      <c r="Q109" s="197"/>
      <c r="R109" s="108"/>
      <c r="S109" s="110"/>
      <c r="T109" s="111"/>
      <c r="U109" s="108"/>
      <c r="V109" s="108"/>
      <c r="W109" s="112">
        <f>SUM($W$110:$W$111)</f>
        <v>0</v>
      </c>
      <c r="X109" s="108"/>
      <c r="Y109" s="112">
        <f>SUM($Y$110:$Y$111)</f>
        <v>6.80652</v>
      </c>
      <c r="Z109" s="108"/>
      <c r="AA109" s="113">
        <f>SUM($AA$110:$AA$111)</f>
        <v>0</v>
      </c>
      <c r="AR109" s="114" t="s">
        <v>17</v>
      </c>
      <c r="AT109" s="114" t="s">
        <v>63</v>
      </c>
      <c r="AU109" s="114" t="s">
        <v>17</v>
      </c>
      <c r="AY109" s="114" t="s">
        <v>112</v>
      </c>
      <c r="BK109" s="115">
        <f>SUM($BK$110:$BK$111)</f>
        <v>0</v>
      </c>
    </row>
    <row r="110" spans="2:65" s="6" customFormat="1" ht="27" customHeight="1">
      <c r="B110" s="21"/>
      <c r="C110" s="131" t="s">
        <v>183</v>
      </c>
      <c r="D110" s="131" t="s">
        <v>145</v>
      </c>
      <c r="E110" s="132" t="s">
        <v>190</v>
      </c>
      <c r="F110" s="199" t="s">
        <v>191</v>
      </c>
      <c r="G110" s="192"/>
      <c r="H110" s="192"/>
      <c r="I110" s="192"/>
      <c r="J110" s="133" t="s">
        <v>168</v>
      </c>
      <c r="K110" s="134">
        <v>36</v>
      </c>
      <c r="L110" s="200"/>
      <c r="M110" s="192"/>
      <c r="N110" s="201">
        <f>ROUND($L$110*$K$110,2)</f>
        <v>0</v>
      </c>
      <c r="O110" s="192"/>
      <c r="P110" s="192"/>
      <c r="Q110" s="192"/>
      <c r="R110" s="120" t="s">
        <v>149</v>
      </c>
      <c r="S110" s="41"/>
      <c r="T110" s="121"/>
      <c r="U110" s="122" t="s">
        <v>34</v>
      </c>
      <c r="V110" s="22"/>
      <c r="W110" s="22"/>
      <c r="X110" s="123">
        <v>0.18907</v>
      </c>
      <c r="Y110" s="123">
        <f>$X$110*$K$110</f>
        <v>6.80652</v>
      </c>
      <c r="Z110" s="123">
        <v>0</v>
      </c>
      <c r="AA110" s="124">
        <f>$Z$110*$K$110</f>
        <v>0</v>
      </c>
      <c r="AR110" s="80" t="s">
        <v>119</v>
      </c>
      <c r="AT110" s="80" t="s">
        <v>145</v>
      </c>
      <c r="AU110" s="80" t="s">
        <v>72</v>
      </c>
      <c r="AY110" s="6" t="s">
        <v>112</v>
      </c>
      <c r="BE110" s="125">
        <f>IF($U$110="základní",$N$110,0)</f>
        <v>0</v>
      </c>
      <c r="BF110" s="125">
        <f>IF($U$110="snížená",$N$110,0)</f>
        <v>0</v>
      </c>
      <c r="BG110" s="125">
        <f>IF($U$110="zákl. přenesená",$N$110,0)</f>
        <v>0</v>
      </c>
      <c r="BH110" s="125">
        <f>IF($U$110="sníž. přenesená",$N$110,0)</f>
        <v>0</v>
      </c>
      <c r="BI110" s="125">
        <f>IF($U$110="nulová",$N$110,0)</f>
        <v>0</v>
      </c>
      <c r="BJ110" s="80" t="s">
        <v>17</v>
      </c>
      <c r="BK110" s="125">
        <f>ROUND($L$110*$K$110,2)</f>
        <v>0</v>
      </c>
      <c r="BL110" s="80" t="s">
        <v>119</v>
      </c>
      <c r="BM110" s="80" t="s">
        <v>183</v>
      </c>
    </row>
    <row r="111" spans="2:47" s="6" customFormat="1" ht="16.5" customHeight="1">
      <c r="B111" s="21"/>
      <c r="C111" s="22"/>
      <c r="D111" s="22"/>
      <c r="E111" s="22"/>
      <c r="F111" s="193" t="s">
        <v>191</v>
      </c>
      <c r="G111" s="159"/>
      <c r="H111" s="159"/>
      <c r="I111" s="159"/>
      <c r="J111" s="159"/>
      <c r="K111" s="159"/>
      <c r="L111" s="159"/>
      <c r="M111" s="159"/>
      <c r="N111" s="159"/>
      <c r="O111" s="159"/>
      <c r="P111" s="159"/>
      <c r="Q111" s="159"/>
      <c r="R111" s="159"/>
      <c r="S111" s="41"/>
      <c r="T111" s="50"/>
      <c r="U111" s="22"/>
      <c r="V111" s="22"/>
      <c r="W111" s="22"/>
      <c r="X111" s="22"/>
      <c r="Y111" s="22"/>
      <c r="Z111" s="22"/>
      <c r="AA111" s="51"/>
      <c r="AT111" s="6" t="s">
        <v>121</v>
      </c>
      <c r="AU111" s="6" t="s">
        <v>72</v>
      </c>
    </row>
    <row r="112" spans="2:63" s="106" customFormat="1" ht="30.75" customHeight="1">
      <c r="B112" s="107"/>
      <c r="C112" s="108"/>
      <c r="D112" s="126" t="s">
        <v>138</v>
      </c>
      <c r="E112" s="108"/>
      <c r="F112" s="108"/>
      <c r="G112" s="108"/>
      <c r="H112" s="108"/>
      <c r="I112" s="108"/>
      <c r="J112" s="108"/>
      <c r="K112" s="108"/>
      <c r="L112" s="108"/>
      <c r="M112" s="108"/>
      <c r="N112" s="198">
        <f>$BK$112</f>
        <v>0</v>
      </c>
      <c r="O112" s="197"/>
      <c r="P112" s="197"/>
      <c r="Q112" s="197"/>
      <c r="R112" s="108"/>
      <c r="S112" s="110"/>
      <c r="T112" s="111"/>
      <c r="U112" s="108"/>
      <c r="V112" s="108"/>
      <c r="W112" s="112">
        <f>SUM($W$113:$W$115)</f>
        <v>0</v>
      </c>
      <c r="X112" s="108"/>
      <c r="Y112" s="112">
        <f>SUM($Y$113:$Y$115)</f>
        <v>4.061412</v>
      </c>
      <c r="Z112" s="108"/>
      <c r="AA112" s="113">
        <f>SUM($AA$113:$AA$115)</f>
        <v>0</v>
      </c>
      <c r="AR112" s="114" t="s">
        <v>17</v>
      </c>
      <c r="AT112" s="114" t="s">
        <v>63</v>
      </c>
      <c r="AU112" s="114" t="s">
        <v>17</v>
      </c>
      <c r="AY112" s="114" t="s">
        <v>112</v>
      </c>
      <c r="BK112" s="115">
        <f>SUM($BK$113:$BK$115)</f>
        <v>0</v>
      </c>
    </row>
    <row r="113" spans="2:65" s="6" customFormat="1" ht="27" customHeight="1">
      <c r="B113" s="21"/>
      <c r="C113" s="131" t="s">
        <v>186</v>
      </c>
      <c r="D113" s="131" t="s">
        <v>145</v>
      </c>
      <c r="E113" s="132" t="s">
        <v>412</v>
      </c>
      <c r="F113" s="199" t="s">
        <v>413</v>
      </c>
      <c r="G113" s="192"/>
      <c r="H113" s="192"/>
      <c r="I113" s="192"/>
      <c r="J113" s="133" t="s">
        <v>148</v>
      </c>
      <c r="K113" s="134">
        <v>1.8</v>
      </c>
      <c r="L113" s="200"/>
      <c r="M113" s="192"/>
      <c r="N113" s="201">
        <f>ROUND($L$113*$K$113,2)</f>
        <v>0</v>
      </c>
      <c r="O113" s="192"/>
      <c r="P113" s="192"/>
      <c r="Q113" s="192"/>
      <c r="R113" s="120" t="s">
        <v>149</v>
      </c>
      <c r="S113" s="41"/>
      <c r="T113" s="121"/>
      <c r="U113" s="122" t="s">
        <v>34</v>
      </c>
      <c r="V113" s="22"/>
      <c r="W113" s="22"/>
      <c r="X113" s="123">
        <v>2.25634</v>
      </c>
      <c r="Y113" s="123">
        <f>$X$113*$K$113</f>
        <v>4.061412</v>
      </c>
      <c r="Z113" s="123">
        <v>0</v>
      </c>
      <c r="AA113" s="124">
        <f>$Z$113*$K$113</f>
        <v>0</v>
      </c>
      <c r="AR113" s="80" t="s">
        <v>119</v>
      </c>
      <c r="AT113" s="80" t="s">
        <v>145</v>
      </c>
      <c r="AU113" s="80" t="s">
        <v>72</v>
      </c>
      <c r="AY113" s="6" t="s">
        <v>112</v>
      </c>
      <c r="BE113" s="125">
        <f>IF($U$113="základní",$N$113,0)</f>
        <v>0</v>
      </c>
      <c r="BF113" s="125">
        <f>IF($U$113="snížená",$N$113,0)</f>
        <v>0</v>
      </c>
      <c r="BG113" s="125">
        <f>IF($U$113="zákl. přenesená",$N$113,0)</f>
        <v>0</v>
      </c>
      <c r="BH113" s="125">
        <f>IF($U$113="sníž. přenesená",$N$113,0)</f>
        <v>0</v>
      </c>
      <c r="BI113" s="125">
        <f>IF($U$113="nulová",$N$113,0)</f>
        <v>0</v>
      </c>
      <c r="BJ113" s="80" t="s">
        <v>17</v>
      </c>
      <c r="BK113" s="125">
        <f>ROUND($L$113*$K$113,2)</f>
        <v>0</v>
      </c>
      <c r="BL113" s="80" t="s">
        <v>119</v>
      </c>
      <c r="BM113" s="80" t="s">
        <v>186</v>
      </c>
    </row>
    <row r="114" spans="2:47" s="6" customFormat="1" ht="16.5" customHeight="1">
      <c r="B114" s="21"/>
      <c r="C114" s="22"/>
      <c r="D114" s="22"/>
      <c r="E114" s="22"/>
      <c r="F114" s="193" t="s">
        <v>413</v>
      </c>
      <c r="G114" s="159"/>
      <c r="H114" s="159"/>
      <c r="I114" s="159"/>
      <c r="J114" s="159"/>
      <c r="K114" s="159"/>
      <c r="L114" s="159"/>
      <c r="M114" s="159"/>
      <c r="N114" s="159"/>
      <c r="O114" s="159"/>
      <c r="P114" s="159"/>
      <c r="Q114" s="159"/>
      <c r="R114" s="159"/>
      <c r="S114" s="41"/>
      <c r="T114" s="50"/>
      <c r="U114" s="22"/>
      <c r="V114" s="22"/>
      <c r="W114" s="22"/>
      <c r="X114" s="22"/>
      <c r="Y114" s="22"/>
      <c r="Z114" s="22"/>
      <c r="AA114" s="51"/>
      <c r="AT114" s="6" t="s">
        <v>121</v>
      </c>
      <c r="AU114" s="6" t="s">
        <v>72</v>
      </c>
    </row>
    <row r="115" spans="2:47" s="6" customFormat="1" ht="180" customHeight="1">
      <c r="B115" s="21"/>
      <c r="C115" s="22"/>
      <c r="D115" s="22"/>
      <c r="E115" s="22"/>
      <c r="F115" s="194" t="s">
        <v>414</v>
      </c>
      <c r="G115" s="159"/>
      <c r="H115" s="159"/>
      <c r="I115" s="159"/>
      <c r="J115" s="159"/>
      <c r="K115" s="159"/>
      <c r="L115" s="159"/>
      <c r="M115" s="159"/>
      <c r="N115" s="159"/>
      <c r="O115" s="159"/>
      <c r="P115" s="159"/>
      <c r="Q115" s="159"/>
      <c r="R115" s="159"/>
      <c r="S115" s="41"/>
      <c r="T115" s="50"/>
      <c r="U115" s="22"/>
      <c r="V115" s="22"/>
      <c r="W115" s="22"/>
      <c r="X115" s="22"/>
      <c r="Y115" s="22"/>
      <c r="Z115" s="22"/>
      <c r="AA115" s="51"/>
      <c r="AT115" s="6" t="s">
        <v>151</v>
      </c>
      <c r="AU115" s="6" t="s">
        <v>72</v>
      </c>
    </row>
    <row r="116" spans="2:63" s="106" customFormat="1" ht="30.75" customHeight="1">
      <c r="B116" s="107"/>
      <c r="C116" s="108"/>
      <c r="D116" s="126" t="s">
        <v>382</v>
      </c>
      <c r="E116" s="108"/>
      <c r="F116" s="108"/>
      <c r="G116" s="108"/>
      <c r="H116" s="108"/>
      <c r="I116" s="108"/>
      <c r="J116" s="108"/>
      <c r="K116" s="108"/>
      <c r="L116" s="108"/>
      <c r="M116" s="108"/>
      <c r="N116" s="198">
        <f>$BK$116</f>
        <v>0</v>
      </c>
      <c r="O116" s="197"/>
      <c r="P116" s="197"/>
      <c r="Q116" s="197"/>
      <c r="R116" s="108"/>
      <c r="S116" s="110"/>
      <c r="T116" s="111"/>
      <c r="U116" s="108"/>
      <c r="V116" s="108"/>
      <c r="W116" s="112">
        <f>SUM($W$117:$W$126)</f>
        <v>0</v>
      </c>
      <c r="X116" s="108"/>
      <c r="Y116" s="112">
        <f>SUM($Y$117:$Y$126)</f>
        <v>0.036876000000000006</v>
      </c>
      <c r="Z116" s="108"/>
      <c r="AA116" s="113">
        <f>SUM($AA$117:$AA$126)</f>
        <v>0</v>
      </c>
      <c r="AR116" s="114" t="s">
        <v>17</v>
      </c>
      <c r="AT116" s="114" t="s">
        <v>63</v>
      </c>
      <c r="AU116" s="114" t="s">
        <v>17</v>
      </c>
      <c r="AY116" s="114" t="s">
        <v>112</v>
      </c>
      <c r="BK116" s="115">
        <f>SUM($BK$117:$BK$126)</f>
        <v>0</v>
      </c>
    </row>
    <row r="117" spans="2:65" s="6" customFormat="1" ht="39" customHeight="1">
      <c r="B117" s="21"/>
      <c r="C117" s="131" t="s">
        <v>189</v>
      </c>
      <c r="D117" s="131" t="s">
        <v>145</v>
      </c>
      <c r="E117" s="132" t="s">
        <v>415</v>
      </c>
      <c r="F117" s="199" t="s">
        <v>416</v>
      </c>
      <c r="G117" s="192"/>
      <c r="H117" s="192"/>
      <c r="I117" s="192"/>
      <c r="J117" s="133" t="s">
        <v>251</v>
      </c>
      <c r="K117" s="134">
        <v>58</v>
      </c>
      <c r="L117" s="200"/>
      <c r="M117" s="192"/>
      <c r="N117" s="201">
        <f>ROUND($L$117*$K$117,2)</f>
        <v>0</v>
      </c>
      <c r="O117" s="192"/>
      <c r="P117" s="192"/>
      <c r="Q117" s="192"/>
      <c r="R117" s="120" t="s">
        <v>149</v>
      </c>
      <c r="S117" s="41"/>
      <c r="T117" s="121"/>
      <c r="U117" s="122" t="s">
        <v>34</v>
      </c>
      <c r="V117" s="22"/>
      <c r="W117" s="22"/>
      <c r="X117" s="123">
        <v>0</v>
      </c>
      <c r="Y117" s="123">
        <f>$X$117*$K$117</f>
        <v>0</v>
      </c>
      <c r="Z117" s="123">
        <v>0</v>
      </c>
      <c r="AA117" s="124">
        <f>$Z$117*$K$117</f>
        <v>0</v>
      </c>
      <c r="AR117" s="80" t="s">
        <v>119</v>
      </c>
      <c r="AT117" s="80" t="s">
        <v>145</v>
      </c>
      <c r="AU117" s="80" t="s">
        <v>72</v>
      </c>
      <c r="AY117" s="6" t="s">
        <v>112</v>
      </c>
      <c r="BE117" s="125">
        <f>IF($U$117="základní",$N$117,0)</f>
        <v>0</v>
      </c>
      <c r="BF117" s="125">
        <f>IF($U$117="snížená",$N$117,0)</f>
        <v>0</v>
      </c>
      <c r="BG117" s="125">
        <f>IF($U$117="zákl. přenesená",$N$117,0)</f>
        <v>0</v>
      </c>
      <c r="BH117" s="125">
        <f>IF($U$117="sníž. přenesená",$N$117,0)</f>
        <v>0</v>
      </c>
      <c r="BI117" s="125">
        <f>IF($U$117="nulová",$N$117,0)</f>
        <v>0</v>
      </c>
      <c r="BJ117" s="80" t="s">
        <v>17</v>
      </c>
      <c r="BK117" s="125">
        <f>ROUND($L$117*$K$117,2)</f>
        <v>0</v>
      </c>
      <c r="BL117" s="80" t="s">
        <v>119</v>
      </c>
      <c r="BM117" s="80" t="s">
        <v>189</v>
      </c>
    </row>
    <row r="118" spans="2:47" s="6" customFormat="1" ht="16.5" customHeight="1">
      <c r="B118" s="21"/>
      <c r="C118" s="22"/>
      <c r="D118" s="22"/>
      <c r="E118" s="22"/>
      <c r="F118" s="193" t="s">
        <v>416</v>
      </c>
      <c r="G118" s="159"/>
      <c r="H118" s="159"/>
      <c r="I118" s="159"/>
      <c r="J118" s="159"/>
      <c r="K118" s="159"/>
      <c r="L118" s="159"/>
      <c r="M118" s="159"/>
      <c r="N118" s="159"/>
      <c r="O118" s="159"/>
      <c r="P118" s="159"/>
      <c r="Q118" s="159"/>
      <c r="R118" s="159"/>
      <c r="S118" s="41"/>
      <c r="T118" s="50"/>
      <c r="U118" s="22"/>
      <c r="V118" s="22"/>
      <c r="W118" s="22"/>
      <c r="X118" s="22"/>
      <c r="Y118" s="22"/>
      <c r="Z118" s="22"/>
      <c r="AA118" s="51"/>
      <c r="AT118" s="6" t="s">
        <v>121</v>
      </c>
      <c r="AU118" s="6" t="s">
        <v>72</v>
      </c>
    </row>
    <row r="119" spans="2:65" s="6" customFormat="1" ht="15.75" customHeight="1">
      <c r="B119" s="21"/>
      <c r="C119" s="116" t="s">
        <v>192</v>
      </c>
      <c r="D119" s="116" t="s">
        <v>114</v>
      </c>
      <c r="E119" s="117" t="s">
        <v>417</v>
      </c>
      <c r="F119" s="188" t="s">
        <v>418</v>
      </c>
      <c r="G119" s="189"/>
      <c r="H119" s="189"/>
      <c r="I119" s="189"/>
      <c r="J119" s="118" t="s">
        <v>419</v>
      </c>
      <c r="K119" s="119">
        <v>35.786</v>
      </c>
      <c r="L119" s="190"/>
      <c r="M119" s="189"/>
      <c r="N119" s="191">
        <f>ROUND($L$119*$K$119,2)</f>
        <v>0</v>
      </c>
      <c r="O119" s="192"/>
      <c r="P119" s="192"/>
      <c r="Q119" s="192"/>
      <c r="R119" s="120"/>
      <c r="S119" s="41"/>
      <c r="T119" s="121"/>
      <c r="U119" s="122" t="s">
        <v>34</v>
      </c>
      <c r="V119" s="22"/>
      <c r="W119" s="22"/>
      <c r="X119" s="123">
        <v>0.001</v>
      </c>
      <c r="Y119" s="123">
        <f>$X$119*$K$119</f>
        <v>0.035786000000000005</v>
      </c>
      <c r="Z119" s="123">
        <v>0</v>
      </c>
      <c r="AA119" s="124">
        <f>$Z$119*$K$119</f>
        <v>0</v>
      </c>
      <c r="AR119" s="80" t="s">
        <v>118</v>
      </c>
      <c r="AT119" s="80" t="s">
        <v>114</v>
      </c>
      <c r="AU119" s="80" t="s">
        <v>72</v>
      </c>
      <c r="AY119" s="6" t="s">
        <v>112</v>
      </c>
      <c r="BE119" s="125">
        <f>IF($U$119="základní",$N$119,0)</f>
        <v>0</v>
      </c>
      <c r="BF119" s="125">
        <f>IF($U$119="snížená",$N$119,0)</f>
        <v>0</v>
      </c>
      <c r="BG119" s="125">
        <f>IF($U$119="zákl. přenesená",$N$119,0)</f>
        <v>0</v>
      </c>
      <c r="BH119" s="125">
        <f>IF($U$119="sníž. přenesená",$N$119,0)</f>
        <v>0</v>
      </c>
      <c r="BI119" s="125">
        <f>IF($U$119="nulová",$N$119,0)</f>
        <v>0</v>
      </c>
      <c r="BJ119" s="80" t="s">
        <v>17</v>
      </c>
      <c r="BK119" s="125">
        <f>ROUND($L$119*$K$119,2)</f>
        <v>0</v>
      </c>
      <c r="BL119" s="80" t="s">
        <v>119</v>
      </c>
      <c r="BM119" s="80" t="s">
        <v>192</v>
      </c>
    </row>
    <row r="120" spans="2:47" s="6" customFormat="1" ht="16.5" customHeight="1">
      <c r="B120" s="21"/>
      <c r="C120" s="22"/>
      <c r="D120" s="22"/>
      <c r="E120" s="22"/>
      <c r="F120" s="193" t="s">
        <v>418</v>
      </c>
      <c r="G120" s="159"/>
      <c r="H120" s="159"/>
      <c r="I120" s="159"/>
      <c r="J120" s="159"/>
      <c r="K120" s="159"/>
      <c r="L120" s="159"/>
      <c r="M120" s="159"/>
      <c r="N120" s="159"/>
      <c r="O120" s="159"/>
      <c r="P120" s="159"/>
      <c r="Q120" s="159"/>
      <c r="R120" s="159"/>
      <c r="S120" s="41"/>
      <c r="T120" s="50"/>
      <c r="U120" s="22"/>
      <c r="V120" s="22"/>
      <c r="W120" s="22"/>
      <c r="X120" s="22"/>
      <c r="Y120" s="22"/>
      <c r="Z120" s="22"/>
      <c r="AA120" s="51"/>
      <c r="AT120" s="6" t="s">
        <v>121</v>
      </c>
      <c r="AU120" s="6" t="s">
        <v>72</v>
      </c>
    </row>
    <row r="121" spans="2:65" s="6" customFormat="1" ht="15.75" customHeight="1">
      <c r="B121" s="21"/>
      <c r="C121" s="116" t="s">
        <v>8</v>
      </c>
      <c r="D121" s="116" t="s">
        <v>114</v>
      </c>
      <c r="E121" s="117" t="s">
        <v>420</v>
      </c>
      <c r="F121" s="188" t="s">
        <v>421</v>
      </c>
      <c r="G121" s="189"/>
      <c r="H121" s="189"/>
      <c r="I121" s="189"/>
      <c r="J121" s="118" t="s">
        <v>244</v>
      </c>
      <c r="K121" s="119">
        <v>1</v>
      </c>
      <c r="L121" s="190"/>
      <c r="M121" s="189"/>
      <c r="N121" s="191">
        <f>ROUND($L$121*$K$121,2)</f>
        <v>0</v>
      </c>
      <c r="O121" s="192"/>
      <c r="P121" s="192"/>
      <c r="Q121" s="192"/>
      <c r="R121" s="120"/>
      <c r="S121" s="41"/>
      <c r="T121" s="121"/>
      <c r="U121" s="122" t="s">
        <v>34</v>
      </c>
      <c r="V121" s="22"/>
      <c r="W121" s="22"/>
      <c r="X121" s="123">
        <v>0.00016</v>
      </c>
      <c r="Y121" s="123">
        <f>$X$121*$K$121</f>
        <v>0.00016</v>
      </c>
      <c r="Z121" s="123">
        <v>0</v>
      </c>
      <c r="AA121" s="124">
        <f>$Z$121*$K$121</f>
        <v>0</v>
      </c>
      <c r="AR121" s="80" t="s">
        <v>118</v>
      </c>
      <c r="AT121" s="80" t="s">
        <v>114</v>
      </c>
      <c r="AU121" s="80" t="s">
        <v>72</v>
      </c>
      <c r="AY121" s="6" t="s">
        <v>112</v>
      </c>
      <c r="BE121" s="125">
        <f>IF($U$121="základní",$N$121,0)</f>
        <v>0</v>
      </c>
      <c r="BF121" s="125">
        <f>IF($U$121="snížená",$N$121,0)</f>
        <v>0</v>
      </c>
      <c r="BG121" s="125">
        <f>IF($U$121="zákl. přenesená",$N$121,0)</f>
        <v>0</v>
      </c>
      <c r="BH121" s="125">
        <f>IF($U$121="sníž. přenesená",$N$121,0)</f>
        <v>0</v>
      </c>
      <c r="BI121" s="125">
        <f>IF($U$121="nulová",$N$121,0)</f>
        <v>0</v>
      </c>
      <c r="BJ121" s="80" t="s">
        <v>17</v>
      </c>
      <c r="BK121" s="125">
        <f>ROUND($L$121*$K$121,2)</f>
        <v>0</v>
      </c>
      <c r="BL121" s="80" t="s">
        <v>119</v>
      </c>
      <c r="BM121" s="80" t="s">
        <v>8</v>
      </c>
    </row>
    <row r="122" spans="2:47" s="6" customFormat="1" ht="16.5" customHeight="1">
      <c r="B122" s="21"/>
      <c r="C122" s="22"/>
      <c r="D122" s="22"/>
      <c r="E122" s="22"/>
      <c r="F122" s="193" t="s">
        <v>421</v>
      </c>
      <c r="G122" s="159"/>
      <c r="H122" s="159"/>
      <c r="I122" s="159"/>
      <c r="J122" s="159"/>
      <c r="K122" s="159"/>
      <c r="L122" s="159"/>
      <c r="M122" s="159"/>
      <c r="N122" s="159"/>
      <c r="O122" s="159"/>
      <c r="P122" s="159"/>
      <c r="Q122" s="159"/>
      <c r="R122" s="159"/>
      <c r="S122" s="41"/>
      <c r="T122" s="50"/>
      <c r="U122" s="22"/>
      <c r="V122" s="22"/>
      <c r="W122" s="22"/>
      <c r="X122" s="22"/>
      <c r="Y122" s="22"/>
      <c r="Z122" s="22"/>
      <c r="AA122" s="51"/>
      <c r="AT122" s="6" t="s">
        <v>121</v>
      </c>
      <c r="AU122" s="6" t="s">
        <v>72</v>
      </c>
    </row>
    <row r="123" spans="2:65" s="6" customFormat="1" ht="15.75" customHeight="1">
      <c r="B123" s="21"/>
      <c r="C123" s="116" t="s">
        <v>197</v>
      </c>
      <c r="D123" s="116" t="s">
        <v>114</v>
      </c>
      <c r="E123" s="117" t="s">
        <v>422</v>
      </c>
      <c r="F123" s="188" t="s">
        <v>423</v>
      </c>
      <c r="G123" s="189"/>
      <c r="H123" s="189"/>
      <c r="I123" s="189"/>
      <c r="J123" s="118" t="s">
        <v>244</v>
      </c>
      <c r="K123" s="119">
        <v>1</v>
      </c>
      <c r="L123" s="190"/>
      <c r="M123" s="189"/>
      <c r="N123" s="191">
        <f>ROUND($L$123*$K$123,2)</f>
        <v>0</v>
      </c>
      <c r="O123" s="192"/>
      <c r="P123" s="192"/>
      <c r="Q123" s="192"/>
      <c r="R123" s="120"/>
      <c r="S123" s="41"/>
      <c r="T123" s="121"/>
      <c r="U123" s="122" t="s">
        <v>34</v>
      </c>
      <c r="V123" s="22"/>
      <c r="W123" s="22"/>
      <c r="X123" s="123">
        <v>0.00023</v>
      </c>
      <c r="Y123" s="123">
        <f>$X$123*$K$123</f>
        <v>0.00023</v>
      </c>
      <c r="Z123" s="123">
        <v>0</v>
      </c>
      <c r="AA123" s="124">
        <f>$Z$123*$K$123</f>
        <v>0</v>
      </c>
      <c r="AR123" s="80" t="s">
        <v>118</v>
      </c>
      <c r="AT123" s="80" t="s">
        <v>114</v>
      </c>
      <c r="AU123" s="80" t="s">
        <v>72</v>
      </c>
      <c r="AY123" s="6" t="s">
        <v>112</v>
      </c>
      <c r="BE123" s="125">
        <f>IF($U$123="základní",$N$123,0)</f>
        <v>0</v>
      </c>
      <c r="BF123" s="125">
        <f>IF($U$123="snížená",$N$123,0)</f>
        <v>0</v>
      </c>
      <c r="BG123" s="125">
        <f>IF($U$123="zákl. přenesená",$N$123,0)</f>
        <v>0</v>
      </c>
      <c r="BH123" s="125">
        <f>IF($U$123="sníž. přenesená",$N$123,0)</f>
        <v>0</v>
      </c>
      <c r="BI123" s="125">
        <f>IF($U$123="nulová",$N$123,0)</f>
        <v>0</v>
      </c>
      <c r="BJ123" s="80" t="s">
        <v>17</v>
      </c>
      <c r="BK123" s="125">
        <f>ROUND($L$123*$K$123,2)</f>
        <v>0</v>
      </c>
      <c r="BL123" s="80" t="s">
        <v>119</v>
      </c>
      <c r="BM123" s="80" t="s">
        <v>197</v>
      </c>
    </row>
    <row r="124" spans="2:47" s="6" customFormat="1" ht="16.5" customHeight="1">
      <c r="B124" s="21"/>
      <c r="C124" s="22"/>
      <c r="D124" s="22"/>
      <c r="E124" s="22"/>
      <c r="F124" s="193" t="s">
        <v>423</v>
      </c>
      <c r="G124" s="159"/>
      <c r="H124" s="159"/>
      <c r="I124" s="159"/>
      <c r="J124" s="159"/>
      <c r="K124" s="159"/>
      <c r="L124" s="159"/>
      <c r="M124" s="159"/>
      <c r="N124" s="159"/>
      <c r="O124" s="159"/>
      <c r="P124" s="159"/>
      <c r="Q124" s="159"/>
      <c r="R124" s="159"/>
      <c r="S124" s="41"/>
      <c r="T124" s="50"/>
      <c r="U124" s="22"/>
      <c r="V124" s="22"/>
      <c r="W124" s="22"/>
      <c r="X124" s="22"/>
      <c r="Y124" s="22"/>
      <c r="Z124" s="22"/>
      <c r="AA124" s="51"/>
      <c r="AT124" s="6" t="s">
        <v>121</v>
      </c>
      <c r="AU124" s="6" t="s">
        <v>72</v>
      </c>
    </row>
    <row r="125" spans="2:65" s="6" customFormat="1" ht="27" customHeight="1">
      <c r="B125" s="21"/>
      <c r="C125" s="116" t="s">
        <v>200</v>
      </c>
      <c r="D125" s="116" t="s">
        <v>114</v>
      </c>
      <c r="E125" s="117" t="s">
        <v>424</v>
      </c>
      <c r="F125" s="188" t="s">
        <v>425</v>
      </c>
      <c r="G125" s="189"/>
      <c r="H125" s="189"/>
      <c r="I125" s="189"/>
      <c r="J125" s="118" t="s">
        <v>244</v>
      </c>
      <c r="K125" s="119">
        <v>1</v>
      </c>
      <c r="L125" s="190"/>
      <c r="M125" s="189"/>
      <c r="N125" s="191">
        <f>ROUND($L$125*$K$125,2)</f>
        <v>0</v>
      </c>
      <c r="O125" s="192"/>
      <c r="P125" s="192"/>
      <c r="Q125" s="192"/>
      <c r="R125" s="120"/>
      <c r="S125" s="41"/>
      <c r="T125" s="121"/>
      <c r="U125" s="122" t="s">
        <v>34</v>
      </c>
      <c r="V125" s="22"/>
      <c r="W125" s="22"/>
      <c r="X125" s="123">
        <v>0.0007</v>
      </c>
      <c r="Y125" s="123">
        <f>$X$125*$K$125</f>
        <v>0.0007</v>
      </c>
      <c r="Z125" s="123">
        <v>0</v>
      </c>
      <c r="AA125" s="124">
        <f>$Z$125*$K$125</f>
        <v>0</v>
      </c>
      <c r="AR125" s="80" t="s">
        <v>118</v>
      </c>
      <c r="AT125" s="80" t="s">
        <v>114</v>
      </c>
      <c r="AU125" s="80" t="s">
        <v>72</v>
      </c>
      <c r="AY125" s="6" t="s">
        <v>112</v>
      </c>
      <c r="BE125" s="125">
        <f>IF($U$125="základní",$N$125,0)</f>
        <v>0</v>
      </c>
      <c r="BF125" s="125">
        <f>IF($U$125="snížená",$N$125,0)</f>
        <v>0</v>
      </c>
      <c r="BG125" s="125">
        <f>IF($U$125="zákl. přenesená",$N$125,0)</f>
        <v>0</v>
      </c>
      <c r="BH125" s="125">
        <f>IF($U$125="sníž. přenesená",$N$125,0)</f>
        <v>0</v>
      </c>
      <c r="BI125" s="125">
        <f>IF($U$125="nulová",$N$125,0)</f>
        <v>0</v>
      </c>
      <c r="BJ125" s="80" t="s">
        <v>17</v>
      </c>
      <c r="BK125" s="125">
        <f>ROUND($L$125*$K$125,2)</f>
        <v>0</v>
      </c>
      <c r="BL125" s="80" t="s">
        <v>119</v>
      </c>
      <c r="BM125" s="80" t="s">
        <v>200</v>
      </c>
    </row>
    <row r="126" spans="2:47" s="6" customFormat="1" ht="16.5" customHeight="1">
      <c r="B126" s="21"/>
      <c r="C126" s="22"/>
      <c r="D126" s="22"/>
      <c r="E126" s="22"/>
      <c r="F126" s="193" t="s">
        <v>425</v>
      </c>
      <c r="G126" s="159"/>
      <c r="H126" s="159"/>
      <c r="I126" s="159"/>
      <c r="J126" s="159"/>
      <c r="K126" s="159"/>
      <c r="L126" s="159"/>
      <c r="M126" s="159"/>
      <c r="N126" s="159"/>
      <c r="O126" s="159"/>
      <c r="P126" s="159"/>
      <c r="Q126" s="159"/>
      <c r="R126" s="159"/>
      <c r="S126" s="41"/>
      <c r="T126" s="50"/>
      <c r="U126" s="22"/>
      <c r="V126" s="22"/>
      <c r="W126" s="22"/>
      <c r="X126" s="22"/>
      <c r="Y126" s="22"/>
      <c r="Z126" s="22"/>
      <c r="AA126" s="51"/>
      <c r="AT126" s="6" t="s">
        <v>121</v>
      </c>
      <c r="AU126" s="6" t="s">
        <v>72</v>
      </c>
    </row>
    <row r="127" spans="2:63" s="106" customFormat="1" ht="30.75" customHeight="1">
      <c r="B127" s="107"/>
      <c r="C127" s="108"/>
      <c r="D127" s="126" t="s">
        <v>383</v>
      </c>
      <c r="E127" s="108"/>
      <c r="F127" s="108"/>
      <c r="G127" s="108"/>
      <c r="H127" s="108"/>
      <c r="I127" s="108"/>
      <c r="J127" s="108"/>
      <c r="K127" s="108"/>
      <c r="L127" s="108"/>
      <c r="M127" s="108"/>
      <c r="N127" s="198">
        <f>$BK$127</f>
        <v>0</v>
      </c>
      <c r="O127" s="197"/>
      <c r="P127" s="197"/>
      <c r="Q127" s="197"/>
      <c r="R127" s="108"/>
      <c r="S127" s="110"/>
      <c r="T127" s="111"/>
      <c r="U127" s="108"/>
      <c r="V127" s="108"/>
      <c r="W127" s="112">
        <f>SUM($W$128:$W$130)</f>
        <v>0</v>
      </c>
      <c r="X127" s="108"/>
      <c r="Y127" s="112">
        <f>SUM($Y$128:$Y$130)</f>
        <v>0</v>
      </c>
      <c r="Z127" s="108"/>
      <c r="AA127" s="113">
        <f>SUM($AA$128:$AA$130)</f>
        <v>0</v>
      </c>
      <c r="AR127" s="114" t="s">
        <v>17</v>
      </c>
      <c r="AT127" s="114" t="s">
        <v>63</v>
      </c>
      <c r="AU127" s="114" t="s">
        <v>17</v>
      </c>
      <c r="AY127" s="114" t="s">
        <v>112</v>
      </c>
      <c r="BK127" s="115">
        <f>SUM($BK$128:$BK$130)</f>
        <v>0</v>
      </c>
    </row>
    <row r="128" spans="2:65" s="6" customFormat="1" ht="15.75" customHeight="1">
      <c r="B128" s="21"/>
      <c r="C128" s="131" t="s">
        <v>203</v>
      </c>
      <c r="D128" s="131" t="s">
        <v>145</v>
      </c>
      <c r="E128" s="132" t="s">
        <v>426</v>
      </c>
      <c r="F128" s="199" t="s">
        <v>427</v>
      </c>
      <c r="G128" s="192"/>
      <c r="H128" s="192"/>
      <c r="I128" s="192"/>
      <c r="J128" s="133" t="s">
        <v>175</v>
      </c>
      <c r="K128" s="134">
        <v>126.387</v>
      </c>
      <c r="L128" s="200"/>
      <c r="M128" s="192"/>
      <c r="N128" s="201">
        <f>ROUND($L$128*$K$128,2)</f>
        <v>0</v>
      </c>
      <c r="O128" s="192"/>
      <c r="P128" s="192"/>
      <c r="Q128" s="192"/>
      <c r="R128" s="120" t="s">
        <v>149</v>
      </c>
      <c r="S128" s="41"/>
      <c r="T128" s="121"/>
      <c r="U128" s="122" t="s">
        <v>34</v>
      </c>
      <c r="V128" s="22"/>
      <c r="W128" s="22"/>
      <c r="X128" s="123">
        <v>0</v>
      </c>
      <c r="Y128" s="123">
        <f>$X$128*$K$128</f>
        <v>0</v>
      </c>
      <c r="Z128" s="123">
        <v>0</v>
      </c>
      <c r="AA128" s="124">
        <f>$Z$128*$K$128</f>
        <v>0</v>
      </c>
      <c r="AR128" s="80" t="s">
        <v>119</v>
      </c>
      <c r="AT128" s="80" t="s">
        <v>145</v>
      </c>
      <c r="AU128" s="80" t="s">
        <v>72</v>
      </c>
      <c r="AY128" s="6" t="s">
        <v>112</v>
      </c>
      <c r="BE128" s="125">
        <f>IF($U$128="základní",$N$128,0)</f>
        <v>0</v>
      </c>
      <c r="BF128" s="125">
        <f>IF($U$128="snížená",$N$128,0)</f>
        <v>0</v>
      </c>
      <c r="BG128" s="125">
        <f>IF($U$128="zákl. přenesená",$N$128,0)</f>
        <v>0</v>
      </c>
      <c r="BH128" s="125">
        <f>IF($U$128="sníž. přenesená",$N$128,0)</f>
        <v>0</v>
      </c>
      <c r="BI128" s="125">
        <f>IF($U$128="nulová",$N$128,0)</f>
        <v>0</v>
      </c>
      <c r="BJ128" s="80" t="s">
        <v>17</v>
      </c>
      <c r="BK128" s="125">
        <f>ROUND($L$128*$K$128,2)</f>
        <v>0</v>
      </c>
      <c r="BL128" s="80" t="s">
        <v>119</v>
      </c>
      <c r="BM128" s="80" t="s">
        <v>203</v>
      </c>
    </row>
    <row r="129" spans="2:47" s="6" customFormat="1" ht="16.5" customHeight="1">
      <c r="B129" s="21"/>
      <c r="C129" s="22"/>
      <c r="D129" s="22"/>
      <c r="E129" s="22"/>
      <c r="F129" s="193" t="s">
        <v>427</v>
      </c>
      <c r="G129" s="159"/>
      <c r="H129" s="159"/>
      <c r="I129" s="159"/>
      <c r="J129" s="159"/>
      <c r="K129" s="159"/>
      <c r="L129" s="159"/>
      <c r="M129" s="159"/>
      <c r="N129" s="159"/>
      <c r="O129" s="159"/>
      <c r="P129" s="159"/>
      <c r="Q129" s="159"/>
      <c r="R129" s="159"/>
      <c r="S129" s="41"/>
      <c r="T129" s="50"/>
      <c r="U129" s="22"/>
      <c r="V129" s="22"/>
      <c r="W129" s="22"/>
      <c r="X129" s="22"/>
      <c r="Y129" s="22"/>
      <c r="Z129" s="22"/>
      <c r="AA129" s="51"/>
      <c r="AT129" s="6" t="s">
        <v>121</v>
      </c>
      <c r="AU129" s="6" t="s">
        <v>72</v>
      </c>
    </row>
    <row r="130" spans="2:47" s="6" customFormat="1" ht="97.5" customHeight="1">
      <c r="B130" s="21"/>
      <c r="C130" s="22"/>
      <c r="D130" s="22"/>
      <c r="E130" s="22"/>
      <c r="F130" s="194" t="s">
        <v>428</v>
      </c>
      <c r="G130" s="159"/>
      <c r="H130" s="159"/>
      <c r="I130" s="159"/>
      <c r="J130" s="159"/>
      <c r="K130" s="159"/>
      <c r="L130" s="159"/>
      <c r="M130" s="159"/>
      <c r="N130" s="159"/>
      <c r="O130" s="159"/>
      <c r="P130" s="159"/>
      <c r="Q130" s="159"/>
      <c r="R130" s="159"/>
      <c r="S130" s="41"/>
      <c r="T130" s="50"/>
      <c r="U130" s="22"/>
      <c r="V130" s="22"/>
      <c r="W130" s="22"/>
      <c r="X130" s="22"/>
      <c r="Y130" s="22"/>
      <c r="Z130" s="22"/>
      <c r="AA130" s="51"/>
      <c r="AT130" s="6" t="s">
        <v>151</v>
      </c>
      <c r="AU130" s="6" t="s">
        <v>72</v>
      </c>
    </row>
    <row r="131" spans="2:63" s="106" customFormat="1" ht="30.75" customHeight="1">
      <c r="B131" s="107"/>
      <c r="C131" s="108"/>
      <c r="D131" s="126" t="s">
        <v>384</v>
      </c>
      <c r="E131" s="108"/>
      <c r="F131" s="108"/>
      <c r="G131" s="108"/>
      <c r="H131" s="108"/>
      <c r="I131" s="108"/>
      <c r="J131" s="108"/>
      <c r="K131" s="108"/>
      <c r="L131" s="108"/>
      <c r="M131" s="108"/>
      <c r="N131" s="198">
        <f>$BK$131</f>
        <v>0</v>
      </c>
      <c r="O131" s="197"/>
      <c r="P131" s="197"/>
      <c r="Q131" s="197"/>
      <c r="R131" s="108"/>
      <c r="S131" s="110"/>
      <c r="T131" s="111"/>
      <c r="U131" s="108"/>
      <c r="V131" s="108"/>
      <c r="W131" s="112">
        <f>SUM($W$132:$W$139)</f>
        <v>0</v>
      </c>
      <c r="X131" s="108"/>
      <c r="Y131" s="112">
        <f>SUM($Y$132:$Y$139)</f>
        <v>0</v>
      </c>
      <c r="Z131" s="108"/>
      <c r="AA131" s="113">
        <f>SUM($AA$132:$AA$139)</f>
        <v>0</v>
      </c>
      <c r="AR131" s="114" t="s">
        <v>17</v>
      </c>
      <c r="AT131" s="114" t="s">
        <v>63</v>
      </c>
      <c r="AU131" s="114" t="s">
        <v>17</v>
      </c>
      <c r="AY131" s="114" t="s">
        <v>112</v>
      </c>
      <c r="BK131" s="115">
        <f>SUM($BK$132:$BK$139)</f>
        <v>0</v>
      </c>
    </row>
    <row r="132" spans="2:65" s="6" customFormat="1" ht="27" customHeight="1">
      <c r="B132" s="21"/>
      <c r="C132" s="131" t="s">
        <v>207</v>
      </c>
      <c r="D132" s="131" t="s">
        <v>145</v>
      </c>
      <c r="E132" s="132" t="s">
        <v>309</v>
      </c>
      <c r="F132" s="199" t="s">
        <v>310</v>
      </c>
      <c r="G132" s="192"/>
      <c r="H132" s="192"/>
      <c r="I132" s="192"/>
      <c r="J132" s="133" t="s">
        <v>311</v>
      </c>
      <c r="K132" s="134">
        <v>1</v>
      </c>
      <c r="L132" s="200"/>
      <c r="M132" s="192"/>
      <c r="N132" s="201">
        <f>ROUND($L$132*$K$132,2)</f>
        <v>0</v>
      </c>
      <c r="O132" s="192"/>
      <c r="P132" s="192"/>
      <c r="Q132" s="192"/>
      <c r="R132" s="120"/>
      <c r="S132" s="41"/>
      <c r="T132" s="121"/>
      <c r="U132" s="122" t="s">
        <v>34</v>
      </c>
      <c r="V132" s="22"/>
      <c r="W132" s="22"/>
      <c r="X132" s="123">
        <v>0</v>
      </c>
      <c r="Y132" s="123">
        <f>$X$132*$K$132</f>
        <v>0</v>
      </c>
      <c r="Z132" s="123">
        <v>0</v>
      </c>
      <c r="AA132" s="124">
        <f>$Z$132*$K$132</f>
        <v>0</v>
      </c>
      <c r="AR132" s="80" t="s">
        <v>119</v>
      </c>
      <c r="AT132" s="80" t="s">
        <v>145</v>
      </c>
      <c r="AU132" s="80" t="s">
        <v>72</v>
      </c>
      <c r="AY132" s="6" t="s">
        <v>112</v>
      </c>
      <c r="BE132" s="125">
        <f>IF($U$132="základní",$N$132,0)</f>
        <v>0</v>
      </c>
      <c r="BF132" s="125">
        <f>IF($U$132="snížená",$N$132,0)</f>
        <v>0</v>
      </c>
      <c r="BG132" s="125">
        <f>IF($U$132="zákl. přenesená",$N$132,0)</f>
        <v>0</v>
      </c>
      <c r="BH132" s="125">
        <f>IF($U$132="sníž. přenesená",$N$132,0)</f>
        <v>0</v>
      </c>
      <c r="BI132" s="125">
        <f>IF($U$132="nulová",$N$132,0)</f>
        <v>0</v>
      </c>
      <c r="BJ132" s="80" t="s">
        <v>17</v>
      </c>
      <c r="BK132" s="125">
        <f>ROUND($L$132*$K$132,2)</f>
        <v>0</v>
      </c>
      <c r="BL132" s="80" t="s">
        <v>119</v>
      </c>
      <c r="BM132" s="80" t="s">
        <v>207</v>
      </c>
    </row>
    <row r="133" spans="2:47" s="6" customFormat="1" ht="16.5" customHeight="1">
      <c r="B133" s="21"/>
      <c r="C133" s="22"/>
      <c r="D133" s="22"/>
      <c r="E133" s="22"/>
      <c r="F133" s="193" t="s">
        <v>310</v>
      </c>
      <c r="G133" s="159"/>
      <c r="H133" s="159"/>
      <c r="I133" s="159"/>
      <c r="J133" s="159"/>
      <c r="K133" s="159"/>
      <c r="L133" s="159"/>
      <c r="M133" s="159"/>
      <c r="N133" s="159"/>
      <c r="O133" s="159"/>
      <c r="P133" s="159"/>
      <c r="Q133" s="159"/>
      <c r="R133" s="159"/>
      <c r="S133" s="41"/>
      <c r="T133" s="50"/>
      <c r="U133" s="22"/>
      <c r="V133" s="22"/>
      <c r="W133" s="22"/>
      <c r="X133" s="22"/>
      <c r="Y133" s="22"/>
      <c r="Z133" s="22"/>
      <c r="AA133" s="51"/>
      <c r="AT133" s="6" t="s">
        <v>121</v>
      </c>
      <c r="AU133" s="6" t="s">
        <v>72</v>
      </c>
    </row>
    <row r="134" spans="2:65" s="6" customFormat="1" ht="27" customHeight="1">
      <c r="B134" s="21"/>
      <c r="C134" s="131" t="s">
        <v>211</v>
      </c>
      <c r="D134" s="131" t="s">
        <v>145</v>
      </c>
      <c r="E134" s="132" t="s">
        <v>183</v>
      </c>
      <c r="F134" s="199" t="s">
        <v>313</v>
      </c>
      <c r="G134" s="192"/>
      <c r="H134" s="192"/>
      <c r="I134" s="192"/>
      <c r="J134" s="133" t="s">
        <v>314</v>
      </c>
      <c r="K134" s="134">
        <v>1</v>
      </c>
      <c r="L134" s="200"/>
      <c r="M134" s="192"/>
      <c r="N134" s="201">
        <f>ROUND($L$134*$K$134,2)</f>
        <v>0</v>
      </c>
      <c r="O134" s="192"/>
      <c r="P134" s="192"/>
      <c r="Q134" s="192"/>
      <c r="R134" s="120"/>
      <c r="S134" s="41"/>
      <c r="T134" s="121"/>
      <c r="U134" s="122" t="s">
        <v>34</v>
      </c>
      <c r="V134" s="22"/>
      <c r="W134" s="22"/>
      <c r="X134" s="123">
        <v>0</v>
      </c>
      <c r="Y134" s="123">
        <f>$X$134*$K$134</f>
        <v>0</v>
      </c>
      <c r="Z134" s="123">
        <v>0</v>
      </c>
      <c r="AA134" s="124">
        <f>$Z$134*$K$134</f>
        <v>0</v>
      </c>
      <c r="AR134" s="80" t="s">
        <v>119</v>
      </c>
      <c r="AT134" s="80" t="s">
        <v>145</v>
      </c>
      <c r="AU134" s="80" t="s">
        <v>72</v>
      </c>
      <c r="AY134" s="6" t="s">
        <v>112</v>
      </c>
      <c r="BE134" s="125">
        <f>IF($U$134="základní",$N$134,0)</f>
        <v>0</v>
      </c>
      <c r="BF134" s="125">
        <f>IF($U$134="snížená",$N$134,0)</f>
        <v>0</v>
      </c>
      <c r="BG134" s="125">
        <f>IF($U$134="zákl. přenesená",$N$134,0)</f>
        <v>0</v>
      </c>
      <c r="BH134" s="125">
        <f>IF($U$134="sníž. přenesená",$N$134,0)</f>
        <v>0</v>
      </c>
      <c r="BI134" s="125">
        <f>IF($U$134="nulová",$N$134,0)</f>
        <v>0</v>
      </c>
      <c r="BJ134" s="80" t="s">
        <v>17</v>
      </c>
      <c r="BK134" s="125">
        <f>ROUND($L$134*$K$134,2)</f>
        <v>0</v>
      </c>
      <c r="BL134" s="80" t="s">
        <v>119</v>
      </c>
      <c r="BM134" s="80" t="s">
        <v>211</v>
      </c>
    </row>
    <row r="135" spans="2:47" s="6" customFormat="1" ht="16.5" customHeight="1">
      <c r="B135" s="21"/>
      <c r="C135" s="22"/>
      <c r="D135" s="22"/>
      <c r="E135" s="22"/>
      <c r="F135" s="193" t="s">
        <v>313</v>
      </c>
      <c r="G135" s="159"/>
      <c r="H135" s="159"/>
      <c r="I135" s="159"/>
      <c r="J135" s="159"/>
      <c r="K135" s="159"/>
      <c r="L135" s="159"/>
      <c r="M135" s="159"/>
      <c r="N135" s="159"/>
      <c r="O135" s="159"/>
      <c r="P135" s="159"/>
      <c r="Q135" s="159"/>
      <c r="R135" s="159"/>
      <c r="S135" s="41"/>
      <c r="T135" s="50"/>
      <c r="U135" s="22"/>
      <c r="V135" s="22"/>
      <c r="W135" s="22"/>
      <c r="X135" s="22"/>
      <c r="Y135" s="22"/>
      <c r="Z135" s="22"/>
      <c r="AA135" s="51"/>
      <c r="AT135" s="6" t="s">
        <v>121</v>
      </c>
      <c r="AU135" s="6" t="s">
        <v>72</v>
      </c>
    </row>
    <row r="136" spans="2:65" s="6" customFormat="1" ht="15.75" customHeight="1">
      <c r="B136" s="21"/>
      <c r="C136" s="131" t="s">
        <v>7</v>
      </c>
      <c r="D136" s="131" t="s">
        <v>145</v>
      </c>
      <c r="E136" s="132" t="s">
        <v>186</v>
      </c>
      <c r="F136" s="199" t="s">
        <v>329</v>
      </c>
      <c r="G136" s="192"/>
      <c r="H136" s="192"/>
      <c r="I136" s="192"/>
      <c r="J136" s="133" t="s">
        <v>314</v>
      </c>
      <c r="K136" s="134">
        <v>1</v>
      </c>
      <c r="L136" s="200"/>
      <c r="M136" s="192"/>
      <c r="N136" s="201">
        <f>ROUND($L$136*$K$136,2)</f>
        <v>0</v>
      </c>
      <c r="O136" s="192"/>
      <c r="P136" s="192"/>
      <c r="Q136" s="192"/>
      <c r="R136" s="120"/>
      <c r="S136" s="41"/>
      <c r="T136" s="121"/>
      <c r="U136" s="122" t="s">
        <v>34</v>
      </c>
      <c r="V136" s="22"/>
      <c r="W136" s="22"/>
      <c r="X136" s="123">
        <v>0</v>
      </c>
      <c r="Y136" s="123">
        <f>$X$136*$K$136</f>
        <v>0</v>
      </c>
      <c r="Z136" s="123">
        <v>0</v>
      </c>
      <c r="AA136" s="124">
        <f>$Z$136*$K$136</f>
        <v>0</v>
      </c>
      <c r="AR136" s="80" t="s">
        <v>119</v>
      </c>
      <c r="AT136" s="80" t="s">
        <v>145</v>
      </c>
      <c r="AU136" s="80" t="s">
        <v>72</v>
      </c>
      <c r="AY136" s="6" t="s">
        <v>112</v>
      </c>
      <c r="BE136" s="125">
        <f>IF($U$136="základní",$N$136,0)</f>
        <v>0</v>
      </c>
      <c r="BF136" s="125">
        <f>IF($U$136="snížená",$N$136,0)</f>
        <v>0</v>
      </c>
      <c r="BG136" s="125">
        <f>IF($U$136="zákl. přenesená",$N$136,0)</f>
        <v>0</v>
      </c>
      <c r="BH136" s="125">
        <f>IF($U$136="sníž. přenesená",$N$136,0)</f>
        <v>0</v>
      </c>
      <c r="BI136" s="125">
        <f>IF($U$136="nulová",$N$136,0)</f>
        <v>0</v>
      </c>
      <c r="BJ136" s="80" t="s">
        <v>17</v>
      </c>
      <c r="BK136" s="125">
        <f>ROUND($L$136*$K$136,2)</f>
        <v>0</v>
      </c>
      <c r="BL136" s="80" t="s">
        <v>119</v>
      </c>
      <c r="BM136" s="80" t="s">
        <v>7</v>
      </c>
    </row>
    <row r="137" spans="2:47" s="6" customFormat="1" ht="16.5" customHeight="1">
      <c r="B137" s="21"/>
      <c r="C137" s="22"/>
      <c r="D137" s="22"/>
      <c r="E137" s="22"/>
      <c r="F137" s="193" t="s">
        <v>329</v>
      </c>
      <c r="G137" s="159"/>
      <c r="H137" s="159"/>
      <c r="I137" s="159"/>
      <c r="J137" s="159"/>
      <c r="K137" s="159"/>
      <c r="L137" s="159"/>
      <c r="M137" s="159"/>
      <c r="N137" s="159"/>
      <c r="O137" s="159"/>
      <c r="P137" s="159"/>
      <c r="Q137" s="159"/>
      <c r="R137" s="159"/>
      <c r="S137" s="41"/>
      <c r="T137" s="50"/>
      <c r="U137" s="22"/>
      <c r="V137" s="22"/>
      <c r="W137" s="22"/>
      <c r="X137" s="22"/>
      <c r="Y137" s="22"/>
      <c r="Z137" s="22"/>
      <c r="AA137" s="51"/>
      <c r="AT137" s="6" t="s">
        <v>121</v>
      </c>
      <c r="AU137" s="6" t="s">
        <v>72</v>
      </c>
    </row>
    <row r="138" spans="2:65" s="6" customFormat="1" ht="39" customHeight="1">
      <c r="B138" s="21"/>
      <c r="C138" s="131" t="s">
        <v>217</v>
      </c>
      <c r="D138" s="131" t="s">
        <v>145</v>
      </c>
      <c r="E138" s="132" t="s">
        <v>189</v>
      </c>
      <c r="F138" s="199" t="s">
        <v>318</v>
      </c>
      <c r="G138" s="192"/>
      <c r="H138" s="192"/>
      <c r="I138" s="192"/>
      <c r="J138" s="133" t="s">
        <v>314</v>
      </c>
      <c r="K138" s="134">
        <v>1</v>
      </c>
      <c r="L138" s="200"/>
      <c r="M138" s="192"/>
      <c r="N138" s="201">
        <f>ROUND($L$138*$K$138,2)</f>
        <v>0</v>
      </c>
      <c r="O138" s="192"/>
      <c r="P138" s="192"/>
      <c r="Q138" s="192"/>
      <c r="R138" s="120"/>
      <c r="S138" s="41"/>
      <c r="T138" s="121"/>
      <c r="U138" s="122" t="s">
        <v>34</v>
      </c>
      <c r="V138" s="22"/>
      <c r="W138" s="22"/>
      <c r="X138" s="123">
        <v>0</v>
      </c>
      <c r="Y138" s="123">
        <f>$X$138*$K$138</f>
        <v>0</v>
      </c>
      <c r="Z138" s="123">
        <v>0</v>
      </c>
      <c r="AA138" s="124">
        <f>$Z$138*$K$138</f>
        <v>0</v>
      </c>
      <c r="AR138" s="80" t="s">
        <v>119</v>
      </c>
      <c r="AT138" s="80" t="s">
        <v>145</v>
      </c>
      <c r="AU138" s="80" t="s">
        <v>72</v>
      </c>
      <c r="AY138" s="6" t="s">
        <v>112</v>
      </c>
      <c r="BE138" s="125">
        <f>IF($U$138="základní",$N$138,0)</f>
        <v>0</v>
      </c>
      <c r="BF138" s="125">
        <f>IF($U$138="snížená",$N$138,0)</f>
        <v>0</v>
      </c>
      <c r="BG138" s="125">
        <f>IF($U$138="zákl. přenesená",$N$138,0)</f>
        <v>0</v>
      </c>
      <c r="BH138" s="125">
        <f>IF($U$138="sníž. přenesená",$N$138,0)</f>
        <v>0</v>
      </c>
      <c r="BI138" s="125">
        <f>IF($U$138="nulová",$N$138,0)</f>
        <v>0</v>
      </c>
      <c r="BJ138" s="80" t="s">
        <v>17</v>
      </c>
      <c r="BK138" s="125">
        <f>ROUND($L$138*$K$138,2)</f>
        <v>0</v>
      </c>
      <c r="BL138" s="80" t="s">
        <v>119</v>
      </c>
      <c r="BM138" s="80" t="s">
        <v>217</v>
      </c>
    </row>
    <row r="139" spans="2:47" s="6" customFormat="1" ht="16.5" customHeight="1">
      <c r="B139" s="21"/>
      <c r="C139" s="22"/>
      <c r="D139" s="22"/>
      <c r="E139" s="22"/>
      <c r="F139" s="193" t="s">
        <v>318</v>
      </c>
      <c r="G139" s="159"/>
      <c r="H139" s="159"/>
      <c r="I139" s="159"/>
      <c r="J139" s="159"/>
      <c r="K139" s="159"/>
      <c r="L139" s="159"/>
      <c r="M139" s="159"/>
      <c r="N139" s="159"/>
      <c r="O139" s="159"/>
      <c r="P139" s="159"/>
      <c r="Q139" s="159"/>
      <c r="R139" s="159"/>
      <c r="S139" s="41"/>
      <c r="T139" s="135"/>
      <c r="U139" s="136"/>
      <c r="V139" s="136"/>
      <c r="W139" s="136"/>
      <c r="X139" s="136"/>
      <c r="Y139" s="136"/>
      <c r="Z139" s="136"/>
      <c r="AA139" s="137"/>
      <c r="AT139" s="6" t="s">
        <v>121</v>
      </c>
      <c r="AU139" s="6" t="s">
        <v>72</v>
      </c>
    </row>
    <row r="140" spans="2:19" s="6" customFormat="1" ht="7.5" customHeight="1">
      <c r="B140" s="36"/>
      <c r="C140" s="37"/>
      <c r="D140" s="37"/>
      <c r="E140" s="37"/>
      <c r="F140" s="37"/>
      <c r="G140" s="37"/>
      <c r="H140" s="37"/>
      <c r="I140" s="37"/>
      <c r="J140" s="37"/>
      <c r="K140" s="37"/>
      <c r="L140" s="37"/>
      <c r="M140" s="37"/>
      <c r="N140" s="37"/>
      <c r="O140" s="37"/>
      <c r="P140" s="37"/>
      <c r="Q140" s="37"/>
      <c r="R140" s="37"/>
      <c r="S140" s="41"/>
    </row>
    <row r="221" s="2" customFormat="1" ht="14.25" customHeight="1"/>
  </sheetData>
  <sheetProtection password="CC35" sheet="1" objects="1" scenarios="1" formatColumns="0" formatRows="0" sort="0" autoFilter="0"/>
  <mergeCells count="157">
    <mergeCell ref="N116:Q116"/>
    <mergeCell ref="N127:Q127"/>
    <mergeCell ref="N131:Q131"/>
    <mergeCell ref="H1:K1"/>
    <mergeCell ref="S2:AC2"/>
    <mergeCell ref="F137:R137"/>
    <mergeCell ref="F138:I138"/>
    <mergeCell ref="L138:M138"/>
    <mergeCell ref="N138:Q138"/>
    <mergeCell ref="F139:R139"/>
    <mergeCell ref="N77:Q77"/>
    <mergeCell ref="N78:Q78"/>
    <mergeCell ref="N79:Q79"/>
    <mergeCell ref="N92:Q92"/>
    <mergeCell ref="N109:Q109"/>
    <mergeCell ref="F134:I134"/>
    <mergeCell ref="L134:M134"/>
    <mergeCell ref="N134:Q134"/>
    <mergeCell ref="F135:R135"/>
    <mergeCell ref="F136:I136"/>
    <mergeCell ref="L136:M136"/>
    <mergeCell ref="N136:Q136"/>
    <mergeCell ref="F129:R129"/>
    <mergeCell ref="F130:R130"/>
    <mergeCell ref="F132:I132"/>
    <mergeCell ref="L132:M132"/>
    <mergeCell ref="N132:Q132"/>
    <mergeCell ref="F133:R133"/>
    <mergeCell ref="F124:R124"/>
    <mergeCell ref="F125:I125"/>
    <mergeCell ref="L125:M125"/>
    <mergeCell ref="N125:Q125"/>
    <mergeCell ref="F126:R126"/>
    <mergeCell ref="F128:I128"/>
    <mergeCell ref="L128:M128"/>
    <mergeCell ref="N128:Q128"/>
    <mergeCell ref="F120:R120"/>
    <mergeCell ref="F121:I121"/>
    <mergeCell ref="L121:M121"/>
    <mergeCell ref="N121:Q121"/>
    <mergeCell ref="F122:R122"/>
    <mergeCell ref="F123:I123"/>
    <mergeCell ref="L123:M123"/>
    <mergeCell ref="N123:Q123"/>
    <mergeCell ref="F117:I117"/>
    <mergeCell ref="L117:M117"/>
    <mergeCell ref="N117:Q117"/>
    <mergeCell ref="F118:R118"/>
    <mergeCell ref="F119:I119"/>
    <mergeCell ref="L119:M119"/>
    <mergeCell ref="N119:Q119"/>
    <mergeCell ref="F111:R111"/>
    <mergeCell ref="F113:I113"/>
    <mergeCell ref="L113:M113"/>
    <mergeCell ref="N113:Q113"/>
    <mergeCell ref="F114:R114"/>
    <mergeCell ref="F115:R115"/>
    <mergeCell ref="N112:Q112"/>
    <mergeCell ref="F106:I106"/>
    <mergeCell ref="L106:M106"/>
    <mergeCell ref="N106:Q106"/>
    <mergeCell ref="F107:R107"/>
    <mergeCell ref="F108:R108"/>
    <mergeCell ref="F110:I110"/>
    <mergeCell ref="L110:M110"/>
    <mergeCell ref="N110:Q110"/>
    <mergeCell ref="F102:R102"/>
    <mergeCell ref="F103:I103"/>
    <mergeCell ref="L103:M103"/>
    <mergeCell ref="N103:Q103"/>
    <mergeCell ref="F104:R104"/>
    <mergeCell ref="F105:R105"/>
    <mergeCell ref="F98:R98"/>
    <mergeCell ref="F99:I99"/>
    <mergeCell ref="L99:M99"/>
    <mergeCell ref="N99:Q99"/>
    <mergeCell ref="F100:R100"/>
    <mergeCell ref="F101:I101"/>
    <mergeCell ref="L101:M101"/>
    <mergeCell ref="N101:Q101"/>
    <mergeCell ref="F94:R94"/>
    <mergeCell ref="F95:R95"/>
    <mergeCell ref="F96:I96"/>
    <mergeCell ref="L96:M96"/>
    <mergeCell ref="N96:Q96"/>
    <mergeCell ref="F97:R97"/>
    <mergeCell ref="F89:I89"/>
    <mergeCell ref="L89:M89"/>
    <mergeCell ref="N89:Q89"/>
    <mergeCell ref="F90:R90"/>
    <mergeCell ref="F91:R91"/>
    <mergeCell ref="F93:I93"/>
    <mergeCell ref="L93:M93"/>
    <mergeCell ref="N93:Q93"/>
    <mergeCell ref="F85:R85"/>
    <mergeCell ref="F86:I86"/>
    <mergeCell ref="L86:M86"/>
    <mergeCell ref="N86:Q86"/>
    <mergeCell ref="F87:R87"/>
    <mergeCell ref="F88:R88"/>
    <mergeCell ref="F81:R81"/>
    <mergeCell ref="F82:R82"/>
    <mergeCell ref="F83:I83"/>
    <mergeCell ref="L83:M83"/>
    <mergeCell ref="N83:Q83"/>
    <mergeCell ref="F84:R84"/>
    <mergeCell ref="M71:P71"/>
    <mergeCell ref="M73:Q73"/>
    <mergeCell ref="F76:I76"/>
    <mergeCell ref="L76:M76"/>
    <mergeCell ref="N76:Q76"/>
    <mergeCell ref="F80:I80"/>
    <mergeCell ref="L80:M80"/>
    <mergeCell ref="N80:Q80"/>
    <mergeCell ref="N57:Q57"/>
    <mergeCell ref="N58:Q58"/>
    <mergeCell ref="N59:Q59"/>
    <mergeCell ref="C66:R66"/>
    <mergeCell ref="F68:Q68"/>
    <mergeCell ref="F69:Q69"/>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6"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198"/>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10"/>
      <c r="C2" s="211"/>
      <c r="D2" s="211"/>
      <c r="E2" s="211"/>
      <c r="F2" s="211"/>
      <c r="G2" s="211"/>
      <c r="H2" s="211"/>
      <c r="I2" s="211"/>
      <c r="J2" s="211"/>
      <c r="K2" s="212"/>
    </row>
    <row r="3" spans="2:11" s="216" customFormat="1" ht="45" customHeight="1">
      <c r="B3" s="213"/>
      <c r="C3" s="214" t="s">
        <v>436</v>
      </c>
      <c r="D3" s="214"/>
      <c r="E3" s="214"/>
      <c r="F3" s="214"/>
      <c r="G3" s="214"/>
      <c r="H3" s="214"/>
      <c r="I3" s="214"/>
      <c r="J3" s="214"/>
      <c r="K3" s="215"/>
    </row>
    <row r="4" spans="2:11" ht="25.5" customHeight="1">
      <c r="B4" s="217"/>
      <c r="C4" s="218" t="s">
        <v>437</v>
      </c>
      <c r="D4" s="218"/>
      <c r="E4" s="218"/>
      <c r="F4" s="218"/>
      <c r="G4" s="218"/>
      <c r="H4" s="218"/>
      <c r="I4" s="218"/>
      <c r="J4" s="218"/>
      <c r="K4" s="219"/>
    </row>
    <row r="5" spans="2:11" ht="5.25" customHeight="1">
      <c r="B5" s="217"/>
      <c r="C5" s="220"/>
      <c r="D5" s="220"/>
      <c r="E5" s="220"/>
      <c r="F5" s="220"/>
      <c r="G5" s="220"/>
      <c r="H5" s="220"/>
      <c r="I5" s="220"/>
      <c r="J5" s="220"/>
      <c r="K5" s="219"/>
    </row>
    <row r="6" spans="2:11" ht="15" customHeight="1">
      <c r="B6" s="217"/>
      <c r="C6" s="221" t="s">
        <v>438</v>
      </c>
      <c r="D6" s="221"/>
      <c r="E6" s="221"/>
      <c r="F6" s="221"/>
      <c r="G6" s="221"/>
      <c r="H6" s="221"/>
      <c r="I6" s="221"/>
      <c r="J6" s="221"/>
      <c r="K6" s="219"/>
    </row>
    <row r="7" spans="2:11" ht="15" customHeight="1">
      <c r="B7" s="222"/>
      <c r="C7" s="221" t="s">
        <v>439</v>
      </c>
      <c r="D7" s="221"/>
      <c r="E7" s="221"/>
      <c r="F7" s="221"/>
      <c r="G7" s="221"/>
      <c r="H7" s="221"/>
      <c r="I7" s="221"/>
      <c r="J7" s="221"/>
      <c r="K7" s="219"/>
    </row>
    <row r="8" spans="2:11" ht="12.75" customHeight="1">
      <c r="B8" s="222"/>
      <c r="C8" s="223"/>
      <c r="D8" s="223"/>
      <c r="E8" s="223"/>
      <c r="F8" s="223"/>
      <c r="G8" s="223"/>
      <c r="H8" s="223"/>
      <c r="I8" s="223"/>
      <c r="J8" s="223"/>
      <c r="K8" s="219"/>
    </row>
    <row r="9" spans="2:11" ht="15" customHeight="1">
      <c r="B9" s="222"/>
      <c r="C9" s="221" t="s">
        <v>440</v>
      </c>
      <c r="D9" s="221"/>
      <c r="E9" s="221"/>
      <c r="F9" s="221"/>
      <c r="G9" s="221"/>
      <c r="H9" s="221"/>
      <c r="I9" s="221"/>
      <c r="J9" s="221"/>
      <c r="K9" s="219"/>
    </row>
    <row r="10" spans="2:11" ht="15" customHeight="1">
      <c r="B10" s="222"/>
      <c r="C10" s="223"/>
      <c r="D10" s="221" t="s">
        <v>441</v>
      </c>
      <c r="E10" s="221"/>
      <c r="F10" s="221"/>
      <c r="G10" s="221"/>
      <c r="H10" s="221"/>
      <c r="I10" s="221"/>
      <c r="J10" s="221"/>
      <c r="K10" s="219"/>
    </row>
    <row r="11" spans="2:11" ht="15" customHeight="1">
      <c r="B11" s="222"/>
      <c r="C11" s="224"/>
      <c r="D11" s="221" t="s">
        <v>442</v>
      </c>
      <c r="E11" s="221"/>
      <c r="F11" s="221"/>
      <c r="G11" s="221"/>
      <c r="H11" s="221"/>
      <c r="I11" s="221"/>
      <c r="J11" s="221"/>
      <c r="K11" s="219"/>
    </row>
    <row r="12" spans="2:11" ht="12.75" customHeight="1">
      <c r="B12" s="222"/>
      <c r="C12" s="224"/>
      <c r="D12" s="224"/>
      <c r="E12" s="224"/>
      <c r="F12" s="224"/>
      <c r="G12" s="224"/>
      <c r="H12" s="224"/>
      <c r="I12" s="224"/>
      <c r="J12" s="224"/>
      <c r="K12" s="219"/>
    </row>
    <row r="13" spans="2:11" ht="15" customHeight="1">
      <c r="B13" s="222"/>
      <c r="C13" s="224"/>
      <c r="D13" s="221" t="s">
        <v>443</v>
      </c>
      <c r="E13" s="221"/>
      <c r="F13" s="221"/>
      <c r="G13" s="221"/>
      <c r="H13" s="221"/>
      <c r="I13" s="221"/>
      <c r="J13" s="221"/>
      <c r="K13" s="219"/>
    </row>
    <row r="14" spans="2:11" ht="15" customHeight="1">
      <c r="B14" s="222"/>
      <c r="C14" s="224"/>
      <c r="D14" s="221" t="s">
        <v>444</v>
      </c>
      <c r="E14" s="221"/>
      <c r="F14" s="221"/>
      <c r="G14" s="221"/>
      <c r="H14" s="221"/>
      <c r="I14" s="221"/>
      <c r="J14" s="221"/>
      <c r="K14" s="219"/>
    </row>
    <row r="15" spans="2:11" ht="15" customHeight="1">
      <c r="B15" s="222"/>
      <c r="C15" s="224"/>
      <c r="D15" s="221" t="s">
        <v>445</v>
      </c>
      <c r="E15" s="221"/>
      <c r="F15" s="221"/>
      <c r="G15" s="221"/>
      <c r="H15" s="221"/>
      <c r="I15" s="221"/>
      <c r="J15" s="221"/>
      <c r="K15" s="219"/>
    </row>
    <row r="16" spans="2:11" ht="15" customHeight="1">
      <c r="B16" s="222"/>
      <c r="C16" s="224"/>
      <c r="D16" s="224"/>
      <c r="E16" s="225" t="s">
        <v>70</v>
      </c>
      <c r="F16" s="221" t="s">
        <v>446</v>
      </c>
      <c r="G16" s="221"/>
      <c r="H16" s="221"/>
      <c r="I16" s="221"/>
      <c r="J16" s="221"/>
      <c r="K16" s="219"/>
    </row>
    <row r="17" spans="2:11" ht="15" customHeight="1">
      <c r="B17" s="222"/>
      <c r="C17" s="224"/>
      <c r="D17" s="224"/>
      <c r="E17" s="225" t="s">
        <v>447</v>
      </c>
      <c r="F17" s="221" t="s">
        <v>448</v>
      </c>
      <c r="G17" s="221"/>
      <c r="H17" s="221"/>
      <c r="I17" s="221"/>
      <c r="J17" s="221"/>
      <c r="K17" s="219"/>
    </row>
    <row r="18" spans="2:11" ht="15" customHeight="1">
      <c r="B18" s="222"/>
      <c r="C18" s="224"/>
      <c r="D18" s="224"/>
      <c r="E18" s="225" t="s">
        <v>449</v>
      </c>
      <c r="F18" s="221" t="s">
        <v>450</v>
      </c>
      <c r="G18" s="221"/>
      <c r="H18" s="221"/>
      <c r="I18" s="221"/>
      <c r="J18" s="221"/>
      <c r="K18" s="219"/>
    </row>
    <row r="19" spans="2:11" ht="15" customHeight="1">
      <c r="B19" s="222"/>
      <c r="C19" s="224"/>
      <c r="D19" s="224"/>
      <c r="E19" s="225" t="s">
        <v>451</v>
      </c>
      <c r="F19" s="221" t="s">
        <v>452</v>
      </c>
      <c r="G19" s="221"/>
      <c r="H19" s="221"/>
      <c r="I19" s="221"/>
      <c r="J19" s="221"/>
      <c r="K19" s="219"/>
    </row>
    <row r="20" spans="2:11" ht="15" customHeight="1">
      <c r="B20" s="222"/>
      <c r="C20" s="224"/>
      <c r="D20" s="224"/>
      <c r="E20" s="225" t="s">
        <v>453</v>
      </c>
      <c r="F20" s="221" t="s">
        <v>454</v>
      </c>
      <c r="G20" s="221"/>
      <c r="H20" s="221"/>
      <c r="I20" s="221"/>
      <c r="J20" s="221"/>
      <c r="K20" s="219"/>
    </row>
    <row r="21" spans="2:11" ht="15" customHeight="1">
      <c r="B21" s="222"/>
      <c r="C21" s="224"/>
      <c r="D21" s="224"/>
      <c r="E21" s="225" t="s">
        <v>455</v>
      </c>
      <c r="F21" s="221" t="s">
        <v>456</v>
      </c>
      <c r="G21" s="221"/>
      <c r="H21" s="221"/>
      <c r="I21" s="221"/>
      <c r="J21" s="221"/>
      <c r="K21" s="219"/>
    </row>
    <row r="22" spans="2:11" ht="12.75" customHeight="1">
      <c r="B22" s="222"/>
      <c r="C22" s="224"/>
      <c r="D22" s="224"/>
      <c r="E22" s="224"/>
      <c r="F22" s="224"/>
      <c r="G22" s="224"/>
      <c r="H22" s="224"/>
      <c r="I22" s="224"/>
      <c r="J22" s="224"/>
      <c r="K22" s="219"/>
    </row>
    <row r="23" spans="2:11" ht="15" customHeight="1">
      <c r="B23" s="222"/>
      <c r="C23" s="221" t="s">
        <v>457</v>
      </c>
      <c r="D23" s="221"/>
      <c r="E23" s="221"/>
      <c r="F23" s="221"/>
      <c r="G23" s="221"/>
      <c r="H23" s="221"/>
      <c r="I23" s="221"/>
      <c r="J23" s="221"/>
      <c r="K23" s="219"/>
    </row>
    <row r="24" spans="2:11" ht="15" customHeight="1">
      <c r="B24" s="222"/>
      <c r="C24" s="221" t="s">
        <v>458</v>
      </c>
      <c r="D24" s="221"/>
      <c r="E24" s="221"/>
      <c r="F24" s="221"/>
      <c r="G24" s="221"/>
      <c r="H24" s="221"/>
      <c r="I24" s="221"/>
      <c r="J24" s="221"/>
      <c r="K24" s="219"/>
    </row>
    <row r="25" spans="2:11" ht="15" customHeight="1">
      <c r="B25" s="222"/>
      <c r="C25" s="223"/>
      <c r="D25" s="221" t="s">
        <v>459</v>
      </c>
      <c r="E25" s="221"/>
      <c r="F25" s="221"/>
      <c r="G25" s="221"/>
      <c r="H25" s="221"/>
      <c r="I25" s="221"/>
      <c r="J25" s="221"/>
      <c r="K25" s="219"/>
    </row>
    <row r="26" spans="2:11" ht="15" customHeight="1">
      <c r="B26" s="222"/>
      <c r="C26" s="224"/>
      <c r="D26" s="221" t="s">
        <v>460</v>
      </c>
      <c r="E26" s="221"/>
      <c r="F26" s="221"/>
      <c r="G26" s="221"/>
      <c r="H26" s="221"/>
      <c r="I26" s="221"/>
      <c r="J26" s="221"/>
      <c r="K26" s="219"/>
    </row>
    <row r="27" spans="2:11" ht="12.75" customHeight="1">
      <c r="B27" s="222"/>
      <c r="C27" s="224"/>
      <c r="D27" s="224"/>
      <c r="E27" s="224"/>
      <c r="F27" s="224"/>
      <c r="G27" s="224"/>
      <c r="H27" s="224"/>
      <c r="I27" s="224"/>
      <c r="J27" s="224"/>
      <c r="K27" s="219"/>
    </row>
    <row r="28" spans="2:11" ht="15" customHeight="1">
      <c r="B28" s="222"/>
      <c r="C28" s="224"/>
      <c r="D28" s="221" t="s">
        <v>461</v>
      </c>
      <c r="E28" s="221"/>
      <c r="F28" s="221"/>
      <c r="G28" s="221"/>
      <c r="H28" s="221"/>
      <c r="I28" s="221"/>
      <c r="J28" s="221"/>
      <c r="K28" s="219"/>
    </row>
    <row r="29" spans="2:11" ht="15" customHeight="1">
      <c r="B29" s="222"/>
      <c r="C29" s="224"/>
      <c r="D29" s="221" t="s">
        <v>462</v>
      </c>
      <c r="E29" s="221"/>
      <c r="F29" s="221"/>
      <c r="G29" s="221"/>
      <c r="H29" s="221"/>
      <c r="I29" s="221"/>
      <c r="J29" s="221"/>
      <c r="K29" s="219"/>
    </row>
    <row r="30" spans="2:11" ht="12.75" customHeight="1">
      <c r="B30" s="222"/>
      <c r="C30" s="224"/>
      <c r="D30" s="224"/>
      <c r="E30" s="224"/>
      <c r="F30" s="224"/>
      <c r="G30" s="224"/>
      <c r="H30" s="224"/>
      <c r="I30" s="224"/>
      <c r="J30" s="224"/>
      <c r="K30" s="219"/>
    </row>
    <row r="31" spans="2:11" ht="15" customHeight="1">
      <c r="B31" s="222"/>
      <c r="C31" s="224"/>
      <c r="D31" s="221" t="s">
        <v>463</v>
      </c>
      <c r="E31" s="221"/>
      <c r="F31" s="221"/>
      <c r="G31" s="221"/>
      <c r="H31" s="221"/>
      <c r="I31" s="221"/>
      <c r="J31" s="221"/>
      <c r="K31" s="219"/>
    </row>
    <row r="32" spans="2:11" ht="15" customHeight="1">
      <c r="B32" s="222"/>
      <c r="C32" s="224"/>
      <c r="D32" s="221" t="s">
        <v>464</v>
      </c>
      <c r="E32" s="221"/>
      <c r="F32" s="221"/>
      <c r="G32" s="221"/>
      <c r="H32" s="221"/>
      <c r="I32" s="221"/>
      <c r="J32" s="221"/>
      <c r="K32" s="219"/>
    </row>
    <row r="33" spans="2:11" ht="15" customHeight="1">
      <c r="B33" s="222"/>
      <c r="C33" s="224"/>
      <c r="D33" s="221" t="s">
        <v>465</v>
      </c>
      <c r="E33" s="221"/>
      <c r="F33" s="221"/>
      <c r="G33" s="221"/>
      <c r="H33" s="221"/>
      <c r="I33" s="221"/>
      <c r="J33" s="221"/>
      <c r="K33" s="219"/>
    </row>
    <row r="34" spans="2:11" ht="15" customHeight="1">
      <c r="B34" s="222"/>
      <c r="C34" s="224"/>
      <c r="D34" s="223"/>
      <c r="E34" s="226" t="s">
        <v>98</v>
      </c>
      <c r="F34" s="223"/>
      <c r="G34" s="221" t="s">
        <v>466</v>
      </c>
      <c r="H34" s="221"/>
      <c r="I34" s="221"/>
      <c r="J34" s="221"/>
      <c r="K34" s="219"/>
    </row>
    <row r="35" spans="2:11" ht="15" customHeight="1">
      <c r="B35" s="222"/>
      <c r="C35" s="224"/>
      <c r="D35" s="223"/>
      <c r="E35" s="226" t="s">
        <v>467</v>
      </c>
      <c r="F35" s="223"/>
      <c r="G35" s="221" t="s">
        <v>468</v>
      </c>
      <c r="H35" s="221"/>
      <c r="I35" s="221"/>
      <c r="J35" s="221"/>
      <c r="K35" s="219"/>
    </row>
    <row r="36" spans="2:11" ht="15" customHeight="1">
      <c r="B36" s="222"/>
      <c r="C36" s="224"/>
      <c r="D36" s="223"/>
      <c r="E36" s="226" t="s">
        <v>45</v>
      </c>
      <c r="F36" s="223"/>
      <c r="G36" s="221" t="s">
        <v>469</v>
      </c>
      <c r="H36" s="221"/>
      <c r="I36" s="221"/>
      <c r="J36" s="221"/>
      <c r="K36" s="219"/>
    </row>
    <row r="37" spans="2:11" ht="15" customHeight="1">
      <c r="B37" s="222"/>
      <c r="C37" s="224"/>
      <c r="D37" s="223"/>
      <c r="E37" s="226" t="s">
        <v>99</v>
      </c>
      <c r="F37" s="223"/>
      <c r="G37" s="221" t="s">
        <v>470</v>
      </c>
      <c r="H37" s="221"/>
      <c r="I37" s="221"/>
      <c r="J37" s="221"/>
      <c r="K37" s="219"/>
    </row>
    <row r="38" spans="2:11" ht="15" customHeight="1">
      <c r="B38" s="222"/>
      <c r="C38" s="224"/>
      <c r="D38" s="223"/>
      <c r="E38" s="226" t="s">
        <v>100</v>
      </c>
      <c r="F38" s="223"/>
      <c r="G38" s="221" t="s">
        <v>471</v>
      </c>
      <c r="H38" s="221"/>
      <c r="I38" s="221"/>
      <c r="J38" s="221"/>
      <c r="K38" s="219"/>
    </row>
    <row r="39" spans="2:11" ht="15" customHeight="1">
      <c r="B39" s="222"/>
      <c r="C39" s="224"/>
      <c r="D39" s="223"/>
      <c r="E39" s="226" t="s">
        <v>101</v>
      </c>
      <c r="F39" s="223"/>
      <c r="G39" s="221" t="s">
        <v>472</v>
      </c>
      <c r="H39" s="221"/>
      <c r="I39" s="221"/>
      <c r="J39" s="221"/>
      <c r="K39" s="219"/>
    </row>
    <row r="40" spans="2:11" ht="15" customHeight="1">
      <c r="B40" s="222"/>
      <c r="C40" s="224"/>
      <c r="D40" s="223"/>
      <c r="E40" s="226" t="s">
        <v>473</v>
      </c>
      <c r="F40" s="223"/>
      <c r="G40" s="221" t="s">
        <v>474</v>
      </c>
      <c r="H40" s="221"/>
      <c r="I40" s="221"/>
      <c r="J40" s="221"/>
      <c r="K40" s="219"/>
    </row>
    <row r="41" spans="2:11" ht="15" customHeight="1">
      <c r="B41" s="222"/>
      <c r="C41" s="224"/>
      <c r="D41" s="223"/>
      <c r="E41" s="226"/>
      <c r="F41" s="223"/>
      <c r="G41" s="221" t="s">
        <v>475</v>
      </c>
      <c r="H41" s="221"/>
      <c r="I41" s="221"/>
      <c r="J41" s="221"/>
      <c r="K41" s="219"/>
    </row>
    <row r="42" spans="2:11" ht="15" customHeight="1">
      <c r="B42" s="222"/>
      <c r="C42" s="224"/>
      <c r="D42" s="223"/>
      <c r="E42" s="226" t="s">
        <v>476</v>
      </c>
      <c r="F42" s="223"/>
      <c r="G42" s="221" t="s">
        <v>477</v>
      </c>
      <c r="H42" s="221"/>
      <c r="I42" s="221"/>
      <c r="J42" s="221"/>
      <c r="K42" s="219"/>
    </row>
    <row r="43" spans="2:11" ht="15" customHeight="1">
      <c r="B43" s="222"/>
      <c r="C43" s="224"/>
      <c r="D43" s="223"/>
      <c r="E43" s="226" t="s">
        <v>104</v>
      </c>
      <c r="F43" s="223"/>
      <c r="G43" s="221" t="s">
        <v>478</v>
      </c>
      <c r="H43" s="221"/>
      <c r="I43" s="221"/>
      <c r="J43" s="221"/>
      <c r="K43" s="219"/>
    </row>
    <row r="44" spans="2:11" ht="12.75" customHeight="1">
      <c r="B44" s="222"/>
      <c r="C44" s="224"/>
      <c r="D44" s="223"/>
      <c r="E44" s="223"/>
      <c r="F44" s="223"/>
      <c r="G44" s="223"/>
      <c r="H44" s="223"/>
      <c r="I44" s="223"/>
      <c r="J44" s="223"/>
      <c r="K44" s="219"/>
    </row>
    <row r="45" spans="2:11" ht="15" customHeight="1">
      <c r="B45" s="222"/>
      <c r="C45" s="224"/>
      <c r="D45" s="221" t="s">
        <v>479</v>
      </c>
      <c r="E45" s="221"/>
      <c r="F45" s="221"/>
      <c r="G45" s="221"/>
      <c r="H45" s="221"/>
      <c r="I45" s="221"/>
      <c r="J45" s="221"/>
      <c r="K45" s="219"/>
    </row>
    <row r="46" spans="2:11" ht="15" customHeight="1">
      <c r="B46" s="222"/>
      <c r="C46" s="224"/>
      <c r="D46" s="224"/>
      <c r="E46" s="221" t="s">
        <v>480</v>
      </c>
      <c r="F46" s="221"/>
      <c r="G46" s="221"/>
      <c r="H46" s="221"/>
      <c r="I46" s="221"/>
      <c r="J46" s="221"/>
      <c r="K46" s="219"/>
    </row>
    <row r="47" spans="2:11" ht="15" customHeight="1">
      <c r="B47" s="222"/>
      <c r="C47" s="224"/>
      <c r="D47" s="224"/>
      <c r="E47" s="221" t="s">
        <v>481</v>
      </c>
      <c r="F47" s="221"/>
      <c r="G47" s="221"/>
      <c r="H47" s="221"/>
      <c r="I47" s="221"/>
      <c r="J47" s="221"/>
      <c r="K47" s="219"/>
    </row>
    <row r="48" spans="2:11" ht="15" customHeight="1">
      <c r="B48" s="222"/>
      <c r="C48" s="224"/>
      <c r="D48" s="224"/>
      <c r="E48" s="221" t="s">
        <v>482</v>
      </c>
      <c r="F48" s="221"/>
      <c r="G48" s="221"/>
      <c r="H48" s="221"/>
      <c r="I48" s="221"/>
      <c r="J48" s="221"/>
      <c r="K48" s="219"/>
    </row>
    <row r="49" spans="2:11" ht="15" customHeight="1">
      <c r="B49" s="222"/>
      <c r="C49" s="224"/>
      <c r="D49" s="221" t="s">
        <v>483</v>
      </c>
      <c r="E49" s="221"/>
      <c r="F49" s="221"/>
      <c r="G49" s="221"/>
      <c r="H49" s="221"/>
      <c r="I49" s="221"/>
      <c r="J49" s="221"/>
      <c r="K49" s="219"/>
    </row>
    <row r="50" spans="2:11" ht="25.5" customHeight="1">
      <c r="B50" s="217"/>
      <c r="C50" s="218" t="s">
        <v>484</v>
      </c>
      <c r="D50" s="218"/>
      <c r="E50" s="218"/>
      <c r="F50" s="218"/>
      <c r="G50" s="218"/>
      <c r="H50" s="218"/>
      <c r="I50" s="218"/>
      <c r="J50" s="218"/>
      <c r="K50" s="219"/>
    </row>
    <row r="51" spans="2:11" ht="5.25" customHeight="1">
      <c r="B51" s="217"/>
      <c r="C51" s="220"/>
      <c r="D51" s="220"/>
      <c r="E51" s="220"/>
      <c r="F51" s="220"/>
      <c r="G51" s="220"/>
      <c r="H51" s="220"/>
      <c r="I51" s="220"/>
      <c r="J51" s="220"/>
      <c r="K51" s="219"/>
    </row>
    <row r="52" spans="2:11" ht="15" customHeight="1">
      <c r="B52" s="217"/>
      <c r="C52" s="221" t="s">
        <v>485</v>
      </c>
      <c r="D52" s="221"/>
      <c r="E52" s="221"/>
      <c r="F52" s="221"/>
      <c r="G52" s="221"/>
      <c r="H52" s="221"/>
      <c r="I52" s="221"/>
      <c r="J52" s="221"/>
      <c r="K52" s="219"/>
    </row>
    <row r="53" spans="2:11" ht="15" customHeight="1">
      <c r="B53" s="217"/>
      <c r="C53" s="221" t="s">
        <v>486</v>
      </c>
      <c r="D53" s="221"/>
      <c r="E53" s="221"/>
      <c r="F53" s="221"/>
      <c r="G53" s="221"/>
      <c r="H53" s="221"/>
      <c r="I53" s="221"/>
      <c r="J53" s="221"/>
      <c r="K53" s="219"/>
    </row>
    <row r="54" spans="2:11" ht="12.75" customHeight="1">
      <c r="B54" s="217"/>
      <c r="C54" s="223"/>
      <c r="D54" s="223"/>
      <c r="E54" s="223"/>
      <c r="F54" s="223"/>
      <c r="G54" s="223"/>
      <c r="H54" s="223"/>
      <c r="I54" s="223"/>
      <c r="J54" s="223"/>
      <c r="K54" s="219"/>
    </row>
    <row r="55" spans="2:11" ht="15" customHeight="1">
      <c r="B55" s="217"/>
      <c r="C55" s="221" t="s">
        <v>487</v>
      </c>
      <c r="D55" s="221"/>
      <c r="E55" s="221"/>
      <c r="F55" s="221"/>
      <c r="G55" s="221"/>
      <c r="H55" s="221"/>
      <c r="I55" s="221"/>
      <c r="J55" s="221"/>
      <c r="K55" s="219"/>
    </row>
    <row r="56" spans="2:11" ht="15" customHeight="1">
      <c r="B56" s="217"/>
      <c r="C56" s="224"/>
      <c r="D56" s="221" t="s">
        <v>488</v>
      </c>
      <c r="E56" s="221"/>
      <c r="F56" s="221"/>
      <c r="G56" s="221"/>
      <c r="H56" s="221"/>
      <c r="I56" s="221"/>
      <c r="J56" s="221"/>
      <c r="K56" s="219"/>
    </row>
    <row r="57" spans="2:11" ht="15" customHeight="1">
      <c r="B57" s="217"/>
      <c r="C57" s="224"/>
      <c r="D57" s="221" t="s">
        <v>489</v>
      </c>
      <c r="E57" s="221"/>
      <c r="F57" s="221"/>
      <c r="G57" s="221"/>
      <c r="H57" s="221"/>
      <c r="I57" s="221"/>
      <c r="J57" s="221"/>
      <c r="K57" s="219"/>
    </row>
    <row r="58" spans="2:11" ht="15" customHeight="1">
      <c r="B58" s="217"/>
      <c r="C58" s="224"/>
      <c r="D58" s="221" t="s">
        <v>490</v>
      </c>
      <c r="E58" s="221"/>
      <c r="F58" s="221"/>
      <c r="G58" s="221"/>
      <c r="H58" s="221"/>
      <c r="I58" s="221"/>
      <c r="J58" s="221"/>
      <c r="K58" s="219"/>
    </row>
    <row r="59" spans="2:11" ht="15" customHeight="1">
      <c r="B59" s="217"/>
      <c r="C59" s="224"/>
      <c r="D59" s="221" t="s">
        <v>491</v>
      </c>
      <c r="E59" s="221"/>
      <c r="F59" s="221"/>
      <c r="G59" s="221"/>
      <c r="H59" s="221"/>
      <c r="I59" s="221"/>
      <c r="J59" s="221"/>
      <c r="K59" s="219"/>
    </row>
    <row r="60" spans="2:11" ht="15" customHeight="1">
      <c r="B60" s="217"/>
      <c r="C60" s="224"/>
      <c r="D60" s="227" t="s">
        <v>492</v>
      </c>
      <c r="E60" s="227"/>
      <c r="F60" s="227"/>
      <c r="G60" s="227"/>
      <c r="H60" s="227"/>
      <c r="I60" s="227"/>
      <c r="J60" s="227"/>
      <c r="K60" s="219"/>
    </row>
    <row r="61" spans="2:11" ht="15" customHeight="1">
      <c r="B61" s="217"/>
      <c r="C61" s="224"/>
      <c r="D61" s="221" t="s">
        <v>493</v>
      </c>
      <c r="E61" s="221"/>
      <c r="F61" s="221"/>
      <c r="G61" s="221"/>
      <c r="H61" s="221"/>
      <c r="I61" s="221"/>
      <c r="J61" s="221"/>
      <c r="K61" s="219"/>
    </row>
    <row r="62" spans="2:11" ht="12.75" customHeight="1">
      <c r="B62" s="217"/>
      <c r="C62" s="224"/>
      <c r="D62" s="224"/>
      <c r="E62" s="228"/>
      <c r="F62" s="224"/>
      <c r="G62" s="224"/>
      <c r="H62" s="224"/>
      <c r="I62" s="224"/>
      <c r="J62" s="224"/>
      <c r="K62" s="219"/>
    </row>
    <row r="63" spans="2:11" ht="15" customHeight="1">
      <c r="B63" s="217"/>
      <c r="C63" s="224"/>
      <c r="D63" s="221" t="s">
        <v>494</v>
      </c>
      <c r="E63" s="221"/>
      <c r="F63" s="221"/>
      <c r="G63" s="221"/>
      <c r="H63" s="221"/>
      <c r="I63" s="221"/>
      <c r="J63" s="221"/>
      <c r="K63" s="219"/>
    </row>
    <row r="64" spans="2:11" ht="15" customHeight="1">
      <c r="B64" s="217"/>
      <c r="C64" s="224"/>
      <c r="D64" s="227" t="s">
        <v>495</v>
      </c>
      <c r="E64" s="227"/>
      <c r="F64" s="227"/>
      <c r="G64" s="227"/>
      <c r="H64" s="227"/>
      <c r="I64" s="227"/>
      <c r="J64" s="227"/>
      <c r="K64" s="219"/>
    </row>
    <row r="65" spans="2:11" ht="15" customHeight="1">
      <c r="B65" s="217"/>
      <c r="C65" s="224"/>
      <c r="D65" s="221" t="s">
        <v>496</v>
      </c>
      <c r="E65" s="221"/>
      <c r="F65" s="221"/>
      <c r="G65" s="221"/>
      <c r="H65" s="221"/>
      <c r="I65" s="221"/>
      <c r="J65" s="221"/>
      <c r="K65" s="219"/>
    </row>
    <row r="66" spans="2:11" ht="15" customHeight="1">
      <c r="B66" s="217"/>
      <c r="C66" s="224"/>
      <c r="D66" s="221" t="s">
        <v>497</v>
      </c>
      <c r="E66" s="221"/>
      <c r="F66" s="221"/>
      <c r="G66" s="221"/>
      <c r="H66" s="221"/>
      <c r="I66" s="221"/>
      <c r="J66" s="221"/>
      <c r="K66" s="219"/>
    </row>
    <row r="67" spans="2:11" ht="15" customHeight="1">
      <c r="B67" s="217"/>
      <c r="C67" s="224"/>
      <c r="D67" s="221" t="s">
        <v>498</v>
      </c>
      <c r="E67" s="221"/>
      <c r="F67" s="221"/>
      <c r="G67" s="221"/>
      <c r="H67" s="221"/>
      <c r="I67" s="221"/>
      <c r="J67" s="221"/>
      <c r="K67" s="219"/>
    </row>
    <row r="68" spans="2:11" ht="15" customHeight="1">
      <c r="B68" s="217"/>
      <c r="C68" s="224"/>
      <c r="D68" s="221" t="s">
        <v>499</v>
      </c>
      <c r="E68" s="221"/>
      <c r="F68" s="221"/>
      <c r="G68" s="221"/>
      <c r="H68" s="221"/>
      <c r="I68" s="221"/>
      <c r="J68" s="221"/>
      <c r="K68" s="219"/>
    </row>
    <row r="69" spans="2:11" ht="12.75" customHeight="1">
      <c r="B69" s="229"/>
      <c r="C69" s="230"/>
      <c r="D69" s="230"/>
      <c r="E69" s="230"/>
      <c r="F69" s="230"/>
      <c r="G69" s="230"/>
      <c r="H69" s="230"/>
      <c r="I69" s="230"/>
      <c r="J69" s="230"/>
      <c r="K69" s="231"/>
    </row>
    <row r="70" spans="2:11" ht="18.75" customHeight="1">
      <c r="B70" s="232"/>
      <c r="C70" s="232"/>
      <c r="D70" s="232"/>
      <c r="E70" s="232"/>
      <c r="F70" s="232"/>
      <c r="G70" s="232"/>
      <c r="H70" s="232"/>
      <c r="I70" s="232"/>
      <c r="J70" s="232"/>
      <c r="K70" s="233"/>
    </row>
    <row r="71" spans="2:11" ht="18.75" customHeight="1">
      <c r="B71" s="233"/>
      <c r="C71" s="233"/>
      <c r="D71" s="233"/>
      <c r="E71" s="233"/>
      <c r="F71" s="233"/>
      <c r="G71" s="233"/>
      <c r="H71" s="233"/>
      <c r="I71" s="233"/>
      <c r="J71" s="233"/>
      <c r="K71" s="233"/>
    </row>
    <row r="72" spans="2:11" ht="7.5" customHeight="1">
      <c r="B72" s="234"/>
      <c r="C72" s="235"/>
      <c r="D72" s="235"/>
      <c r="E72" s="235"/>
      <c r="F72" s="235"/>
      <c r="G72" s="235"/>
      <c r="H72" s="235"/>
      <c r="I72" s="235"/>
      <c r="J72" s="235"/>
      <c r="K72" s="236"/>
    </row>
    <row r="73" spans="2:11" ht="45" customHeight="1">
      <c r="B73" s="237"/>
      <c r="C73" s="238" t="s">
        <v>435</v>
      </c>
      <c r="D73" s="238"/>
      <c r="E73" s="238"/>
      <c r="F73" s="238"/>
      <c r="G73" s="238"/>
      <c r="H73" s="238"/>
      <c r="I73" s="238"/>
      <c r="J73" s="238"/>
      <c r="K73" s="239"/>
    </row>
    <row r="74" spans="2:11" ht="17.25" customHeight="1">
      <c r="B74" s="237"/>
      <c r="C74" s="240" t="s">
        <v>500</v>
      </c>
      <c r="D74" s="240"/>
      <c r="E74" s="240"/>
      <c r="F74" s="240" t="s">
        <v>501</v>
      </c>
      <c r="G74" s="241"/>
      <c r="H74" s="240" t="s">
        <v>99</v>
      </c>
      <c r="I74" s="240" t="s">
        <v>49</v>
      </c>
      <c r="J74" s="240" t="s">
        <v>502</v>
      </c>
      <c r="K74" s="239"/>
    </row>
    <row r="75" spans="2:11" ht="17.25" customHeight="1">
      <c r="B75" s="237"/>
      <c r="C75" s="242" t="s">
        <v>503</v>
      </c>
      <c r="D75" s="242"/>
      <c r="E75" s="242"/>
      <c r="F75" s="243" t="s">
        <v>504</v>
      </c>
      <c r="G75" s="244"/>
      <c r="H75" s="242"/>
      <c r="I75" s="242"/>
      <c r="J75" s="242" t="s">
        <v>505</v>
      </c>
      <c r="K75" s="239"/>
    </row>
    <row r="76" spans="2:11" ht="5.25" customHeight="1">
      <c r="B76" s="237"/>
      <c r="C76" s="245"/>
      <c r="D76" s="245"/>
      <c r="E76" s="245"/>
      <c r="F76" s="245"/>
      <c r="G76" s="246"/>
      <c r="H76" s="245"/>
      <c r="I76" s="245"/>
      <c r="J76" s="245"/>
      <c r="K76" s="239"/>
    </row>
    <row r="77" spans="2:11" ht="15" customHeight="1">
      <c r="B77" s="237"/>
      <c r="C77" s="226" t="s">
        <v>506</v>
      </c>
      <c r="D77" s="226"/>
      <c r="E77" s="226"/>
      <c r="F77" s="247" t="s">
        <v>507</v>
      </c>
      <c r="G77" s="246"/>
      <c r="H77" s="226" t="s">
        <v>508</v>
      </c>
      <c r="I77" s="226" t="s">
        <v>509</v>
      </c>
      <c r="J77" s="226" t="s">
        <v>510</v>
      </c>
      <c r="K77" s="239"/>
    </row>
    <row r="78" spans="2:11" ht="15" customHeight="1">
      <c r="B78" s="248"/>
      <c r="C78" s="226" t="s">
        <v>511</v>
      </c>
      <c r="D78" s="226"/>
      <c r="E78" s="226"/>
      <c r="F78" s="247" t="s">
        <v>512</v>
      </c>
      <c r="G78" s="246"/>
      <c r="H78" s="226" t="s">
        <v>513</v>
      </c>
      <c r="I78" s="226" t="s">
        <v>509</v>
      </c>
      <c r="J78" s="226">
        <v>50</v>
      </c>
      <c r="K78" s="239"/>
    </row>
    <row r="79" spans="2:11" ht="15" customHeight="1">
      <c r="B79" s="248"/>
      <c r="C79" s="226" t="s">
        <v>514</v>
      </c>
      <c r="D79" s="226"/>
      <c r="E79" s="226"/>
      <c r="F79" s="247" t="s">
        <v>507</v>
      </c>
      <c r="G79" s="246"/>
      <c r="H79" s="226" t="s">
        <v>515</v>
      </c>
      <c r="I79" s="226" t="s">
        <v>516</v>
      </c>
      <c r="J79" s="226"/>
      <c r="K79" s="239"/>
    </row>
    <row r="80" spans="2:11" ht="15" customHeight="1">
      <c r="B80" s="248"/>
      <c r="C80" s="226" t="s">
        <v>517</v>
      </c>
      <c r="D80" s="226"/>
      <c r="E80" s="226"/>
      <c r="F80" s="247" t="s">
        <v>512</v>
      </c>
      <c r="G80" s="246"/>
      <c r="H80" s="226" t="s">
        <v>518</v>
      </c>
      <c r="I80" s="226" t="s">
        <v>509</v>
      </c>
      <c r="J80" s="226">
        <v>50</v>
      </c>
      <c r="K80" s="239"/>
    </row>
    <row r="81" spans="2:11" ht="15" customHeight="1">
      <c r="B81" s="248"/>
      <c r="C81" s="226" t="s">
        <v>519</v>
      </c>
      <c r="D81" s="226"/>
      <c r="E81" s="226"/>
      <c r="F81" s="247" t="s">
        <v>512</v>
      </c>
      <c r="G81" s="246"/>
      <c r="H81" s="226" t="s">
        <v>520</v>
      </c>
      <c r="I81" s="226" t="s">
        <v>509</v>
      </c>
      <c r="J81" s="226">
        <v>20</v>
      </c>
      <c r="K81" s="239"/>
    </row>
    <row r="82" spans="2:11" ht="15" customHeight="1">
      <c r="B82" s="248"/>
      <c r="C82" s="226" t="s">
        <v>521</v>
      </c>
      <c r="D82" s="226"/>
      <c r="E82" s="226"/>
      <c r="F82" s="247" t="s">
        <v>512</v>
      </c>
      <c r="G82" s="246"/>
      <c r="H82" s="226" t="s">
        <v>522</v>
      </c>
      <c r="I82" s="226" t="s">
        <v>509</v>
      </c>
      <c r="J82" s="226">
        <v>20</v>
      </c>
      <c r="K82" s="239"/>
    </row>
    <row r="83" spans="2:11" ht="15" customHeight="1">
      <c r="B83" s="248"/>
      <c r="C83" s="226" t="s">
        <v>523</v>
      </c>
      <c r="D83" s="226"/>
      <c r="E83" s="226"/>
      <c r="F83" s="247" t="s">
        <v>512</v>
      </c>
      <c r="G83" s="246"/>
      <c r="H83" s="226" t="s">
        <v>524</v>
      </c>
      <c r="I83" s="226" t="s">
        <v>509</v>
      </c>
      <c r="J83" s="226">
        <v>50</v>
      </c>
      <c r="K83" s="239"/>
    </row>
    <row r="84" spans="2:11" ht="15" customHeight="1">
      <c r="B84" s="248"/>
      <c r="C84" s="226" t="s">
        <v>525</v>
      </c>
      <c r="D84" s="226"/>
      <c r="E84" s="226"/>
      <c r="F84" s="247" t="s">
        <v>512</v>
      </c>
      <c r="G84" s="246"/>
      <c r="H84" s="226" t="s">
        <v>525</v>
      </c>
      <c r="I84" s="226" t="s">
        <v>509</v>
      </c>
      <c r="J84" s="226">
        <v>50</v>
      </c>
      <c r="K84" s="239"/>
    </row>
    <row r="85" spans="2:11" ht="15" customHeight="1">
      <c r="B85" s="248"/>
      <c r="C85" s="226" t="s">
        <v>105</v>
      </c>
      <c r="D85" s="226"/>
      <c r="E85" s="226"/>
      <c r="F85" s="247" t="s">
        <v>512</v>
      </c>
      <c r="G85" s="246"/>
      <c r="H85" s="226" t="s">
        <v>526</v>
      </c>
      <c r="I85" s="226" t="s">
        <v>509</v>
      </c>
      <c r="J85" s="226">
        <v>255</v>
      </c>
      <c r="K85" s="239"/>
    </row>
    <row r="86" spans="2:11" ht="15" customHeight="1">
      <c r="B86" s="248"/>
      <c r="C86" s="226" t="s">
        <v>527</v>
      </c>
      <c r="D86" s="226"/>
      <c r="E86" s="226"/>
      <c r="F86" s="247" t="s">
        <v>507</v>
      </c>
      <c r="G86" s="246"/>
      <c r="H86" s="226" t="s">
        <v>528</v>
      </c>
      <c r="I86" s="226" t="s">
        <v>529</v>
      </c>
      <c r="J86" s="226"/>
      <c r="K86" s="239"/>
    </row>
    <row r="87" spans="2:11" ht="15" customHeight="1">
      <c r="B87" s="248"/>
      <c r="C87" s="226" t="s">
        <v>530</v>
      </c>
      <c r="D87" s="226"/>
      <c r="E87" s="226"/>
      <c r="F87" s="247" t="s">
        <v>507</v>
      </c>
      <c r="G87" s="246"/>
      <c r="H87" s="226" t="s">
        <v>531</v>
      </c>
      <c r="I87" s="226" t="s">
        <v>532</v>
      </c>
      <c r="J87" s="226"/>
      <c r="K87" s="239"/>
    </row>
    <row r="88" spans="2:11" ht="15" customHeight="1">
      <c r="B88" s="248"/>
      <c r="C88" s="226" t="s">
        <v>533</v>
      </c>
      <c r="D88" s="226"/>
      <c r="E88" s="226"/>
      <c r="F88" s="247" t="s">
        <v>507</v>
      </c>
      <c r="G88" s="246"/>
      <c r="H88" s="226" t="s">
        <v>533</v>
      </c>
      <c r="I88" s="226" t="s">
        <v>532</v>
      </c>
      <c r="J88" s="226"/>
      <c r="K88" s="239"/>
    </row>
    <row r="89" spans="2:11" ht="15" customHeight="1">
      <c r="B89" s="248"/>
      <c r="C89" s="226" t="s">
        <v>32</v>
      </c>
      <c r="D89" s="226"/>
      <c r="E89" s="226"/>
      <c r="F89" s="247" t="s">
        <v>507</v>
      </c>
      <c r="G89" s="246"/>
      <c r="H89" s="226" t="s">
        <v>534</v>
      </c>
      <c r="I89" s="226" t="s">
        <v>532</v>
      </c>
      <c r="J89" s="226"/>
      <c r="K89" s="239"/>
    </row>
    <row r="90" spans="2:11" ht="15" customHeight="1">
      <c r="B90" s="248"/>
      <c r="C90" s="226" t="s">
        <v>40</v>
      </c>
      <c r="D90" s="226"/>
      <c r="E90" s="226"/>
      <c r="F90" s="247" t="s">
        <v>507</v>
      </c>
      <c r="G90" s="246"/>
      <c r="H90" s="226" t="s">
        <v>535</v>
      </c>
      <c r="I90" s="226" t="s">
        <v>532</v>
      </c>
      <c r="J90" s="226"/>
      <c r="K90" s="239"/>
    </row>
    <row r="91" spans="2:11" ht="15" customHeight="1">
      <c r="B91" s="249"/>
      <c r="C91" s="250"/>
      <c r="D91" s="250"/>
      <c r="E91" s="250"/>
      <c r="F91" s="250"/>
      <c r="G91" s="250"/>
      <c r="H91" s="250"/>
      <c r="I91" s="250"/>
      <c r="J91" s="250"/>
      <c r="K91" s="251"/>
    </row>
    <row r="92" spans="2:11" ht="18.75" customHeight="1">
      <c r="B92" s="252"/>
      <c r="C92" s="253"/>
      <c r="D92" s="253"/>
      <c r="E92" s="253"/>
      <c r="F92" s="253"/>
      <c r="G92" s="253"/>
      <c r="H92" s="253"/>
      <c r="I92" s="253"/>
      <c r="J92" s="253"/>
      <c r="K92" s="252"/>
    </row>
    <row r="93" spans="2:11" ht="18.75" customHeight="1">
      <c r="B93" s="233"/>
      <c r="C93" s="233"/>
      <c r="D93" s="233"/>
      <c r="E93" s="233"/>
      <c r="F93" s="233"/>
      <c r="G93" s="233"/>
      <c r="H93" s="233"/>
      <c r="I93" s="233"/>
      <c r="J93" s="233"/>
      <c r="K93" s="233"/>
    </row>
    <row r="94" spans="2:11" ht="7.5" customHeight="1">
      <c r="B94" s="234"/>
      <c r="C94" s="235"/>
      <c r="D94" s="235"/>
      <c r="E94" s="235"/>
      <c r="F94" s="235"/>
      <c r="G94" s="235"/>
      <c r="H94" s="235"/>
      <c r="I94" s="235"/>
      <c r="J94" s="235"/>
      <c r="K94" s="236"/>
    </row>
    <row r="95" spans="2:11" ht="45" customHeight="1">
      <c r="B95" s="237"/>
      <c r="C95" s="238" t="s">
        <v>536</v>
      </c>
      <c r="D95" s="238"/>
      <c r="E95" s="238"/>
      <c r="F95" s="238"/>
      <c r="G95" s="238"/>
      <c r="H95" s="238"/>
      <c r="I95" s="238"/>
      <c r="J95" s="238"/>
      <c r="K95" s="239"/>
    </row>
    <row r="96" spans="2:11" ht="17.25" customHeight="1">
      <c r="B96" s="237"/>
      <c r="C96" s="240" t="s">
        <v>500</v>
      </c>
      <c r="D96" s="240"/>
      <c r="E96" s="240"/>
      <c r="F96" s="240" t="s">
        <v>501</v>
      </c>
      <c r="G96" s="241"/>
      <c r="H96" s="240" t="s">
        <v>99</v>
      </c>
      <c r="I96" s="240" t="s">
        <v>49</v>
      </c>
      <c r="J96" s="240" t="s">
        <v>502</v>
      </c>
      <c r="K96" s="239"/>
    </row>
    <row r="97" spans="2:11" ht="17.25" customHeight="1">
      <c r="B97" s="237"/>
      <c r="C97" s="242" t="s">
        <v>503</v>
      </c>
      <c r="D97" s="242"/>
      <c r="E97" s="242"/>
      <c r="F97" s="243" t="s">
        <v>504</v>
      </c>
      <c r="G97" s="244"/>
      <c r="H97" s="242"/>
      <c r="I97" s="242"/>
      <c r="J97" s="242" t="s">
        <v>505</v>
      </c>
      <c r="K97" s="239"/>
    </row>
    <row r="98" spans="2:11" ht="5.25" customHeight="1">
      <c r="B98" s="237"/>
      <c r="C98" s="240"/>
      <c r="D98" s="240"/>
      <c r="E98" s="240"/>
      <c r="F98" s="240"/>
      <c r="G98" s="254"/>
      <c r="H98" s="240"/>
      <c r="I98" s="240"/>
      <c r="J98" s="240"/>
      <c r="K98" s="239"/>
    </row>
    <row r="99" spans="2:11" ht="15" customHeight="1">
      <c r="B99" s="237"/>
      <c r="C99" s="226" t="s">
        <v>506</v>
      </c>
      <c r="D99" s="226"/>
      <c r="E99" s="226"/>
      <c r="F99" s="247" t="s">
        <v>507</v>
      </c>
      <c r="G99" s="226"/>
      <c r="H99" s="226" t="s">
        <v>537</v>
      </c>
      <c r="I99" s="226" t="s">
        <v>509</v>
      </c>
      <c r="J99" s="226" t="s">
        <v>510</v>
      </c>
      <c r="K99" s="239"/>
    </row>
    <row r="100" spans="2:11" ht="15" customHeight="1">
      <c r="B100" s="248"/>
      <c r="C100" s="226" t="s">
        <v>511</v>
      </c>
      <c r="D100" s="226"/>
      <c r="E100" s="226"/>
      <c r="F100" s="247" t="s">
        <v>512</v>
      </c>
      <c r="G100" s="226"/>
      <c r="H100" s="226" t="s">
        <v>537</v>
      </c>
      <c r="I100" s="226" t="s">
        <v>509</v>
      </c>
      <c r="J100" s="226">
        <v>50</v>
      </c>
      <c r="K100" s="239"/>
    </row>
    <row r="101" spans="2:11" ht="15" customHeight="1">
      <c r="B101" s="248"/>
      <c r="C101" s="226" t="s">
        <v>514</v>
      </c>
      <c r="D101" s="226"/>
      <c r="E101" s="226"/>
      <c r="F101" s="247" t="s">
        <v>507</v>
      </c>
      <c r="G101" s="226"/>
      <c r="H101" s="226" t="s">
        <v>537</v>
      </c>
      <c r="I101" s="226" t="s">
        <v>516</v>
      </c>
      <c r="J101" s="226"/>
      <c r="K101" s="239"/>
    </row>
    <row r="102" spans="2:11" ht="15" customHeight="1">
      <c r="B102" s="248"/>
      <c r="C102" s="226" t="s">
        <v>517</v>
      </c>
      <c r="D102" s="226"/>
      <c r="E102" s="226"/>
      <c r="F102" s="247" t="s">
        <v>512</v>
      </c>
      <c r="G102" s="226"/>
      <c r="H102" s="226" t="s">
        <v>537</v>
      </c>
      <c r="I102" s="226" t="s">
        <v>509</v>
      </c>
      <c r="J102" s="226">
        <v>50</v>
      </c>
      <c r="K102" s="239"/>
    </row>
    <row r="103" spans="2:11" ht="15" customHeight="1">
      <c r="B103" s="248"/>
      <c r="C103" s="226" t="s">
        <v>525</v>
      </c>
      <c r="D103" s="226"/>
      <c r="E103" s="226"/>
      <c r="F103" s="247" t="s">
        <v>512</v>
      </c>
      <c r="G103" s="226"/>
      <c r="H103" s="226" t="s">
        <v>537</v>
      </c>
      <c r="I103" s="226" t="s">
        <v>509</v>
      </c>
      <c r="J103" s="226">
        <v>50</v>
      </c>
      <c r="K103" s="239"/>
    </row>
    <row r="104" spans="2:11" ht="15" customHeight="1">
      <c r="B104" s="248"/>
      <c r="C104" s="226" t="s">
        <v>523</v>
      </c>
      <c r="D104" s="226"/>
      <c r="E104" s="226"/>
      <c r="F104" s="247" t="s">
        <v>512</v>
      </c>
      <c r="G104" s="226"/>
      <c r="H104" s="226" t="s">
        <v>537</v>
      </c>
      <c r="I104" s="226" t="s">
        <v>509</v>
      </c>
      <c r="J104" s="226">
        <v>50</v>
      </c>
      <c r="K104" s="239"/>
    </row>
    <row r="105" spans="2:11" ht="15" customHeight="1">
      <c r="B105" s="248"/>
      <c r="C105" s="226" t="s">
        <v>45</v>
      </c>
      <c r="D105" s="226"/>
      <c r="E105" s="226"/>
      <c r="F105" s="247" t="s">
        <v>507</v>
      </c>
      <c r="G105" s="226"/>
      <c r="H105" s="226" t="s">
        <v>538</v>
      </c>
      <c r="I105" s="226" t="s">
        <v>509</v>
      </c>
      <c r="J105" s="226">
        <v>20</v>
      </c>
      <c r="K105" s="239"/>
    </row>
    <row r="106" spans="2:11" ht="15" customHeight="1">
      <c r="B106" s="248"/>
      <c r="C106" s="226" t="s">
        <v>539</v>
      </c>
      <c r="D106" s="226"/>
      <c r="E106" s="226"/>
      <c r="F106" s="247" t="s">
        <v>507</v>
      </c>
      <c r="G106" s="226"/>
      <c r="H106" s="226" t="s">
        <v>540</v>
      </c>
      <c r="I106" s="226" t="s">
        <v>509</v>
      </c>
      <c r="J106" s="226">
        <v>120</v>
      </c>
      <c r="K106" s="239"/>
    </row>
    <row r="107" spans="2:11" ht="15" customHeight="1">
      <c r="B107" s="248"/>
      <c r="C107" s="226" t="s">
        <v>32</v>
      </c>
      <c r="D107" s="226"/>
      <c r="E107" s="226"/>
      <c r="F107" s="247" t="s">
        <v>507</v>
      </c>
      <c r="G107" s="226"/>
      <c r="H107" s="226" t="s">
        <v>541</v>
      </c>
      <c r="I107" s="226" t="s">
        <v>532</v>
      </c>
      <c r="J107" s="226"/>
      <c r="K107" s="239"/>
    </row>
    <row r="108" spans="2:11" ht="15" customHeight="1">
      <c r="B108" s="248"/>
      <c r="C108" s="226" t="s">
        <v>40</v>
      </c>
      <c r="D108" s="226"/>
      <c r="E108" s="226"/>
      <c r="F108" s="247" t="s">
        <v>507</v>
      </c>
      <c r="G108" s="226"/>
      <c r="H108" s="226" t="s">
        <v>542</v>
      </c>
      <c r="I108" s="226" t="s">
        <v>532</v>
      </c>
      <c r="J108" s="226"/>
      <c r="K108" s="239"/>
    </row>
    <row r="109" spans="2:11" ht="15" customHeight="1">
      <c r="B109" s="248"/>
      <c r="C109" s="226" t="s">
        <v>49</v>
      </c>
      <c r="D109" s="226"/>
      <c r="E109" s="226"/>
      <c r="F109" s="247" t="s">
        <v>507</v>
      </c>
      <c r="G109" s="226"/>
      <c r="H109" s="226" t="s">
        <v>543</v>
      </c>
      <c r="I109" s="226" t="s">
        <v>544</v>
      </c>
      <c r="J109" s="226"/>
      <c r="K109" s="239"/>
    </row>
    <row r="110" spans="2:11" ht="15" customHeight="1">
      <c r="B110" s="249"/>
      <c r="C110" s="255"/>
      <c r="D110" s="255"/>
      <c r="E110" s="255"/>
      <c r="F110" s="255"/>
      <c r="G110" s="255"/>
      <c r="H110" s="255"/>
      <c r="I110" s="255"/>
      <c r="J110" s="255"/>
      <c r="K110" s="251"/>
    </row>
    <row r="111" spans="2:11" ht="18.75" customHeight="1">
      <c r="B111" s="256"/>
      <c r="C111" s="223"/>
      <c r="D111" s="223"/>
      <c r="E111" s="223"/>
      <c r="F111" s="257"/>
      <c r="G111" s="223"/>
      <c r="H111" s="223"/>
      <c r="I111" s="223"/>
      <c r="J111" s="223"/>
      <c r="K111" s="256"/>
    </row>
    <row r="112" spans="2:11" ht="18.75" customHeight="1">
      <c r="B112" s="233"/>
      <c r="C112" s="233"/>
      <c r="D112" s="233"/>
      <c r="E112" s="233"/>
      <c r="F112" s="233"/>
      <c r="G112" s="233"/>
      <c r="H112" s="233"/>
      <c r="I112" s="233"/>
      <c r="J112" s="233"/>
      <c r="K112" s="233"/>
    </row>
    <row r="113" spans="2:11" ht="7.5" customHeight="1">
      <c r="B113" s="258"/>
      <c r="C113" s="259"/>
      <c r="D113" s="259"/>
      <c r="E113" s="259"/>
      <c r="F113" s="259"/>
      <c r="G113" s="259"/>
      <c r="H113" s="259"/>
      <c r="I113" s="259"/>
      <c r="J113" s="259"/>
      <c r="K113" s="260"/>
    </row>
    <row r="114" spans="2:11" ht="45" customHeight="1">
      <c r="B114" s="261"/>
      <c r="C114" s="214" t="s">
        <v>545</v>
      </c>
      <c r="D114" s="214"/>
      <c r="E114" s="214"/>
      <c r="F114" s="214"/>
      <c r="G114" s="214"/>
      <c r="H114" s="214"/>
      <c r="I114" s="214"/>
      <c r="J114" s="214"/>
      <c r="K114" s="262"/>
    </row>
    <row r="115" spans="2:11" ht="17.25" customHeight="1">
      <c r="B115" s="263"/>
      <c r="C115" s="240" t="s">
        <v>500</v>
      </c>
      <c r="D115" s="240"/>
      <c r="E115" s="240"/>
      <c r="F115" s="240" t="s">
        <v>501</v>
      </c>
      <c r="G115" s="241"/>
      <c r="H115" s="240" t="s">
        <v>99</v>
      </c>
      <c r="I115" s="240" t="s">
        <v>49</v>
      </c>
      <c r="J115" s="240" t="s">
        <v>502</v>
      </c>
      <c r="K115" s="264"/>
    </row>
    <row r="116" spans="2:11" ht="17.25" customHeight="1">
      <c r="B116" s="263"/>
      <c r="C116" s="242" t="s">
        <v>503</v>
      </c>
      <c r="D116" s="242"/>
      <c r="E116" s="242"/>
      <c r="F116" s="243" t="s">
        <v>504</v>
      </c>
      <c r="G116" s="244"/>
      <c r="H116" s="242"/>
      <c r="I116" s="242"/>
      <c r="J116" s="242" t="s">
        <v>505</v>
      </c>
      <c r="K116" s="264"/>
    </row>
    <row r="117" spans="2:11" ht="5.25" customHeight="1">
      <c r="B117" s="265"/>
      <c r="C117" s="245"/>
      <c r="D117" s="245"/>
      <c r="E117" s="245"/>
      <c r="F117" s="245"/>
      <c r="G117" s="226"/>
      <c r="H117" s="245"/>
      <c r="I117" s="245"/>
      <c r="J117" s="245"/>
      <c r="K117" s="266"/>
    </row>
    <row r="118" spans="2:11" ht="15" customHeight="1">
      <c r="B118" s="265"/>
      <c r="C118" s="226" t="s">
        <v>506</v>
      </c>
      <c r="D118" s="245"/>
      <c r="E118" s="245"/>
      <c r="F118" s="247" t="s">
        <v>507</v>
      </c>
      <c r="G118" s="226"/>
      <c r="H118" s="226" t="s">
        <v>537</v>
      </c>
      <c r="I118" s="226" t="s">
        <v>509</v>
      </c>
      <c r="J118" s="226" t="s">
        <v>510</v>
      </c>
      <c r="K118" s="267"/>
    </row>
    <row r="119" spans="2:11" ht="15" customHeight="1">
      <c r="B119" s="265"/>
      <c r="C119" s="226" t="s">
        <v>546</v>
      </c>
      <c r="D119" s="226"/>
      <c r="E119" s="226"/>
      <c r="F119" s="247" t="s">
        <v>507</v>
      </c>
      <c r="G119" s="226"/>
      <c r="H119" s="226" t="s">
        <v>547</v>
      </c>
      <c r="I119" s="226" t="s">
        <v>509</v>
      </c>
      <c r="J119" s="226" t="s">
        <v>510</v>
      </c>
      <c r="K119" s="267"/>
    </row>
    <row r="120" spans="2:11" ht="15" customHeight="1">
      <c r="B120" s="265"/>
      <c r="C120" s="226" t="s">
        <v>455</v>
      </c>
      <c r="D120" s="226"/>
      <c r="E120" s="226"/>
      <c r="F120" s="247" t="s">
        <v>507</v>
      </c>
      <c r="G120" s="226"/>
      <c r="H120" s="226" t="s">
        <v>548</v>
      </c>
      <c r="I120" s="226" t="s">
        <v>509</v>
      </c>
      <c r="J120" s="226" t="s">
        <v>510</v>
      </c>
      <c r="K120" s="267"/>
    </row>
    <row r="121" spans="2:11" ht="15" customHeight="1">
      <c r="B121" s="265"/>
      <c r="C121" s="226" t="s">
        <v>549</v>
      </c>
      <c r="D121" s="226"/>
      <c r="E121" s="226"/>
      <c r="F121" s="247" t="s">
        <v>512</v>
      </c>
      <c r="G121" s="226"/>
      <c r="H121" s="226" t="s">
        <v>550</v>
      </c>
      <c r="I121" s="226" t="s">
        <v>509</v>
      </c>
      <c r="J121" s="226">
        <v>15</v>
      </c>
      <c r="K121" s="267"/>
    </row>
    <row r="122" spans="2:11" ht="15" customHeight="1">
      <c r="B122" s="265"/>
      <c r="C122" s="226" t="s">
        <v>511</v>
      </c>
      <c r="D122" s="226"/>
      <c r="E122" s="226"/>
      <c r="F122" s="247" t="s">
        <v>512</v>
      </c>
      <c r="G122" s="226"/>
      <c r="H122" s="226" t="s">
        <v>537</v>
      </c>
      <c r="I122" s="226" t="s">
        <v>509</v>
      </c>
      <c r="J122" s="226">
        <v>50</v>
      </c>
      <c r="K122" s="267"/>
    </row>
    <row r="123" spans="2:11" ht="15" customHeight="1">
      <c r="B123" s="265"/>
      <c r="C123" s="226" t="s">
        <v>517</v>
      </c>
      <c r="D123" s="226"/>
      <c r="E123" s="226"/>
      <c r="F123" s="247" t="s">
        <v>512</v>
      </c>
      <c r="G123" s="226"/>
      <c r="H123" s="226" t="s">
        <v>537</v>
      </c>
      <c r="I123" s="226" t="s">
        <v>509</v>
      </c>
      <c r="J123" s="226">
        <v>50</v>
      </c>
      <c r="K123" s="267"/>
    </row>
    <row r="124" spans="2:11" ht="15" customHeight="1">
      <c r="B124" s="265"/>
      <c r="C124" s="226" t="s">
        <v>523</v>
      </c>
      <c r="D124" s="226"/>
      <c r="E124" s="226"/>
      <c r="F124" s="247" t="s">
        <v>512</v>
      </c>
      <c r="G124" s="226"/>
      <c r="H124" s="226" t="s">
        <v>537</v>
      </c>
      <c r="I124" s="226" t="s">
        <v>509</v>
      </c>
      <c r="J124" s="226">
        <v>50</v>
      </c>
      <c r="K124" s="267"/>
    </row>
    <row r="125" spans="2:11" ht="15" customHeight="1">
      <c r="B125" s="265"/>
      <c r="C125" s="226" t="s">
        <v>525</v>
      </c>
      <c r="D125" s="226"/>
      <c r="E125" s="226"/>
      <c r="F125" s="247" t="s">
        <v>512</v>
      </c>
      <c r="G125" s="226"/>
      <c r="H125" s="226" t="s">
        <v>537</v>
      </c>
      <c r="I125" s="226" t="s">
        <v>509</v>
      </c>
      <c r="J125" s="226">
        <v>50</v>
      </c>
      <c r="K125" s="267"/>
    </row>
    <row r="126" spans="2:11" ht="15" customHeight="1">
      <c r="B126" s="265"/>
      <c r="C126" s="226" t="s">
        <v>105</v>
      </c>
      <c r="D126" s="226"/>
      <c r="E126" s="226"/>
      <c r="F126" s="247" t="s">
        <v>512</v>
      </c>
      <c r="G126" s="226"/>
      <c r="H126" s="226" t="s">
        <v>551</v>
      </c>
      <c r="I126" s="226" t="s">
        <v>509</v>
      </c>
      <c r="J126" s="226">
        <v>255</v>
      </c>
      <c r="K126" s="267"/>
    </row>
    <row r="127" spans="2:11" ht="15" customHeight="1">
      <c r="B127" s="265"/>
      <c r="C127" s="226" t="s">
        <v>527</v>
      </c>
      <c r="D127" s="226"/>
      <c r="E127" s="226"/>
      <c r="F127" s="247" t="s">
        <v>507</v>
      </c>
      <c r="G127" s="226"/>
      <c r="H127" s="226" t="s">
        <v>552</v>
      </c>
      <c r="I127" s="226" t="s">
        <v>529</v>
      </c>
      <c r="J127" s="226"/>
      <c r="K127" s="267"/>
    </row>
    <row r="128" spans="2:11" ht="15" customHeight="1">
      <c r="B128" s="265"/>
      <c r="C128" s="226" t="s">
        <v>530</v>
      </c>
      <c r="D128" s="226"/>
      <c r="E128" s="226"/>
      <c r="F128" s="247" t="s">
        <v>507</v>
      </c>
      <c r="G128" s="226"/>
      <c r="H128" s="226" t="s">
        <v>553</v>
      </c>
      <c r="I128" s="226" t="s">
        <v>532</v>
      </c>
      <c r="J128" s="226"/>
      <c r="K128" s="267"/>
    </row>
    <row r="129" spans="2:11" ht="15" customHeight="1">
      <c r="B129" s="265"/>
      <c r="C129" s="226" t="s">
        <v>533</v>
      </c>
      <c r="D129" s="226"/>
      <c r="E129" s="226"/>
      <c r="F129" s="247" t="s">
        <v>507</v>
      </c>
      <c r="G129" s="226"/>
      <c r="H129" s="226" t="s">
        <v>533</v>
      </c>
      <c r="I129" s="226" t="s">
        <v>532</v>
      </c>
      <c r="J129" s="226"/>
      <c r="K129" s="267"/>
    </row>
    <row r="130" spans="2:11" ht="15" customHeight="1">
      <c r="B130" s="265"/>
      <c r="C130" s="226" t="s">
        <v>32</v>
      </c>
      <c r="D130" s="226"/>
      <c r="E130" s="226"/>
      <c r="F130" s="247" t="s">
        <v>507</v>
      </c>
      <c r="G130" s="226"/>
      <c r="H130" s="226" t="s">
        <v>554</v>
      </c>
      <c r="I130" s="226" t="s">
        <v>532</v>
      </c>
      <c r="J130" s="226"/>
      <c r="K130" s="267"/>
    </row>
    <row r="131" spans="2:11" ht="15" customHeight="1">
      <c r="B131" s="265"/>
      <c r="C131" s="226" t="s">
        <v>555</v>
      </c>
      <c r="D131" s="226"/>
      <c r="E131" s="226"/>
      <c r="F131" s="247" t="s">
        <v>507</v>
      </c>
      <c r="G131" s="226"/>
      <c r="H131" s="226" t="s">
        <v>556</v>
      </c>
      <c r="I131" s="226" t="s">
        <v>532</v>
      </c>
      <c r="J131" s="226"/>
      <c r="K131" s="267"/>
    </row>
    <row r="132" spans="2:11" ht="15" customHeight="1">
      <c r="B132" s="268"/>
      <c r="C132" s="269"/>
      <c r="D132" s="269"/>
      <c r="E132" s="269"/>
      <c r="F132" s="269"/>
      <c r="G132" s="269"/>
      <c r="H132" s="269"/>
      <c r="I132" s="269"/>
      <c r="J132" s="269"/>
      <c r="K132" s="270"/>
    </row>
    <row r="133" spans="2:11" ht="18.75" customHeight="1">
      <c r="B133" s="223"/>
      <c r="C133" s="223"/>
      <c r="D133" s="223"/>
      <c r="E133" s="223"/>
      <c r="F133" s="257"/>
      <c r="G133" s="223"/>
      <c r="H133" s="223"/>
      <c r="I133" s="223"/>
      <c r="J133" s="223"/>
      <c r="K133" s="223"/>
    </row>
    <row r="134" spans="2:11" ht="18.75" customHeight="1">
      <c r="B134" s="233"/>
      <c r="C134" s="233"/>
      <c r="D134" s="233"/>
      <c r="E134" s="233"/>
      <c r="F134" s="233"/>
      <c r="G134" s="233"/>
      <c r="H134" s="233"/>
      <c r="I134" s="233"/>
      <c r="J134" s="233"/>
      <c r="K134" s="233"/>
    </row>
    <row r="135" spans="2:11" ht="7.5" customHeight="1">
      <c r="B135" s="234"/>
      <c r="C135" s="235"/>
      <c r="D135" s="235"/>
      <c r="E135" s="235"/>
      <c r="F135" s="235"/>
      <c r="G135" s="235"/>
      <c r="H135" s="235"/>
      <c r="I135" s="235"/>
      <c r="J135" s="235"/>
      <c r="K135" s="236"/>
    </row>
    <row r="136" spans="2:11" ht="45" customHeight="1">
      <c r="B136" s="237"/>
      <c r="C136" s="238" t="s">
        <v>557</v>
      </c>
      <c r="D136" s="238"/>
      <c r="E136" s="238"/>
      <c r="F136" s="238"/>
      <c r="G136" s="238"/>
      <c r="H136" s="238"/>
      <c r="I136" s="238"/>
      <c r="J136" s="238"/>
      <c r="K136" s="239"/>
    </row>
    <row r="137" spans="2:11" ht="17.25" customHeight="1">
      <c r="B137" s="237"/>
      <c r="C137" s="240" t="s">
        <v>500</v>
      </c>
      <c r="D137" s="240"/>
      <c r="E137" s="240"/>
      <c r="F137" s="240" t="s">
        <v>501</v>
      </c>
      <c r="G137" s="241"/>
      <c r="H137" s="240" t="s">
        <v>99</v>
      </c>
      <c r="I137" s="240" t="s">
        <v>49</v>
      </c>
      <c r="J137" s="240" t="s">
        <v>502</v>
      </c>
      <c r="K137" s="239"/>
    </row>
    <row r="138" spans="2:11" ht="17.25" customHeight="1">
      <c r="B138" s="237"/>
      <c r="C138" s="242" t="s">
        <v>503</v>
      </c>
      <c r="D138" s="242"/>
      <c r="E138" s="242"/>
      <c r="F138" s="243" t="s">
        <v>504</v>
      </c>
      <c r="G138" s="244"/>
      <c r="H138" s="242"/>
      <c r="I138" s="242"/>
      <c r="J138" s="242" t="s">
        <v>505</v>
      </c>
      <c r="K138" s="239"/>
    </row>
    <row r="139" spans="2:11" ht="5.25" customHeight="1">
      <c r="B139" s="248"/>
      <c r="C139" s="245"/>
      <c r="D139" s="245"/>
      <c r="E139" s="245"/>
      <c r="F139" s="245"/>
      <c r="G139" s="246"/>
      <c r="H139" s="245"/>
      <c r="I139" s="245"/>
      <c r="J139" s="245"/>
      <c r="K139" s="267"/>
    </row>
    <row r="140" spans="2:11" ht="15" customHeight="1">
      <c r="B140" s="248"/>
      <c r="C140" s="271" t="s">
        <v>506</v>
      </c>
      <c r="D140" s="226"/>
      <c r="E140" s="226"/>
      <c r="F140" s="272" t="s">
        <v>507</v>
      </c>
      <c r="G140" s="226"/>
      <c r="H140" s="271" t="s">
        <v>537</v>
      </c>
      <c r="I140" s="271" t="s">
        <v>509</v>
      </c>
      <c r="J140" s="271" t="s">
        <v>510</v>
      </c>
      <c r="K140" s="267"/>
    </row>
    <row r="141" spans="2:11" ht="15" customHeight="1">
      <c r="B141" s="248"/>
      <c r="C141" s="271" t="s">
        <v>546</v>
      </c>
      <c r="D141" s="226"/>
      <c r="E141" s="226"/>
      <c r="F141" s="272" t="s">
        <v>507</v>
      </c>
      <c r="G141" s="226"/>
      <c r="H141" s="271" t="s">
        <v>558</v>
      </c>
      <c r="I141" s="271" t="s">
        <v>509</v>
      </c>
      <c r="J141" s="271" t="s">
        <v>510</v>
      </c>
      <c r="K141" s="267"/>
    </row>
    <row r="142" spans="2:11" ht="15" customHeight="1">
      <c r="B142" s="248"/>
      <c r="C142" s="271" t="s">
        <v>455</v>
      </c>
      <c r="D142" s="226"/>
      <c r="E142" s="226"/>
      <c r="F142" s="272" t="s">
        <v>507</v>
      </c>
      <c r="G142" s="226"/>
      <c r="H142" s="271" t="s">
        <v>559</v>
      </c>
      <c r="I142" s="271" t="s">
        <v>509</v>
      </c>
      <c r="J142" s="271" t="s">
        <v>510</v>
      </c>
      <c r="K142" s="267"/>
    </row>
    <row r="143" spans="2:11" ht="15" customHeight="1">
      <c r="B143" s="248"/>
      <c r="C143" s="271" t="s">
        <v>511</v>
      </c>
      <c r="D143" s="226"/>
      <c r="E143" s="226"/>
      <c r="F143" s="272" t="s">
        <v>512</v>
      </c>
      <c r="G143" s="226"/>
      <c r="H143" s="271" t="s">
        <v>537</v>
      </c>
      <c r="I143" s="271" t="s">
        <v>509</v>
      </c>
      <c r="J143" s="271">
        <v>50</v>
      </c>
      <c r="K143" s="267"/>
    </row>
    <row r="144" spans="2:11" ht="15" customHeight="1">
      <c r="B144" s="248"/>
      <c r="C144" s="271" t="s">
        <v>514</v>
      </c>
      <c r="D144" s="226"/>
      <c r="E144" s="226"/>
      <c r="F144" s="272" t="s">
        <v>507</v>
      </c>
      <c r="G144" s="226"/>
      <c r="H144" s="271" t="s">
        <v>537</v>
      </c>
      <c r="I144" s="271" t="s">
        <v>516</v>
      </c>
      <c r="J144" s="271"/>
      <c r="K144" s="267"/>
    </row>
    <row r="145" spans="2:11" ht="15" customHeight="1">
      <c r="B145" s="248"/>
      <c r="C145" s="271" t="s">
        <v>517</v>
      </c>
      <c r="D145" s="226"/>
      <c r="E145" s="226"/>
      <c r="F145" s="272" t="s">
        <v>512</v>
      </c>
      <c r="G145" s="226"/>
      <c r="H145" s="271" t="s">
        <v>537</v>
      </c>
      <c r="I145" s="271" t="s">
        <v>509</v>
      </c>
      <c r="J145" s="271">
        <v>50</v>
      </c>
      <c r="K145" s="267"/>
    </row>
    <row r="146" spans="2:11" ht="15" customHeight="1">
      <c r="B146" s="248"/>
      <c r="C146" s="271" t="s">
        <v>525</v>
      </c>
      <c r="D146" s="226"/>
      <c r="E146" s="226"/>
      <c r="F146" s="272" t="s">
        <v>512</v>
      </c>
      <c r="G146" s="226"/>
      <c r="H146" s="271" t="s">
        <v>537</v>
      </c>
      <c r="I146" s="271" t="s">
        <v>509</v>
      </c>
      <c r="J146" s="271">
        <v>50</v>
      </c>
      <c r="K146" s="267"/>
    </row>
    <row r="147" spans="2:11" ht="15" customHeight="1">
      <c r="B147" s="248"/>
      <c r="C147" s="271" t="s">
        <v>523</v>
      </c>
      <c r="D147" s="226"/>
      <c r="E147" s="226"/>
      <c r="F147" s="272" t="s">
        <v>512</v>
      </c>
      <c r="G147" s="226"/>
      <c r="H147" s="271" t="s">
        <v>537</v>
      </c>
      <c r="I147" s="271" t="s">
        <v>509</v>
      </c>
      <c r="J147" s="271">
        <v>50</v>
      </c>
      <c r="K147" s="267"/>
    </row>
    <row r="148" spans="2:11" ht="15" customHeight="1">
      <c r="B148" s="248"/>
      <c r="C148" s="271" t="s">
        <v>91</v>
      </c>
      <c r="D148" s="226"/>
      <c r="E148" s="226"/>
      <c r="F148" s="272" t="s">
        <v>507</v>
      </c>
      <c r="G148" s="226"/>
      <c r="H148" s="271" t="s">
        <v>560</v>
      </c>
      <c r="I148" s="271" t="s">
        <v>509</v>
      </c>
      <c r="J148" s="271" t="s">
        <v>561</v>
      </c>
      <c r="K148" s="267"/>
    </row>
    <row r="149" spans="2:11" ht="15" customHeight="1">
      <c r="B149" s="248"/>
      <c r="C149" s="271" t="s">
        <v>562</v>
      </c>
      <c r="D149" s="226"/>
      <c r="E149" s="226"/>
      <c r="F149" s="272" t="s">
        <v>507</v>
      </c>
      <c r="G149" s="226"/>
      <c r="H149" s="271" t="s">
        <v>563</v>
      </c>
      <c r="I149" s="271" t="s">
        <v>532</v>
      </c>
      <c r="J149" s="271"/>
      <c r="K149" s="267"/>
    </row>
    <row r="150" spans="2:11" ht="15" customHeight="1">
      <c r="B150" s="273"/>
      <c r="C150" s="255"/>
      <c r="D150" s="255"/>
      <c r="E150" s="255"/>
      <c r="F150" s="255"/>
      <c r="G150" s="255"/>
      <c r="H150" s="255"/>
      <c r="I150" s="255"/>
      <c r="J150" s="255"/>
      <c r="K150" s="274"/>
    </row>
    <row r="151" spans="2:11" ht="18.75" customHeight="1">
      <c r="B151" s="223"/>
      <c r="C151" s="226"/>
      <c r="D151" s="226"/>
      <c r="E151" s="226"/>
      <c r="F151" s="247"/>
      <c r="G151" s="226"/>
      <c r="H151" s="226"/>
      <c r="I151" s="226"/>
      <c r="J151" s="226"/>
      <c r="K151" s="223"/>
    </row>
    <row r="152" spans="2:11" ht="18.75" customHeight="1">
      <c r="B152" s="233"/>
      <c r="C152" s="233"/>
      <c r="D152" s="233"/>
      <c r="E152" s="233"/>
      <c r="F152" s="233"/>
      <c r="G152" s="233"/>
      <c r="H152" s="233"/>
      <c r="I152" s="233"/>
      <c r="J152" s="233"/>
      <c r="K152" s="233"/>
    </row>
    <row r="153" spans="2:11" ht="7.5" customHeight="1">
      <c r="B153" s="210"/>
      <c r="C153" s="211"/>
      <c r="D153" s="211"/>
      <c r="E153" s="211"/>
      <c r="F153" s="211"/>
      <c r="G153" s="211"/>
      <c r="H153" s="211"/>
      <c r="I153" s="211"/>
      <c r="J153" s="211"/>
      <c r="K153" s="212"/>
    </row>
    <row r="154" spans="2:11" ht="45" customHeight="1">
      <c r="B154" s="213"/>
      <c r="C154" s="214" t="s">
        <v>564</v>
      </c>
      <c r="D154" s="214"/>
      <c r="E154" s="214"/>
      <c r="F154" s="214"/>
      <c r="G154" s="214"/>
      <c r="H154" s="214"/>
      <c r="I154" s="214"/>
      <c r="J154" s="214"/>
      <c r="K154" s="215"/>
    </row>
    <row r="155" spans="2:11" ht="17.25" customHeight="1">
      <c r="B155" s="213"/>
      <c r="C155" s="240" t="s">
        <v>500</v>
      </c>
      <c r="D155" s="240"/>
      <c r="E155" s="240"/>
      <c r="F155" s="240" t="s">
        <v>501</v>
      </c>
      <c r="G155" s="275"/>
      <c r="H155" s="276" t="s">
        <v>99</v>
      </c>
      <c r="I155" s="276" t="s">
        <v>49</v>
      </c>
      <c r="J155" s="240" t="s">
        <v>502</v>
      </c>
      <c r="K155" s="215"/>
    </row>
    <row r="156" spans="2:11" ht="17.25" customHeight="1">
      <c r="B156" s="217"/>
      <c r="C156" s="242" t="s">
        <v>503</v>
      </c>
      <c r="D156" s="242"/>
      <c r="E156" s="242"/>
      <c r="F156" s="243" t="s">
        <v>504</v>
      </c>
      <c r="G156" s="277"/>
      <c r="H156" s="278"/>
      <c r="I156" s="278"/>
      <c r="J156" s="242" t="s">
        <v>505</v>
      </c>
      <c r="K156" s="219"/>
    </row>
    <row r="157" spans="2:11" ht="5.25" customHeight="1">
      <c r="B157" s="248"/>
      <c r="C157" s="245"/>
      <c r="D157" s="245"/>
      <c r="E157" s="245"/>
      <c r="F157" s="245"/>
      <c r="G157" s="246"/>
      <c r="H157" s="245"/>
      <c r="I157" s="245"/>
      <c r="J157" s="245"/>
      <c r="K157" s="267"/>
    </row>
    <row r="158" spans="2:11" ht="15" customHeight="1">
      <c r="B158" s="248"/>
      <c r="C158" s="226" t="s">
        <v>506</v>
      </c>
      <c r="D158" s="226"/>
      <c r="E158" s="226"/>
      <c r="F158" s="247" t="s">
        <v>507</v>
      </c>
      <c r="G158" s="226"/>
      <c r="H158" s="226" t="s">
        <v>537</v>
      </c>
      <c r="I158" s="226" t="s">
        <v>509</v>
      </c>
      <c r="J158" s="226" t="s">
        <v>510</v>
      </c>
      <c r="K158" s="267"/>
    </row>
    <row r="159" spans="2:11" ht="15" customHeight="1">
      <c r="B159" s="248"/>
      <c r="C159" s="226" t="s">
        <v>546</v>
      </c>
      <c r="D159" s="226"/>
      <c r="E159" s="226"/>
      <c r="F159" s="247" t="s">
        <v>507</v>
      </c>
      <c r="G159" s="226"/>
      <c r="H159" s="226" t="s">
        <v>547</v>
      </c>
      <c r="I159" s="226" t="s">
        <v>509</v>
      </c>
      <c r="J159" s="226" t="s">
        <v>510</v>
      </c>
      <c r="K159" s="267"/>
    </row>
    <row r="160" spans="2:11" ht="15" customHeight="1">
      <c r="B160" s="248"/>
      <c r="C160" s="226" t="s">
        <v>455</v>
      </c>
      <c r="D160" s="226"/>
      <c r="E160" s="226"/>
      <c r="F160" s="247" t="s">
        <v>507</v>
      </c>
      <c r="G160" s="226"/>
      <c r="H160" s="226" t="s">
        <v>565</v>
      </c>
      <c r="I160" s="226" t="s">
        <v>509</v>
      </c>
      <c r="J160" s="226" t="s">
        <v>510</v>
      </c>
      <c r="K160" s="267"/>
    </row>
    <row r="161" spans="2:11" ht="15" customHeight="1">
      <c r="B161" s="248"/>
      <c r="C161" s="226" t="s">
        <v>511</v>
      </c>
      <c r="D161" s="226"/>
      <c r="E161" s="226"/>
      <c r="F161" s="247" t="s">
        <v>512</v>
      </c>
      <c r="G161" s="226"/>
      <c r="H161" s="226" t="s">
        <v>565</v>
      </c>
      <c r="I161" s="226" t="s">
        <v>509</v>
      </c>
      <c r="J161" s="226">
        <v>50</v>
      </c>
      <c r="K161" s="267"/>
    </row>
    <row r="162" spans="2:11" ht="15" customHeight="1">
      <c r="B162" s="248"/>
      <c r="C162" s="226" t="s">
        <v>514</v>
      </c>
      <c r="D162" s="226"/>
      <c r="E162" s="226"/>
      <c r="F162" s="247" t="s">
        <v>507</v>
      </c>
      <c r="G162" s="226"/>
      <c r="H162" s="226" t="s">
        <v>565</v>
      </c>
      <c r="I162" s="226" t="s">
        <v>516</v>
      </c>
      <c r="J162" s="226"/>
      <c r="K162" s="267"/>
    </row>
    <row r="163" spans="2:11" ht="15" customHeight="1">
      <c r="B163" s="248"/>
      <c r="C163" s="226" t="s">
        <v>517</v>
      </c>
      <c r="D163" s="226"/>
      <c r="E163" s="226"/>
      <c r="F163" s="247" t="s">
        <v>512</v>
      </c>
      <c r="G163" s="226"/>
      <c r="H163" s="226" t="s">
        <v>565</v>
      </c>
      <c r="I163" s="226" t="s">
        <v>509</v>
      </c>
      <c r="J163" s="226">
        <v>50</v>
      </c>
      <c r="K163" s="267"/>
    </row>
    <row r="164" spans="2:11" ht="15" customHeight="1">
      <c r="B164" s="248"/>
      <c r="C164" s="226" t="s">
        <v>525</v>
      </c>
      <c r="D164" s="226"/>
      <c r="E164" s="226"/>
      <c r="F164" s="247" t="s">
        <v>512</v>
      </c>
      <c r="G164" s="226"/>
      <c r="H164" s="226" t="s">
        <v>565</v>
      </c>
      <c r="I164" s="226" t="s">
        <v>509</v>
      </c>
      <c r="J164" s="226">
        <v>50</v>
      </c>
      <c r="K164" s="267"/>
    </row>
    <row r="165" spans="2:11" ht="15" customHeight="1">
      <c r="B165" s="248"/>
      <c r="C165" s="226" t="s">
        <v>523</v>
      </c>
      <c r="D165" s="226"/>
      <c r="E165" s="226"/>
      <c r="F165" s="247" t="s">
        <v>512</v>
      </c>
      <c r="G165" s="226"/>
      <c r="H165" s="226" t="s">
        <v>565</v>
      </c>
      <c r="I165" s="226" t="s">
        <v>509</v>
      </c>
      <c r="J165" s="226">
        <v>50</v>
      </c>
      <c r="K165" s="267"/>
    </row>
    <row r="166" spans="2:11" ht="15" customHeight="1">
      <c r="B166" s="248"/>
      <c r="C166" s="226" t="s">
        <v>98</v>
      </c>
      <c r="D166" s="226"/>
      <c r="E166" s="226"/>
      <c r="F166" s="247" t="s">
        <v>507</v>
      </c>
      <c r="G166" s="226"/>
      <c r="H166" s="226" t="s">
        <v>566</v>
      </c>
      <c r="I166" s="226" t="s">
        <v>567</v>
      </c>
      <c r="J166" s="226"/>
      <c r="K166" s="267"/>
    </row>
    <row r="167" spans="2:11" ht="15" customHeight="1">
      <c r="B167" s="248"/>
      <c r="C167" s="226" t="s">
        <v>49</v>
      </c>
      <c r="D167" s="226"/>
      <c r="E167" s="226"/>
      <c r="F167" s="247" t="s">
        <v>507</v>
      </c>
      <c r="G167" s="226"/>
      <c r="H167" s="226" t="s">
        <v>568</v>
      </c>
      <c r="I167" s="226" t="s">
        <v>569</v>
      </c>
      <c r="J167" s="226">
        <v>1</v>
      </c>
      <c r="K167" s="267"/>
    </row>
    <row r="168" spans="2:11" ht="15" customHeight="1">
      <c r="B168" s="248"/>
      <c r="C168" s="226" t="s">
        <v>45</v>
      </c>
      <c r="D168" s="226"/>
      <c r="E168" s="226"/>
      <c r="F168" s="247" t="s">
        <v>507</v>
      </c>
      <c r="G168" s="226"/>
      <c r="H168" s="226" t="s">
        <v>570</v>
      </c>
      <c r="I168" s="226" t="s">
        <v>509</v>
      </c>
      <c r="J168" s="226">
        <v>20</v>
      </c>
      <c r="K168" s="267"/>
    </row>
    <row r="169" spans="2:11" ht="15" customHeight="1">
      <c r="B169" s="248"/>
      <c r="C169" s="226" t="s">
        <v>99</v>
      </c>
      <c r="D169" s="226"/>
      <c r="E169" s="226"/>
      <c r="F169" s="247" t="s">
        <v>507</v>
      </c>
      <c r="G169" s="226"/>
      <c r="H169" s="226" t="s">
        <v>571</v>
      </c>
      <c r="I169" s="226" t="s">
        <v>509</v>
      </c>
      <c r="J169" s="226">
        <v>255</v>
      </c>
      <c r="K169" s="267"/>
    </row>
    <row r="170" spans="2:11" ht="15" customHeight="1">
      <c r="B170" s="248"/>
      <c r="C170" s="226" t="s">
        <v>100</v>
      </c>
      <c r="D170" s="226"/>
      <c r="E170" s="226"/>
      <c r="F170" s="247" t="s">
        <v>507</v>
      </c>
      <c r="G170" s="226"/>
      <c r="H170" s="226" t="s">
        <v>471</v>
      </c>
      <c r="I170" s="226" t="s">
        <v>509</v>
      </c>
      <c r="J170" s="226">
        <v>10</v>
      </c>
      <c r="K170" s="267"/>
    </row>
    <row r="171" spans="2:11" ht="15" customHeight="1">
      <c r="B171" s="248"/>
      <c r="C171" s="226" t="s">
        <v>101</v>
      </c>
      <c r="D171" s="226"/>
      <c r="E171" s="226"/>
      <c r="F171" s="247" t="s">
        <v>507</v>
      </c>
      <c r="G171" s="226"/>
      <c r="H171" s="226" t="s">
        <v>572</v>
      </c>
      <c r="I171" s="226" t="s">
        <v>532</v>
      </c>
      <c r="J171" s="226"/>
      <c r="K171" s="267"/>
    </row>
    <row r="172" spans="2:11" ht="15" customHeight="1">
      <c r="B172" s="248"/>
      <c r="C172" s="226" t="s">
        <v>573</v>
      </c>
      <c r="D172" s="226"/>
      <c r="E172" s="226"/>
      <c r="F172" s="247" t="s">
        <v>507</v>
      </c>
      <c r="G172" s="226"/>
      <c r="H172" s="226" t="s">
        <v>574</v>
      </c>
      <c r="I172" s="226" t="s">
        <v>532</v>
      </c>
      <c r="J172" s="226"/>
      <c r="K172" s="267"/>
    </row>
    <row r="173" spans="2:11" ht="15" customHeight="1">
      <c r="B173" s="248"/>
      <c r="C173" s="226" t="s">
        <v>562</v>
      </c>
      <c r="D173" s="226"/>
      <c r="E173" s="226"/>
      <c r="F173" s="247" t="s">
        <v>507</v>
      </c>
      <c r="G173" s="226"/>
      <c r="H173" s="226" t="s">
        <v>575</v>
      </c>
      <c r="I173" s="226" t="s">
        <v>532</v>
      </c>
      <c r="J173" s="226"/>
      <c r="K173" s="267"/>
    </row>
    <row r="174" spans="2:11" ht="15" customHeight="1">
      <c r="B174" s="248"/>
      <c r="C174" s="226" t="s">
        <v>104</v>
      </c>
      <c r="D174" s="226"/>
      <c r="E174" s="226"/>
      <c r="F174" s="247" t="s">
        <v>512</v>
      </c>
      <c r="G174" s="226"/>
      <c r="H174" s="226" t="s">
        <v>576</v>
      </c>
      <c r="I174" s="226" t="s">
        <v>509</v>
      </c>
      <c r="J174" s="226">
        <v>50</v>
      </c>
      <c r="K174" s="267"/>
    </row>
    <row r="175" spans="2:11" ht="15" customHeight="1">
      <c r="B175" s="273"/>
      <c r="C175" s="255"/>
      <c r="D175" s="255"/>
      <c r="E175" s="255"/>
      <c r="F175" s="255"/>
      <c r="G175" s="255"/>
      <c r="H175" s="255"/>
      <c r="I175" s="255"/>
      <c r="J175" s="255"/>
      <c r="K175" s="274"/>
    </row>
    <row r="176" spans="2:11" ht="18.75" customHeight="1">
      <c r="B176" s="223"/>
      <c r="C176" s="226"/>
      <c r="D176" s="226"/>
      <c r="E176" s="226"/>
      <c r="F176" s="247"/>
      <c r="G176" s="226"/>
      <c r="H176" s="226"/>
      <c r="I176" s="226"/>
      <c r="J176" s="226"/>
      <c r="K176" s="223"/>
    </row>
    <row r="177" spans="2:11" ht="18.75" customHeight="1">
      <c r="B177" s="233"/>
      <c r="C177" s="233"/>
      <c r="D177" s="233"/>
      <c r="E177" s="233"/>
      <c r="F177" s="233"/>
      <c r="G177" s="233"/>
      <c r="H177" s="233"/>
      <c r="I177" s="233"/>
      <c r="J177" s="233"/>
      <c r="K177" s="233"/>
    </row>
    <row r="178" spans="2:11" ht="13.5">
      <c r="B178" s="210"/>
      <c r="C178" s="211"/>
      <c r="D178" s="211"/>
      <c r="E178" s="211"/>
      <c r="F178" s="211"/>
      <c r="G178" s="211"/>
      <c r="H178" s="211"/>
      <c r="I178" s="211"/>
      <c r="J178" s="211"/>
      <c r="K178" s="212"/>
    </row>
    <row r="179" spans="2:11" ht="21">
      <c r="B179" s="213"/>
      <c r="C179" s="214" t="s">
        <v>577</v>
      </c>
      <c r="D179" s="214"/>
      <c r="E179" s="214"/>
      <c r="F179" s="214"/>
      <c r="G179" s="214"/>
      <c r="H179" s="214"/>
      <c r="I179" s="214"/>
      <c r="J179" s="214"/>
      <c r="K179" s="215"/>
    </row>
    <row r="180" spans="2:11" ht="25.5" customHeight="1">
      <c r="B180" s="213"/>
      <c r="C180" s="279" t="s">
        <v>578</v>
      </c>
      <c r="D180" s="279"/>
      <c r="E180" s="279"/>
      <c r="F180" s="279" t="s">
        <v>579</v>
      </c>
      <c r="G180" s="280"/>
      <c r="H180" s="281" t="s">
        <v>580</v>
      </c>
      <c r="I180" s="281"/>
      <c r="J180" s="281"/>
      <c r="K180" s="215"/>
    </row>
    <row r="181" spans="2:11" ht="5.25" customHeight="1">
      <c r="B181" s="248"/>
      <c r="C181" s="245"/>
      <c r="D181" s="245"/>
      <c r="E181" s="245"/>
      <c r="F181" s="245"/>
      <c r="G181" s="226"/>
      <c r="H181" s="245"/>
      <c r="I181" s="245"/>
      <c r="J181" s="245"/>
      <c r="K181" s="267"/>
    </row>
    <row r="182" spans="2:11" ht="15" customHeight="1">
      <c r="B182" s="248"/>
      <c r="C182" s="226" t="s">
        <v>581</v>
      </c>
      <c r="D182" s="226"/>
      <c r="E182" s="226"/>
      <c r="F182" s="247" t="s">
        <v>34</v>
      </c>
      <c r="G182" s="226"/>
      <c r="H182" s="282" t="s">
        <v>582</v>
      </c>
      <c r="I182" s="282"/>
      <c r="J182" s="282"/>
      <c r="K182" s="267"/>
    </row>
    <row r="183" spans="2:11" ht="15" customHeight="1">
      <c r="B183" s="248"/>
      <c r="C183" s="252"/>
      <c r="D183" s="226"/>
      <c r="E183" s="226"/>
      <c r="F183" s="247" t="s">
        <v>36</v>
      </c>
      <c r="G183" s="226"/>
      <c r="H183" s="282" t="s">
        <v>583</v>
      </c>
      <c r="I183" s="282"/>
      <c r="J183" s="282"/>
      <c r="K183" s="267"/>
    </row>
    <row r="184" spans="2:11" ht="15" customHeight="1">
      <c r="B184" s="248"/>
      <c r="C184" s="252"/>
      <c r="D184" s="226"/>
      <c r="E184" s="226"/>
      <c r="F184" s="247" t="s">
        <v>39</v>
      </c>
      <c r="G184" s="226"/>
      <c r="H184" s="282" t="s">
        <v>584</v>
      </c>
      <c r="I184" s="282"/>
      <c r="J184" s="282"/>
      <c r="K184" s="267"/>
    </row>
    <row r="185" spans="2:11" ht="15" customHeight="1">
      <c r="B185" s="248"/>
      <c r="C185" s="226"/>
      <c r="D185" s="226"/>
      <c r="E185" s="226"/>
      <c r="F185" s="247" t="s">
        <v>37</v>
      </c>
      <c r="G185" s="226"/>
      <c r="H185" s="282" t="s">
        <v>585</v>
      </c>
      <c r="I185" s="282"/>
      <c r="J185" s="282"/>
      <c r="K185" s="267"/>
    </row>
    <row r="186" spans="2:11" ht="15" customHeight="1">
      <c r="B186" s="248"/>
      <c r="C186" s="226"/>
      <c r="D186" s="226"/>
      <c r="E186" s="226"/>
      <c r="F186" s="247" t="s">
        <v>38</v>
      </c>
      <c r="G186" s="226"/>
      <c r="H186" s="282" t="s">
        <v>586</v>
      </c>
      <c r="I186" s="282"/>
      <c r="J186" s="282"/>
      <c r="K186" s="267"/>
    </row>
    <row r="187" spans="2:11" ht="15" customHeight="1">
      <c r="B187" s="248"/>
      <c r="C187" s="226"/>
      <c r="D187" s="226"/>
      <c r="E187" s="226"/>
      <c r="F187" s="247"/>
      <c r="G187" s="226"/>
      <c r="H187" s="226"/>
      <c r="I187" s="226"/>
      <c r="J187" s="226"/>
      <c r="K187" s="267"/>
    </row>
    <row r="188" spans="2:11" ht="15" customHeight="1">
      <c r="B188" s="248"/>
      <c r="C188" s="226" t="s">
        <v>544</v>
      </c>
      <c r="D188" s="226"/>
      <c r="E188" s="226"/>
      <c r="F188" s="247" t="s">
        <v>70</v>
      </c>
      <c r="G188" s="226"/>
      <c r="H188" s="282" t="s">
        <v>587</v>
      </c>
      <c r="I188" s="282"/>
      <c r="J188" s="282"/>
      <c r="K188" s="267"/>
    </row>
    <row r="189" spans="2:11" ht="15" customHeight="1">
      <c r="B189" s="248"/>
      <c r="C189" s="252"/>
      <c r="D189" s="226"/>
      <c r="E189" s="226"/>
      <c r="F189" s="247" t="s">
        <v>449</v>
      </c>
      <c r="G189" s="226"/>
      <c r="H189" s="282" t="s">
        <v>450</v>
      </c>
      <c r="I189" s="282"/>
      <c r="J189" s="282"/>
      <c r="K189" s="267"/>
    </row>
    <row r="190" spans="2:11" ht="15" customHeight="1">
      <c r="B190" s="248"/>
      <c r="C190" s="226"/>
      <c r="D190" s="226"/>
      <c r="E190" s="226"/>
      <c r="F190" s="247" t="s">
        <v>447</v>
      </c>
      <c r="G190" s="226"/>
      <c r="H190" s="282" t="s">
        <v>588</v>
      </c>
      <c r="I190" s="282"/>
      <c r="J190" s="282"/>
      <c r="K190" s="267"/>
    </row>
    <row r="191" spans="2:11" ht="15" customHeight="1">
      <c r="B191" s="283"/>
      <c r="C191" s="252"/>
      <c r="D191" s="252"/>
      <c r="E191" s="252"/>
      <c r="F191" s="247" t="s">
        <v>451</v>
      </c>
      <c r="G191" s="232"/>
      <c r="H191" s="284" t="s">
        <v>452</v>
      </c>
      <c r="I191" s="284"/>
      <c r="J191" s="284"/>
      <c r="K191" s="285"/>
    </row>
    <row r="192" spans="2:11" ht="15" customHeight="1">
      <c r="B192" s="283"/>
      <c r="C192" s="252"/>
      <c r="D192" s="252"/>
      <c r="E192" s="252"/>
      <c r="F192" s="247" t="s">
        <v>453</v>
      </c>
      <c r="G192" s="232"/>
      <c r="H192" s="284" t="s">
        <v>589</v>
      </c>
      <c r="I192" s="284"/>
      <c r="J192" s="284"/>
      <c r="K192" s="285"/>
    </row>
    <row r="193" spans="2:11" ht="15" customHeight="1">
      <c r="B193" s="283"/>
      <c r="C193" s="252"/>
      <c r="D193" s="252"/>
      <c r="E193" s="252"/>
      <c r="F193" s="286"/>
      <c r="G193" s="232"/>
      <c r="H193" s="287"/>
      <c r="I193" s="287"/>
      <c r="J193" s="287"/>
      <c r="K193" s="285"/>
    </row>
    <row r="194" spans="2:11" ht="15" customHeight="1">
      <c r="B194" s="283"/>
      <c r="C194" s="226" t="s">
        <v>569</v>
      </c>
      <c r="D194" s="252"/>
      <c r="E194" s="252"/>
      <c r="F194" s="247">
        <v>1</v>
      </c>
      <c r="G194" s="232"/>
      <c r="H194" s="284" t="s">
        <v>590</v>
      </c>
      <c r="I194" s="284"/>
      <c r="J194" s="284"/>
      <c r="K194" s="285"/>
    </row>
    <row r="195" spans="2:11" ht="15" customHeight="1">
      <c r="B195" s="283"/>
      <c r="C195" s="252"/>
      <c r="D195" s="252"/>
      <c r="E195" s="252"/>
      <c r="F195" s="247">
        <v>2</v>
      </c>
      <c r="G195" s="232"/>
      <c r="H195" s="284" t="s">
        <v>591</v>
      </c>
      <c r="I195" s="284"/>
      <c r="J195" s="284"/>
      <c r="K195" s="285"/>
    </row>
    <row r="196" spans="2:11" ht="15" customHeight="1">
      <c r="B196" s="283"/>
      <c r="C196" s="252"/>
      <c r="D196" s="252"/>
      <c r="E196" s="252"/>
      <c r="F196" s="247">
        <v>3</v>
      </c>
      <c r="G196" s="232"/>
      <c r="H196" s="284" t="s">
        <v>592</v>
      </c>
      <c r="I196" s="284"/>
      <c r="J196" s="284"/>
      <c r="K196" s="285"/>
    </row>
    <row r="197" spans="2:11" ht="15" customHeight="1">
      <c r="B197" s="283"/>
      <c r="C197" s="252"/>
      <c r="D197" s="252"/>
      <c r="E197" s="252"/>
      <c r="F197" s="247">
        <v>4</v>
      </c>
      <c r="G197" s="232"/>
      <c r="H197" s="284" t="s">
        <v>593</v>
      </c>
      <c r="I197" s="284"/>
      <c r="J197" s="284"/>
      <c r="K197" s="285"/>
    </row>
    <row r="198" spans="2:11" ht="12.75" customHeight="1">
      <c r="B198" s="288"/>
      <c r="C198" s="289"/>
      <c r="D198" s="289"/>
      <c r="E198" s="289"/>
      <c r="F198" s="289"/>
      <c r="G198" s="289"/>
      <c r="H198" s="289"/>
      <c r="I198" s="289"/>
      <c r="J198" s="289"/>
      <c r="K198" s="290"/>
    </row>
  </sheetData>
  <sheetProtection/>
  <mergeCells count="77">
    <mergeCell ref="H192:J192"/>
    <mergeCell ref="H194:J194"/>
    <mergeCell ref="H195:J195"/>
    <mergeCell ref="H196:J196"/>
    <mergeCell ref="H197:J197"/>
    <mergeCell ref="H185:J185"/>
    <mergeCell ref="H186:J186"/>
    <mergeCell ref="H188:J188"/>
    <mergeCell ref="H189:J189"/>
    <mergeCell ref="H190:J190"/>
    <mergeCell ref="H191:J191"/>
    <mergeCell ref="C154:J154"/>
    <mergeCell ref="C179:J179"/>
    <mergeCell ref="H180:J180"/>
    <mergeCell ref="H182:J182"/>
    <mergeCell ref="H183:J183"/>
    <mergeCell ref="H184:J184"/>
    <mergeCell ref="D67:J67"/>
    <mergeCell ref="D68:J68"/>
    <mergeCell ref="C73:J73"/>
    <mergeCell ref="C95:J95"/>
    <mergeCell ref="C114:J114"/>
    <mergeCell ref="C136:J136"/>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2013-05-02T08:06:04Z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