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0" windowWidth="13032" windowHeight="8952" activeTab="1"/>
  </bookViews>
  <sheets>
    <sheet name="Rekapitulace stavby" sheetId="1" r:id="rId1"/>
    <sheet name="00 - VEDLEJŠÍ A OSTATNÍ N..." sheetId="2" r:id="rId2"/>
    <sheet name="01 - STAVEBNÍ ČÁST" sheetId="3" r:id="rId3"/>
    <sheet name="Pokyny pro vyplnění" sheetId="4" r:id="rId4"/>
  </sheets>
  <definedNames>
    <definedName name="_xlnm.Print_Area" localSheetId="1">'00 - VEDLEJŠÍ A OSTATNÍ N...'!$C$4:$P$33,'00 - VEDLEJŠÍ A OSTATNÍ N...'!$C$39:$Q$54,'00 - VEDLEJŠÍ A OSTATNÍ N...'!$C$60:$R$83</definedName>
    <definedName name="_xlnm.Print_Area" localSheetId="2">'01 - STAVEBNÍ ČÁST'!$C$4:$P$33,'01 - STAVEBNÍ ČÁST'!$C$39:$Q$69,'01 - STAVEBNÍ ČÁST'!$C$75:$R$456</definedName>
    <definedName name="_xlnm.Print_Area" localSheetId="3">'Pokyny pro vyplnění'!$B$2:$K$68,'Pokyny pro vyplnění'!$B$71:$K$109,'Pokyny pro vyplnění'!$B$112:$K$174,'Pokyny pro vyplnění'!$B$177:$K$197</definedName>
    <definedName name="_xlnm.Print_Area" localSheetId="0">'Rekapitulace stavby'!$D$4:$AO$32,'Rekapitulace stavby'!$C$38:$AQ$52</definedName>
    <definedName name="_xlnm.Print_Titles" localSheetId="0">'Rekapitulace stavby'!$47:$47</definedName>
    <definedName name="_xlnm.Print_Titles" localSheetId="1">'00 - VEDLEJŠÍ A OSTATNÍ N...'!$70:$70</definedName>
    <definedName name="_xlnm.Print_Titles" localSheetId="2">'01 - STAVEBNÍ ČÁST'!$85:$85</definedName>
  </definedNames>
  <calcPr calcId="125725"/>
</workbook>
</file>

<file path=xl/sharedStrings.xml><?xml version="1.0" encoding="utf-8"?>
<sst xmlns="http://schemas.openxmlformats.org/spreadsheetml/2006/main" count="3860" uniqueCount="927">
  <si>
    <t>Export VZ</t>
  </si>
  <si>
    <t>List obsahuje:</t>
  </si>
  <si>
    <t>1.0</t>
  </si>
  <si>
    <t>False</t>
  </si>
  <si>
    <t>optimalizováno pro tisk sestav ve formátu A4 - na výšku</t>
  </si>
  <si>
    <t>&gt;&gt;  skryté sloupce  &lt;&lt;</t>
  </si>
  <si>
    <t>0,1</t>
  </si>
  <si>
    <t>21</t>
  </si>
  <si>
    <t>15</t>
  </si>
  <si>
    <t>REKAPITULACE STAVBY</t>
  </si>
  <si>
    <t>v ---  níže se nacházejí doplnkové a pomocné údaje k sestavám  --- v</t>
  </si>
  <si>
    <t>Návod na vyplnění</t>
  </si>
  <si>
    <t>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</si>
  <si>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</si>
  <si>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</si>
  <si>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08 - REKONSTRUKCE A OPRAVY STŘEŠNÍHO PLÁŠTĚ GALERIE UMĚNÍ</t>
  </si>
  <si>
    <t>Místo:</t>
  </si>
  <si>
    <t>KARLOVY VARY</t>
  </si>
  <si>
    <t>Datum:</t>
  </si>
  <si>
    <t>24.06.2013</t>
  </si>
  <si>
    <t>Zadavatel:</t>
  </si>
  <si>
    <t>IČ:</t>
  </si>
  <si>
    <t>Statutární město Karlovy Vary</t>
  </si>
  <si>
    <t>DIČ:</t>
  </si>
  <si>
    <t>Uchazeč:</t>
  </si>
  <si>
    <t>Vyplň údaj</t>
  </si>
  <si>
    <t>Projektant:</t>
  </si>
  <si>
    <t>HBH atelier s.r.o.</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</si>
  <si>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</si>
  <si>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</si>
  <si>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</si>
  <si>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</si>
  <si>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</si>
  <si>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</si>
  <si>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</si>
  <si>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</si>
  <si>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</si>
  <si>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</si>
  <si>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</si>
  <si>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</si>
  <si>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</si>
  <si>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</si>
  <si>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</si>
  <si>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</si>
  <si>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</si>
  <si>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</si>
  <si>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</si>
  <si>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</si>
  <si>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</si>
  <si>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</si>
  <si>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</si>
  <si>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</si>
  <si>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</si>
  <si>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</si>
  <si>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</si>
  <si>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</si>
  <si>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</si>
  <si>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</si>
  <si>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</si>
  <si>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</si>
  <si>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</si>
  <si>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</si>
  <si>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</si>
  <si>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</si>
  <si>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</si>
  <si>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{BFB0D95D-E543-4C38-AD8C-29989C7D1AF4}</t>
  </si>
  <si>
    <t>{00000000-0000-0000-0000-000000000000}</t>
  </si>
  <si>
    <t>00</t>
  </si>
  <si>
    <t>VEDLEJŠÍ A OSTATNÍ NÁKLADY</t>
  </si>
  <si>
    <t>STA</t>
  </si>
  <si>
    <t>1</t>
  </si>
  <si>
    <t>{49CEE7DD-AAB5-4DC5-80FA-5C9653AFE83C}</t>
  </si>
  <si>
    <t>2</t>
  </si>
  <si>
    <t>01</t>
  </si>
  <si>
    <t>STAVEBNÍ ČÁST</t>
  </si>
  <si>
    <t>{1E2E37C7-7F54-4944-A31C-0C676254A4D2}</t>
  </si>
  <si>
    <t>Zpět na list:</t>
  </si>
  <si>
    <t>KRYCÍ LIST SOUPISU</t>
  </si>
  <si>
    <t>Objekt:</t>
  </si>
  <si>
    <t>00 - VEDLEJŠÍ A OSTATNÍ NÁKLADY</t>
  </si>
  <si>
    <t>KSO:</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</si>
  <si>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</si>
  <si>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</si>
  <si>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</si>
  <si>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</si>
  <si>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</si>
  <si>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</si>
  <si>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</si>
  <si>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</si>
  <si>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</si>
  <si>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</si>
  <si>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</si>
  <si>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</si>
  <si>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</si>
  <si>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</si>
  <si>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</si>
  <si>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</si>
  <si>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</si>
  <si>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</si>
  <si>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</si>
  <si>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</si>
  <si>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</si>
  <si>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</si>
  <si>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</si>
  <si>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</si>
  <si>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0321</t>
  </si>
  <si>
    <t xml:space="preserve">Zařízení staveniště - zřízení - náklady na stavební buňky, úprava stávajících objektů </t>
  </si>
  <si>
    <t>Kč</t>
  </si>
  <si>
    <t>512</t>
  </si>
  <si>
    <t>Poznámka k položce:
http://www.cs-urs.cz/index.php?mod=tskp&amp;old=011&amp;cil=0114</t>
  </si>
  <si>
    <t>P</t>
  </si>
  <si>
    <t>0329</t>
  </si>
  <si>
    <t>Zařízení staveniště - náklady na provoz a údržbu vybavení staveniště</t>
  </si>
  <si>
    <t>3</t>
  </si>
  <si>
    <t>0341</t>
  </si>
  <si>
    <t xml:space="preserve">Zařízení staveniště - zabezpečení staveniště - energie pro zařízení staveniště </t>
  </si>
  <si>
    <t>4</t>
  </si>
  <si>
    <t>0391</t>
  </si>
  <si>
    <t>Zařízení staveniště - rozebrání, bourání a odvoz zařízení staveniště</t>
  </si>
  <si>
    <t>5</t>
  </si>
  <si>
    <t>01325</t>
  </si>
  <si>
    <t>Projektové práce - dokumentace skutečného provedení stavby</t>
  </si>
  <si>
    <t>6</t>
  </si>
  <si>
    <t>01141</t>
  </si>
  <si>
    <t xml:space="preserve">Průzkumné práce - průzkum výskytu škodlivin - odpad (komunální i průmyslový) </t>
  </si>
  <si>
    <t>7</t>
  </si>
  <si>
    <t>0345</t>
  </si>
  <si>
    <t xml:space="preserve">Zařízení staveniště - informační tabule stavby </t>
  </si>
  <si>
    <t>8</t>
  </si>
  <si>
    <t>0452</t>
  </si>
  <si>
    <t>Inženýrská činnost - kompletační</t>
  </si>
  <si>
    <t>9</t>
  </si>
  <si>
    <t>0453</t>
  </si>
  <si>
    <t>Inženýrská činnost - koordinační</t>
  </si>
  <si>
    <t>S1</t>
  </si>
  <si>
    <t xml:space="preserve"> </t>
  </si>
  <si>
    <t>116,2</t>
  </si>
  <si>
    <t>S2</t>
  </si>
  <si>
    <t>434,6</t>
  </si>
  <si>
    <t>S4</t>
  </si>
  <si>
    <t>116,9</t>
  </si>
  <si>
    <t>S5A</t>
  </si>
  <si>
    <t>71,6</t>
  </si>
  <si>
    <t>S5B</t>
  </si>
  <si>
    <t>88,7</t>
  </si>
  <si>
    <t>01 - STAVEBNÍ ČÁST</t>
  </si>
  <si>
    <t>S6</t>
  </si>
  <si>
    <t>125,9</t>
  </si>
  <si>
    <t>S7A</t>
  </si>
  <si>
    <t>17,5</t>
  </si>
  <si>
    <t>S7B</t>
  </si>
  <si>
    <t>22,8</t>
  </si>
  <si>
    <t>S7C</t>
  </si>
  <si>
    <t>24,7</t>
  </si>
  <si>
    <t>S8</t>
  </si>
  <si>
    <t>38,6</t>
  </si>
  <si>
    <t>S9</t>
  </si>
  <si>
    <t>19,3</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</si>
  <si>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</si>
  <si>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</si>
  <si>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</si>
  <si>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</si>
  <si>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</si>
  <si>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99 - Přesun hmot</t>
  </si>
  <si>
    <t>PSV - Práce a dodávky PSV</t>
  </si>
  <si>
    <t xml:space="preserve">    712 - Povlakové krytiny</t>
  </si>
  <si>
    <t xml:space="preserve">    713 - Izolace tepelné</t>
  </si>
  <si>
    <t xml:space="preserve">    762 - Konstrukce tesařské</t>
  </si>
  <si>
    <t xml:space="preserve">    764 - Konstrukce klempířské</t>
  </si>
  <si>
    <t xml:space="preserve">    766 - Konstrukce truhlářské</t>
  </si>
  <si>
    <t xml:space="preserve">    767 - Konstrukce zámečnické</t>
  </si>
  <si>
    <t xml:space="preserve">    783 - Dokončovací práce - nátěry</t>
  </si>
  <si>
    <t xml:space="preserve">    784 - Dokončovací práce - malby</t>
  </si>
  <si>
    <t>M - Práce a dodávky M</t>
  </si>
  <si>
    <t xml:space="preserve">    21-M - Elektromontáže</t>
  </si>
  <si>
    <t>317944321</t>
  </si>
  <si>
    <t>Válcované nosníky do č.12 dodatečně osazované do připravených otvorů</t>
  </si>
  <si>
    <t>t</t>
  </si>
  <si>
    <t>CS ÚRS 2012 02</t>
  </si>
  <si>
    <t xml:space="preserve">Poznámka k souboru cen:
1. V cenách jsou zahrnuty náklady na dodávku a montáž válcovaných nosníků.
2. Ceny jsou určeny pouze pro ocenění konstrukce překladů nad otvory.
</t>
  </si>
  <si>
    <t>PSC</t>
  </si>
  <si>
    <t>(1,5*2+1,1*4)*8,34/1000</t>
  </si>
  <si>
    <t>VV</t>
  </si>
  <si>
    <t>317234410</t>
  </si>
  <si>
    <t>Vyzdívka mezi nosníky z cihel pálených na MC</t>
  </si>
  <si>
    <t>m3</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</si>
  <si>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</si>
  <si>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(1,5+1,1)*0,3*0,35</t>
  </si>
  <si>
    <t>346244381</t>
  </si>
  <si>
    <t>Plentování jednostranné v do 200 mm válcovaných nosníků cihlami</t>
  </si>
  <si>
    <t>m2</t>
  </si>
  <si>
    <t>(1,5+1,1)*0,1</t>
  </si>
  <si>
    <t>413232221</t>
  </si>
  <si>
    <t>Zazdívka zhlaví válcovaných nosníků v do 300 mm</t>
  </si>
  <si>
    <t>kus</t>
  </si>
  <si>
    <t>413941123</t>
  </si>
  <si>
    <t>Osazování ocelových válcovaných nosníků stropů I, IE, U, UE nebo L do č. 22</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</si>
  <si>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</si>
  <si>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4,4*6*22/1000</t>
  </si>
  <si>
    <t>M</t>
  </si>
  <si>
    <t>134834100</t>
  </si>
  <si>
    <t>tyč ocelová U , jakost S355J2 označení průřezu 180</t>
  </si>
  <si>
    <t>0,58*1,08</t>
  </si>
  <si>
    <t>610450212.1</t>
  </si>
  <si>
    <t>Vnitřní omítka torkretová s KARI sítí tl. nad 10 do 20 mm</t>
  </si>
  <si>
    <t xml:space="preserve">Poznámka k souboru cen:
1. Ceny neplatí pro vnitřní torkretové omítky v prostorách plochy přes 250 m2 a současně výšky přes
    2 m; tyto se oceňují cenami souboru cen 620 47- . . Vnější omítka torkretová betonových konstrukcí.
</t>
  </si>
  <si>
    <t>4*1,9</t>
  </si>
  <si>
    <t>4*0,4</t>
  </si>
  <si>
    <t>610450113</t>
  </si>
  <si>
    <t>Vnitřní omítka torkretová bez pletiva nad 20 do 30 mm</t>
  </si>
  <si>
    <t>"do profilu U18" 4*0,18*2</t>
  </si>
  <si>
    <t>610459119</t>
  </si>
  <si>
    <t>Příplatek ZKD 10 mm tl vnitřní omítky torkretové bez pletiva</t>
  </si>
  <si>
    <t>"do profilu U18" 4*0,18*2  *  3</t>
  </si>
  <si>
    <t>10</t>
  </si>
  <si>
    <t>611321141</t>
  </si>
  <si>
    <t>Vápenocementová omítka štuková dvouvrstvá vnitřních stropů rovných nanášená ručně</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</si>
  <si>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</si>
  <si>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5,4*4</t>
  </si>
  <si>
    <t>4*0,18*2</t>
  </si>
  <si>
    <t>11</t>
  </si>
  <si>
    <t>612325222</t>
  </si>
  <si>
    <t>Vápenocementová štuková omítka malých ploch do 0,25 m2 na stěnách</t>
  </si>
  <si>
    <t>12</t>
  </si>
  <si>
    <t>612325302</t>
  </si>
  <si>
    <t>Vápenocementová štuková omítka ostění nebo nadpraží</t>
  </si>
  <si>
    <t xml:space="preserve">Poznámka k souboru cen:
1. Ceny lze použít jen pro ocenění samostatně upravovaného ostění a nadpraží ( např. při dodatečné
    výměně oken nebo zárubní ) v šířce do 300 mm okolo upravovaného otvoru.
</t>
  </si>
  <si>
    <t>(1,5+1,1)*0,35</t>
  </si>
  <si>
    <t>(1,05+0,7)*0,3</t>
  </si>
  <si>
    <t>13</t>
  </si>
  <si>
    <t>622131121</t>
  </si>
  <si>
    <t>Penetrace akrylát-silikon vnějších stěn nanášená ručně</t>
  </si>
  <si>
    <t>"S2 doplnění dle detailu B" 33,2*2*0,22</t>
  </si>
  <si>
    <t>14</t>
  </si>
  <si>
    <t>622142001</t>
  </si>
  <si>
    <t>Potažení vnějších stěn sklovláknitým pletivem vtlačeným do tenkovrstvé hmoty</t>
  </si>
  <si>
    <t xml:space="preserve">Poznámka k souboru cen:
1. V cenách -2001 jsou započteny i náklady na tmel.
</t>
  </si>
  <si>
    <t>622321141</t>
  </si>
  <si>
    <t>Vápenocementová omítka štuková dvouvrstvá vnějších stěn nanášená ručně</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</si>
  <si>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</si>
  <si>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"terasa" (4,4+4,1)*1</t>
  </si>
  <si>
    <t>"římsa" (3,1+4,4+2,7+0,8*2)*0,65</t>
  </si>
  <si>
    <t>16</t>
  </si>
  <si>
    <t>622611131</t>
  </si>
  <si>
    <t>Nátěr akrylátový dvojnásobný vnějších omítaných stěn včetně penetrace provedený ručně</t>
  </si>
  <si>
    <t>17</t>
  </si>
  <si>
    <t>622511011</t>
  </si>
  <si>
    <t>Tenkovrstvá akrylátová zrnitá omítka tl. 1,5 mm včetně penetrace vnějších stěn</t>
  </si>
  <si>
    <t>18</t>
  </si>
  <si>
    <t>629995219</t>
  </si>
  <si>
    <t>Očištění vnějších ploch otryskáním nesušeným křemičitým pískem betonového povrchu</t>
  </si>
  <si>
    <t xml:space="preserve">Poznámka k souboru cen:
1. Povrchy z kamene přírodního měkkého jsou např. ze žuly, z kamene měkkého např. z pískovce,
    vápence, travertinu apod.
2. Cenu 629 99-5215 lze použít i pro tryskání povrchu z lícových cihel.
</t>
  </si>
  <si>
    <t>4*0,15*5</t>
  </si>
  <si>
    <t>19</t>
  </si>
  <si>
    <t>629995223</t>
  </si>
  <si>
    <t>Příplatek k cenám očištění vnějších ploch otryskáním za práci ve stísněném nebo uzavřeném prostoru</t>
  </si>
  <si>
    <t>20</t>
  </si>
  <si>
    <t>631341113</t>
  </si>
  <si>
    <t>Mazanina tl do 80 mm z betonu lehkého konstrukčního liaporového LC 16/18</t>
  </si>
  <si>
    <t xml:space="preserve">Poznámka k souboru cen:
1. Ceny jsou určeny pro podkladní, výplňové a vyrovnávací vrstvy podlah a spádové vrstvy plochých
    střech.
</t>
  </si>
  <si>
    <t>S9*0,05</t>
  </si>
  <si>
    <t>636311112</t>
  </si>
  <si>
    <t>Kladení dlažby z betonových dlaždic 40x40cm na sucho na terče z umělé hmoty o výšce do 70 mm</t>
  </si>
  <si>
    <t xml:space="preserve">Poznámka k souboru cen:
1. V cenách jsou započteny i náklady na rozmístění terčů na připravenou podkladní konstrukci a
    položení dlažebních prvků na připravené terče.
2. Dodání dlaždic se oceňuje ve specifikaci. Ztratné lze stanovit ve výši 2 %.
</t>
  </si>
  <si>
    <t>22</t>
  </si>
  <si>
    <t>592457260</t>
  </si>
  <si>
    <t>dlažba betonová na terasy tryskaná 40x40x4 cm</t>
  </si>
  <si>
    <t>Poznámka k položce:
Spotřeba: 6,25 kus/m2</t>
  </si>
  <si>
    <t>19,3/0,4/0,4*1,05</t>
  </si>
  <si>
    <t>3,34</t>
  </si>
  <si>
    <t>23</t>
  </si>
  <si>
    <t>900901010</t>
  </si>
  <si>
    <t>Síťka proti hmyzu v.60mm</t>
  </si>
  <si>
    <t>m</t>
  </si>
  <si>
    <t>"S1 detail D" 1*4</t>
  </si>
  <si>
    <t>"S2 detail B" 33,2*2</t>
  </si>
  <si>
    <t>"S6 detail D" 9*2</t>
  </si>
  <si>
    <t>"S4 detail H" 8,8*2</t>
  </si>
  <si>
    <t>"S7B detail I" 3,7*2</t>
  </si>
  <si>
    <t>24</t>
  </si>
  <si>
    <t>941111111</t>
  </si>
  <si>
    <t>Montáž lešení řadového trubkového lehkého s podlahami zatížení do 200 kg/m2 š do 0,9 m v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</si>
  <si>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</si>
  <si>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"pro opravu římsy" 11,2*3,3</t>
  </si>
  <si>
    <t>25</t>
  </si>
  <si>
    <t>941111211</t>
  </si>
  <si>
    <t>Příplatek k lešení řadovému trubkovému lehkému s podlahami š 0,9 m v 10 m za první a ZKD den použití</t>
  </si>
  <si>
    <t>36,96*30</t>
  </si>
  <si>
    <t>26</t>
  </si>
  <si>
    <t>941111811</t>
  </si>
  <si>
    <t>Demontáž lešení řadového trubkového lehkého s podlahami zatížení do 200 kg/m2 š do 0,9 m v do 10 m</t>
  </si>
  <si>
    <t xml:space="preserve">Poznámka k souboru cen:
1. Demontáž lešení řadového trubkového lehkého výšky přes 25 m se oceňuje individuálně.
</t>
  </si>
  <si>
    <t>27</t>
  </si>
  <si>
    <t>952901131</t>
  </si>
  <si>
    <t>Čištění budov omytí konstrukcí nebo prvků</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</si>
  <si>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</si>
  <si>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polykarbonátové desky na střeše 2, 4, 5a</t>
  </si>
  <si>
    <t>3,2*1,5*10+1,8*1,5*2</t>
  </si>
  <si>
    <t>7,8*3,5</t>
  </si>
  <si>
    <t>11,2*4,5*2</t>
  </si>
  <si>
    <t>28</t>
  </si>
  <si>
    <t>952901111</t>
  </si>
  <si>
    <t>Vyčištění budov bytové a občanské výstavby při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</si>
  <si>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</si>
  <si>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29</t>
  </si>
  <si>
    <t>949101112</t>
  </si>
  <si>
    <t>Lešení pomocné pro objekty pozemních staveb s lešeňovou podlahou v do 3,5 m zatížení do 150 kg/m2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</si>
  <si>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</si>
  <si>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190</t>
  </si>
  <si>
    <t>"pod terasou" 5,4*4</t>
  </si>
  <si>
    <t>30</t>
  </si>
  <si>
    <t>965043441</t>
  </si>
  <si>
    <t>Bourání podkladů pod dlažby betonových s potěrem nebo teracem tl do 150 mm pl přes 4 m2</t>
  </si>
  <si>
    <t>S9*0,13</t>
  </si>
  <si>
    <t>31</t>
  </si>
  <si>
    <t>973031325</t>
  </si>
  <si>
    <t>Vysekání kapes ve zdivu cihelném na MV nebo MVC pl do 0,10 m2 hl do 300 mm</t>
  </si>
  <si>
    <t>pro osazení I nosníků řez C</t>
  </si>
  <si>
    <t>4+12</t>
  </si>
  <si>
    <t>32</t>
  </si>
  <si>
    <t>978015391</t>
  </si>
  <si>
    <t>Otlučení vnějších omítek MV nebo MVC  průčelí v rozsahu do 100 %</t>
  </si>
  <si>
    <t xml:space="preserve">Poznámka k souboru cen:
1. Ceny otlučení vnějších omítek jsou určeny pro průčelí:
    a) vnějších stěn nebo štítů rovných bez výstupků nebo rovných s orámováním otvorů o jednom
        vystupujícím nebo ustupujícím profilu, s jednoduchými podokeníky, s jednoduchým linováním (spárou)
        oddělujícím jednotlivá podlaží, s jednoduchou římsou hlavní, případně kordonovou,
    b) vnějších průčelí podhledů bez jakýchkoli výstupků nebo ústupků
    c) vnějších pilířů nebo sloupů bez jakýchkoli výstupků nebo ústupků.
2. Otlučení omítek průčelí s bohatším členěním se oceňuje individuálně.
</t>
  </si>
  <si>
    <t>"terasa" (4,4+4,1)*0,85</t>
  </si>
  <si>
    <t>33</t>
  </si>
  <si>
    <t>997013212</t>
  </si>
  <si>
    <t>Vnitrostaveništní doprava suti a vybouraných hmot pro budovy v do 9 m ručně</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</si>
  <si>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</si>
  <si>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34</t>
  </si>
  <si>
    <t>997013501.1</t>
  </si>
  <si>
    <t>Odvoz suti na skládku a vybouraných hmot nebo meziskládku se složením (vzdálenost dle dodavatele)</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</si>
  <si>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</si>
  <si>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35</t>
  </si>
  <si>
    <t>997013803</t>
  </si>
  <si>
    <t>Poplatek za uložení stavebního odpadu z keramických materiálů na skládce (skládkovné)</t>
  </si>
  <si>
    <t xml:space="preserve">Poznámka k souboru cen:
1. Ceny uvedené v souboru lze po dohodě upravit.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</si>
  <si>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36</t>
  </si>
  <si>
    <t>997013804</t>
  </si>
  <si>
    <t>Poplatek za uložení stavebního odpadu ze skla na skládce (skládkovné)</t>
  </si>
  <si>
    <t>37</t>
  </si>
  <si>
    <t>997013811</t>
  </si>
  <si>
    <t>Poplatek za uložení stavebního dřevěného odpadu na skládce (skládkovné)</t>
  </si>
  <si>
    <t>38</t>
  </si>
  <si>
    <t>997013814</t>
  </si>
  <si>
    <t>Poplatek za uložení stavebního odpadu z izolačních hmot na skládce (skládkovné)</t>
  </si>
  <si>
    <t>39</t>
  </si>
  <si>
    <t>998018002</t>
  </si>
  <si>
    <t>Přesun hmot ruční pro budovy v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</si>
  <si>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</si>
  <si>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40</t>
  </si>
  <si>
    <t>712901012.1</t>
  </si>
  <si>
    <t>Příprava podkladu - vyčištění, prořezání asf. pásů, vysušení, vyrovnání</t>
  </si>
  <si>
    <t>S5A+S5B+S8</t>
  </si>
  <si>
    <t>41</t>
  </si>
  <si>
    <t>712300833</t>
  </si>
  <si>
    <t>Odstranění povlakové krytiny střech do 10° třívrstvé</t>
  </si>
  <si>
    <t>S2+S5A+S5B</t>
  </si>
  <si>
    <t>42</t>
  </si>
  <si>
    <t>712400831</t>
  </si>
  <si>
    <t>Odstranění povlakové krytiny střech do 30° jednovrstvé</t>
  </si>
  <si>
    <t>S7A+S7B+S7C</t>
  </si>
  <si>
    <t>43</t>
  </si>
  <si>
    <t>712400832</t>
  </si>
  <si>
    <t>Odstranění povlakové krytiny střech do 30° dvouvrstvé</t>
  </si>
  <si>
    <t>S4+S6</t>
  </si>
  <si>
    <t>44</t>
  </si>
  <si>
    <t>712400834</t>
  </si>
  <si>
    <t>Příplatek k odstranění povlakové krytiny střech do 30° ZKD vrstvu</t>
  </si>
  <si>
    <t>45</t>
  </si>
  <si>
    <t>712311101</t>
  </si>
  <si>
    <t>Provedení povlakové krytiny střech do 10° za studena lakem penetračním nebo asfaltovým</t>
  </si>
  <si>
    <t xml:space="preserve">Poznámka k souboru cen:
1. Povlakové krytiny střech jednotlivě do 10 m2 se oceňují skladebně cenou příslušné izolace a
    cenou 712 39-9095 Příplatek za plochu do 10 m2.
</t>
  </si>
  <si>
    <t>(4,7*2+4,1*2)*0,13</t>
  </si>
  <si>
    <t>46</t>
  </si>
  <si>
    <t>111631500</t>
  </si>
  <si>
    <t>lak asfaltový ALP/9 bal 9 kg</t>
  </si>
  <si>
    <t>Poznámka k položce:
Spotřeba 0,3-0,4kg/m2 dle povrchu, ředidlo technický benzín</t>
  </si>
  <si>
    <t>21,59*0,4/1000</t>
  </si>
  <si>
    <t>47</t>
  </si>
  <si>
    <t>712331111</t>
  </si>
  <si>
    <t>Provedení povlakové krytiny střech do 10° podkladní vrstvy pásy na sucho samolepící</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</si>
  <si>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</si>
  <si>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"S2 na spádové klíny" 0,9*0,3*2+1,6*0,3*10</t>
  </si>
  <si>
    <t>48</t>
  </si>
  <si>
    <t>628662800</t>
  </si>
  <si>
    <t>49</t>
  </si>
  <si>
    <t>712341559</t>
  </si>
  <si>
    <t>Provedení povlakové krytiny střech do 10° pásy NAIP přitavením v plné ploše</t>
  </si>
  <si>
    <t xml:space="preserve">Poznámka k souboru cen:
1. Povlakové krytiny střech jednotlivě do 10 m2 se oceňují skladebně cenou příslušné izolace a
    cenou 712 39-9097 Příplatek za plochu do 10 m2.
</t>
  </si>
  <si>
    <t>S2 + "navíc na atiku dle detailu A" 35,55*2*0,2</t>
  </si>
  <si>
    <t>Mezisoučet</t>
  </si>
  <si>
    <t>Součet</t>
  </si>
  <si>
    <t>50</t>
  </si>
  <si>
    <t>712441559</t>
  </si>
  <si>
    <t>Provedení povlakové krytiny střech do 30° pásy přitavením NAIP v plné ploše</t>
  </si>
  <si>
    <t xml:space="preserve">Poznámka k souboru cen:
1. Povlakové krytiny střech jednotlivě do 10 m2 se oceňují skladebně cenou příslušné izolace a
    cenou 712 49-9097 Příplatek za plochu do 10 m2.
</t>
  </si>
  <si>
    <t>S1+S4+S6</t>
  </si>
  <si>
    <t>51</t>
  </si>
  <si>
    <t>712841559</t>
  </si>
  <si>
    <t>Provedení povlakové krytiny vytažením na konstrukce pásy přitavením NAIP</t>
  </si>
  <si>
    <t>"S1 do zaatikového žlabu+atiku" 8,4*4*2*(0,3+0,3+0,55)</t>
  </si>
  <si>
    <t>"S2" (3,2*20+1,5*20+1,8*4+1,5*4)*0,2</t>
  </si>
  <si>
    <t>"S5A+S5B na atiku a okolní kce" (11,2*4+13,9*2)*(0,5+0,3)+(11,2*4+4,5*4+14,1*2)*0,25</t>
  </si>
  <si>
    <t>"S8 atika" (5,5+1,8)*(0,25+0,3)</t>
  </si>
  <si>
    <t>"S9" (4,7*2+4,1*2)*0,13</t>
  </si>
  <si>
    <t>52</t>
  </si>
  <si>
    <t>628526740.1</t>
  </si>
  <si>
    <t xml:space="preserve">pás modifikovaný </t>
  </si>
  <si>
    <t>647,72*1,2</t>
  </si>
  <si>
    <t>424*1,2</t>
  </si>
  <si>
    <t>183,57*1,2</t>
  </si>
  <si>
    <t>53</t>
  </si>
  <si>
    <t>628220060</t>
  </si>
  <si>
    <t>pás asfaltovaný V13</t>
  </si>
  <si>
    <t>19,3*1,2</t>
  </si>
  <si>
    <t>2,29*1,2</t>
  </si>
  <si>
    <t>54</t>
  </si>
  <si>
    <t>712155001.1</t>
  </si>
  <si>
    <t>Montáž střešních doplňků krytiny bitumenové speciálních plochy do 0,2 m2</t>
  </si>
  <si>
    <t>"S1" 8*2</t>
  </si>
  <si>
    <t>"S4+S6" 26</t>
  </si>
  <si>
    <t>"S7B,C" 7</t>
  </si>
  <si>
    <t>55</t>
  </si>
  <si>
    <t>628664020.1</t>
  </si>
  <si>
    <t>větrací tvarovka 430x450x110</t>
  </si>
  <si>
    <t>56</t>
  </si>
  <si>
    <t>712901010.1</t>
  </si>
  <si>
    <t>Vyhřívaný chrlič DN 125, asfaltový límec</t>
  </si>
  <si>
    <t>57</t>
  </si>
  <si>
    <t>712391171</t>
  </si>
  <si>
    <t>Provedení povlakové krytiny střech do 10° podkladní textilní vrstvy</t>
  </si>
  <si>
    <t xml:space="preserve">Poznámka k souboru cen:
1. Cenami -9095 až -9097 lze oceňovat jen tehdy, nepřesáhne-li součet plochy vodorovné a svislé
    izolační vrstvy 10 m2.
2. Cenou -9095 až -9097 nelze oceňovat opravy a údržbu povlakové krytiny.
</t>
  </si>
  <si>
    <t>58</t>
  </si>
  <si>
    <t>693111460</t>
  </si>
  <si>
    <t xml:space="preserve">textilie 300 g/m2 </t>
  </si>
  <si>
    <t>S9*1,15</t>
  </si>
  <si>
    <t>59</t>
  </si>
  <si>
    <t>712363001</t>
  </si>
  <si>
    <t>Provedení povlakové krytiny střech do 10° termoplastickou fólií PVC rozvinutím a natažením v ploše</t>
  </si>
  <si>
    <t>(4,7*2+4,1*2)*0,15</t>
  </si>
  <si>
    <t>60</t>
  </si>
  <si>
    <t>283220120</t>
  </si>
  <si>
    <t>fólie hydroizolační střešní tl 1,5 mm š 1300 mm šedá</t>
  </si>
  <si>
    <t>21,94*1,2</t>
  </si>
  <si>
    <t>61</t>
  </si>
  <si>
    <t>712363003</t>
  </si>
  <si>
    <t>Provedení povlakové krytina střech do 10° spoj 2 pásů fólií PVC horkovzdušným navařením</t>
  </si>
  <si>
    <t>S9/1,3</t>
  </si>
  <si>
    <t>62</t>
  </si>
  <si>
    <t>712363312</t>
  </si>
  <si>
    <t>Povlakové krytiny střech do 10° fóliové plechy délky 2 m koutová lišta vnitřní rš 100 mm</t>
  </si>
  <si>
    <t>(4,7*2+4,1*2)/2</t>
  </si>
  <si>
    <t>1,2</t>
  </si>
  <si>
    <t>63</t>
  </si>
  <si>
    <t>712363314</t>
  </si>
  <si>
    <t>Povlakové krytiny střech do 10° fóliové plechy délky 2 m stěnová lišta vyhnutá rš 71 mm</t>
  </si>
  <si>
    <t>64</t>
  </si>
  <si>
    <t>998711102</t>
  </si>
  <si>
    <t>Přesun hmot tonážní pro izolace proti vodě, vlhkosti a plynům v objektech výšky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</si>
  <si>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</si>
  <si>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65</t>
  </si>
  <si>
    <t>713110811</t>
  </si>
  <si>
    <t>Odstranění tepelné izolace stropů volně kladených z vláknitých materiálů tl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</si>
  <si>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</si>
  <si>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"S1" 8,45*8</t>
  </si>
  <si>
    <t>S2-(35,55*2*0,3+33,2*2*0,35)</t>
  </si>
  <si>
    <t>66</t>
  </si>
  <si>
    <t>713111111</t>
  </si>
  <si>
    <t>Montáž izolace tepelné vrchem stropů volně kladenými rohožemi, pásy, dílci, deskami</t>
  </si>
  <si>
    <t>67</t>
  </si>
  <si>
    <t>631481070</t>
  </si>
  <si>
    <t>deska minerální střešní izolační 600x1200 mm tl. 160 mm</t>
  </si>
  <si>
    <t>700,43*1,05</t>
  </si>
  <si>
    <t>68</t>
  </si>
  <si>
    <t>713141161</t>
  </si>
  <si>
    <t>Montáž izolace tepelné střech plochých tl do 130 mm šrouby vnitřní pole, budova v do 20 m</t>
  </si>
  <si>
    <t xml:space="preserve">Poznámka k souboru cen:
1. Množství tepelné izolace střech plochých atikovými pásky k ceně -1211 se určuje v m projektované
    délky obložení (bez přesahů) na obvodu ploché střechy.
</t>
  </si>
  <si>
    <t>"S2" 0,9*0,3*2+1,6*0,3*10</t>
  </si>
  <si>
    <t>69</t>
  </si>
  <si>
    <t>283759130.1</t>
  </si>
  <si>
    <t>spádové klíny deska z pěnového polystyrenu EPS 100 S 1000 x 500 (1000) mm</t>
  </si>
  <si>
    <t>5,34*0,05*1,05</t>
  </si>
  <si>
    <t>70</t>
  </si>
  <si>
    <t>713141172</t>
  </si>
  <si>
    <t>Montáž izolace tepelné střech plochých tl do 170 mm šrouby krajní pole, budova v do 20 m</t>
  </si>
  <si>
    <t>S5A+S5B</t>
  </si>
  <si>
    <t>71</t>
  </si>
  <si>
    <t>283901010.1</t>
  </si>
  <si>
    <t>deska EPS 100S kašírovaná modif. pásem tl. 160 mm</t>
  </si>
  <si>
    <t>Poznámka k položce:
Stabilizovaný pěnový polystyren kašírovaný bitumenovými střešními pásy.</t>
  </si>
  <si>
    <t>160,3*1,05</t>
  </si>
  <si>
    <t>72</t>
  </si>
  <si>
    <t>713191131.1</t>
  </si>
  <si>
    <t>Montáž překrytí tepelných izolací fólií tl. 0,2 mm</t>
  </si>
  <si>
    <t>73</t>
  </si>
  <si>
    <t>283292930</t>
  </si>
  <si>
    <t>membrána podstřešní difůzní kontaktní</t>
  </si>
  <si>
    <t>700,43*1,15</t>
  </si>
  <si>
    <t>74</t>
  </si>
  <si>
    <t>713121111</t>
  </si>
  <si>
    <t>Montáž izolace tepelné podlah volně kladenými rohožemi, pásy, dílci, deskami 1 vrstva</t>
  </si>
  <si>
    <t xml:space="preserve">Poznámka k souboru cen:
1. Množství tepelné izolace podlah okrajovými pásky k ceně -1211 se určuje v m projektované délky
    obložení (bez přesahů) na obvodu podlahy.
</t>
  </si>
  <si>
    <t>75</t>
  </si>
  <si>
    <t>283764000</t>
  </si>
  <si>
    <t>polystyren extrudovaný 3035 CS- 1250 x 600</t>
  </si>
  <si>
    <t>S9*0,05*1,05</t>
  </si>
  <si>
    <t>76</t>
  </si>
  <si>
    <t>998713102</t>
  </si>
  <si>
    <t>Přesun hmot tonážní tonážní pro izolace tepelné v objektech v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</si>
  <si>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</si>
  <si>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77</t>
  </si>
  <si>
    <t>762083111</t>
  </si>
  <si>
    <t>Impregnace řeziva proti dřevokaznému hmyzu a houbám máčením třída ohrožení 1 a 2</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</si>
  <si>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</si>
  <si>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S1*0,4*0,024*1,1</t>
  </si>
  <si>
    <t>78</t>
  </si>
  <si>
    <t>762332131</t>
  </si>
  <si>
    <t>Montáž vázaných kcí krovů pravidelných z hraněného řeziva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</si>
  <si>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</si>
  <si>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"S2" 2,2*34*2</t>
  </si>
  <si>
    <t>79</t>
  </si>
  <si>
    <t>605120030</t>
  </si>
  <si>
    <t>řezivo jehličnaté hranol jakost II do 120 cm2</t>
  </si>
  <si>
    <t>149,6*0,1*0,4/2*1,1</t>
  </si>
  <si>
    <t>80</t>
  </si>
  <si>
    <t>762341210</t>
  </si>
  <si>
    <t>Montáž bednění střech rovných a šikmých sklonu do 60° z hrubých prken na sraz</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</si>
  <si>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</si>
  <si>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"S2" 33,2*2*2,2</t>
  </si>
  <si>
    <t>81</t>
  </si>
  <si>
    <t>605151110</t>
  </si>
  <si>
    <t>řezivo jehličnaté boční prkno jakost I.-II. 2 - 3 cm</t>
  </si>
  <si>
    <t>146,08*0,024*1,1</t>
  </si>
  <si>
    <t>82</t>
  </si>
  <si>
    <t>762341811</t>
  </si>
  <si>
    <t>Demontáž bednění střech z prken</t>
  </si>
  <si>
    <t>83</t>
  </si>
  <si>
    <t>762341933</t>
  </si>
  <si>
    <t>Vyřezání části bednění střech z prken tl do 32 mm plochy jednotlivě přes 4 m2</t>
  </si>
  <si>
    <t xml:space="preserve">Poznámka k souboru cen:
1. U položek vyřezání otvorů v bednění -1931 až -1963 se množství měrných jednotek určuje v m
    součtem délek jednotlivých řezů.
</t>
  </si>
  <si>
    <t>odhad</t>
  </si>
  <si>
    <t>S1*0,75</t>
  </si>
  <si>
    <t>(S2-146,08)*0,75</t>
  </si>
  <si>
    <t>(S4+S6)*0,75</t>
  </si>
  <si>
    <t>(S7A+S7B+S7C)*0,75</t>
  </si>
  <si>
    <t>84</t>
  </si>
  <si>
    <t>762342441</t>
  </si>
  <si>
    <t>Montáž lišt trojúhelníkových nebo kontralatí na střechách sklonu do 60°</t>
  </si>
  <si>
    <t>latě</t>
  </si>
  <si>
    <t>"S1 detail D" 0,5*4</t>
  </si>
  <si>
    <t>"S6 detail D" 0,5*10</t>
  </si>
  <si>
    <t>"S7B detail D" 0,5*4</t>
  </si>
  <si>
    <t>"S4 detail H" 0,4*20</t>
  </si>
  <si>
    <t>trohúhelníkové</t>
  </si>
  <si>
    <t>"S1 do zaatikového žlabu" 8,4*4*2</t>
  </si>
  <si>
    <t>"S2 detail A" 35,55*2</t>
  </si>
  <si>
    <t>85</t>
  </si>
  <si>
    <t>605141130</t>
  </si>
  <si>
    <t>řezivo jehličnaté,střešní latě impregnované dl 2 - 3,5 m</t>
  </si>
  <si>
    <t>17*0,04*0,06*1,1</t>
  </si>
  <si>
    <t>138,3*0,04*0,06*1,1/2</t>
  </si>
  <si>
    <t>86</t>
  </si>
  <si>
    <t>762343911</t>
  </si>
  <si>
    <t>Zabednění otvorů ve střeše prkny tl do 32mm plochy jednotlivě do 1 m2</t>
  </si>
  <si>
    <t>"S1 detail D" 1*1</t>
  </si>
  <si>
    <t>87</t>
  </si>
  <si>
    <t>762343912</t>
  </si>
  <si>
    <t>Zabednění otvorů ve střeše prkny tl do 32mm plochy jednotlivě do 4 m2</t>
  </si>
  <si>
    <t>S1*0,4</t>
  </si>
  <si>
    <t>(S2-146,08)*0,4</t>
  </si>
  <si>
    <t>(S4+S6)*0,4</t>
  </si>
  <si>
    <t>(S7A+S7B+S7C)*0,4</t>
  </si>
  <si>
    <t>"S7B detail I" 3,7*0,3*2</t>
  </si>
  <si>
    <t>"S4 detail H" 8,8*0,4*2</t>
  </si>
  <si>
    <t>88</t>
  </si>
  <si>
    <t>762343913</t>
  </si>
  <si>
    <t>Zabednění otvorů ve střeše prkny tl do 32mm plochy jednotlivě do 8 m2</t>
  </si>
  <si>
    <t>"S6 detail D" 9*0,3*2</t>
  </si>
  <si>
    <t>89</t>
  </si>
  <si>
    <t>762395000</t>
  </si>
  <si>
    <t>Spojovací prostředky pro montáž krovu, bednění, laťování, světlíky, klíny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</si>
  <si>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</si>
  <si>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3,86</t>
  </si>
  <si>
    <t>(1+294,27+5,4)*0,024</t>
  </si>
  <si>
    <t>90</t>
  </si>
  <si>
    <t>762430017</t>
  </si>
  <si>
    <t xml:space="preserve">Poznámka k souboru cen:
1. V cenách -0011 až -1036 obložení stěn z desek OSB a CETRIS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02 katalogu 800-763
    Konstrukce suché výstavby.
</t>
  </si>
  <si>
    <t>"S2 doplnění dle detailu B" 33,2*2*0,1</t>
  </si>
  <si>
    <t>91</t>
  </si>
  <si>
    <t>998762102</t>
  </si>
  <si>
    <t>Přesun hmot tonážní pro kce tesařské v objektech v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</si>
  <si>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</si>
  <si>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92</t>
  </si>
  <si>
    <t>764223220.1</t>
  </si>
  <si>
    <t>Oplechování Cu okapů lepenková krytina rš 150 mm</t>
  </si>
  <si>
    <t>93</t>
  </si>
  <si>
    <t>764223220</t>
  </si>
  <si>
    <t>Oplechování Cu okapů lepenková krytina rš 250 mm</t>
  </si>
  <si>
    <t>94</t>
  </si>
  <si>
    <t>764242220</t>
  </si>
  <si>
    <t>Lemování trub Cu hladká krytina D do 100 mm</t>
  </si>
  <si>
    <t>95</t>
  </si>
  <si>
    <t>764251207</t>
  </si>
  <si>
    <t>Žlab Cu podokapní hranatý rš 500 mm</t>
  </si>
  <si>
    <t>96</t>
  </si>
  <si>
    <t>764252201</t>
  </si>
  <si>
    <t>Žlab Cu podokapní půlkruhový rš 250 mm</t>
  </si>
  <si>
    <t>97</t>
  </si>
  <si>
    <t>764252203</t>
  </si>
  <si>
    <t>Žlab Cu podokapní půlkruhový rš 330 mm</t>
  </si>
  <si>
    <t>98</t>
  </si>
  <si>
    <t>764259226</t>
  </si>
  <si>
    <t>Žlab podokapní Cu - kotlík oválný vel. 400/100 mm</t>
  </si>
  <si>
    <t>99</t>
  </si>
  <si>
    <t>764259228</t>
  </si>
  <si>
    <t>Žlab podokapní Cu - kotlík oválný vel. 400/150 mm</t>
  </si>
  <si>
    <t>100</t>
  </si>
  <si>
    <t>764291230</t>
  </si>
  <si>
    <t>Střešní prvky Cu - závětrná lišta rš 400 mm</t>
  </si>
  <si>
    <t>101</t>
  </si>
  <si>
    <t>764296230.1</t>
  </si>
  <si>
    <t>Připojovací dilatační Cu lišta rš 150 mm</t>
  </si>
  <si>
    <t>102</t>
  </si>
  <si>
    <t>764901010</t>
  </si>
  <si>
    <t>Střešní poklop Cu 600x600</t>
  </si>
  <si>
    <t>103</t>
  </si>
  <si>
    <t>764323820</t>
  </si>
  <si>
    <t>Demontáž oplechování okapů lepenková krytina rš 250 mm</t>
  </si>
  <si>
    <t>104</t>
  </si>
  <si>
    <t>764342821</t>
  </si>
  <si>
    <t>Demontáž lemování trub průměr do 100 mm hladká krytina do 30°</t>
  </si>
  <si>
    <t>105</t>
  </si>
  <si>
    <t>764351832</t>
  </si>
  <si>
    <t>Demontáž žlab podokapní hranatý rovný rš 500 mm přes 45°</t>
  </si>
  <si>
    <t>106</t>
  </si>
  <si>
    <t>764352800</t>
  </si>
  <si>
    <t>Demontáž žlab podokapní půlkruhový rovný rš 250 mm do 30°</t>
  </si>
  <si>
    <t>107</t>
  </si>
  <si>
    <t>764352810</t>
  </si>
  <si>
    <t>Demontáž žlab podokapní půlkruhový rovný rš 330 mm do 30°</t>
  </si>
  <si>
    <t>108</t>
  </si>
  <si>
    <t>764359810</t>
  </si>
  <si>
    <t>Demontáž kotlík kónický do 30°</t>
  </si>
  <si>
    <t>109</t>
  </si>
  <si>
    <t>764362810</t>
  </si>
  <si>
    <t>Demontáž poklopu hladká krytina do 30°</t>
  </si>
  <si>
    <t xml:space="preserve">Poznámka k souboru cen:
1. Demontáž dřevěných střešních oken se oceňuje cenami katalogu 800-766 Konstrukce truhlářské -
    montáž.
</t>
  </si>
  <si>
    <t>110</t>
  </si>
  <si>
    <t>764391840</t>
  </si>
  <si>
    <t>Demontáž závětrná lišta rš 500 mm do 30°</t>
  </si>
  <si>
    <t>111</t>
  </si>
  <si>
    <t>764396810</t>
  </si>
  <si>
    <t>Demontáž krycí dilatační lišta rš 250 mm do 30°</t>
  </si>
  <si>
    <t>112</t>
  </si>
  <si>
    <t>764410850</t>
  </si>
  <si>
    <t>Demontáž oplechování parapetu rš do 330 mm</t>
  </si>
  <si>
    <t>113</t>
  </si>
  <si>
    <t>764421870</t>
  </si>
  <si>
    <t>Demontáž oplechování říms rš do 500 mm</t>
  </si>
  <si>
    <t>114</t>
  </si>
  <si>
    <t>764430850</t>
  </si>
  <si>
    <t>Demontáž oplechování zdí rš 600 mm</t>
  </si>
  <si>
    <t>72+188</t>
  </si>
  <si>
    <t>115</t>
  </si>
  <si>
    <t>764510240</t>
  </si>
  <si>
    <t>Oplechování Cu parapetů rš 250 mm včetně rohů</t>
  </si>
  <si>
    <t>116</t>
  </si>
  <si>
    <t>764521270</t>
  </si>
  <si>
    <t>Oplechování Cu říms rš 500 mm</t>
  </si>
  <si>
    <t>117</t>
  </si>
  <si>
    <t>764530240</t>
  </si>
  <si>
    <t>Oplechování Cu zdí rš 500 mm včetně rohů</t>
  </si>
  <si>
    <t>118</t>
  </si>
  <si>
    <t>764530250</t>
  </si>
  <si>
    <t>Oplechování Cu zdí rš 600 mm včetně rohů</t>
  </si>
  <si>
    <t>119</t>
  </si>
  <si>
    <t>998764102</t>
  </si>
  <si>
    <t>Přesun hmot tonážní pro konstrukce klempířské v objektech v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</si>
  <si>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</si>
  <si>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120</t>
  </si>
  <si>
    <t>766671004</t>
  </si>
  <si>
    <t>Montáž střešního okna do krytiny ploché 78 x 118 cm</t>
  </si>
  <si>
    <t xml:space="preserve">Poznámka k souboru cen:
1. V cenách nejsou započteny náklady na dodávku okna, rámu, lemování a límce; tyto se oceňují ve
    specifikaci.
</t>
  </si>
  <si>
    <t>121</t>
  </si>
  <si>
    <t>611240330</t>
  </si>
  <si>
    <t>122</t>
  </si>
  <si>
    <t>998766102</t>
  </si>
  <si>
    <t>Přesun hmot tonážní pro konstrukce truhlářské v objektech v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</si>
  <si>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</si>
  <si>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123</t>
  </si>
  <si>
    <t>767311810</t>
  </si>
  <si>
    <t>Demontáž světlíků všech typů se zasklením</t>
  </si>
  <si>
    <t xml:space="preserve">Poznámka k souboru cen:
1. V ceně -1810 nejsou započteny náklady na demontáž obrubníku; tyto práce se oceňují cenami 767
    99-68 Demontáž ostatních zámečnických konstrukcí.
</t>
  </si>
  <si>
    <t>1,5*3,1*10</t>
  </si>
  <si>
    <t>1,5*2,1*2</t>
  </si>
  <si>
    <t>2,4*2,4</t>
  </si>
  <si>
    <t>124</t>
  </si>
  <si>
    <t>767995111</t>
  </si>
  <si>
    <t>Montáž atypických zámečnických konstrukcí hmotnosti do 5 kg</t>
  </si>
  <si>
    <t>kg</t>
  </si>
  <si>
    <t xml:space="preserve">Poznámka k souboru cen:
1. Určení cen se řídí hmotností jednotlivě montovaného dílu konstrukce.
</t>
  </si>
  <si>
    <t>spojení prvků U18 viz řez C detail a</t>
  </si>
  <si>
    <t>0,4*2,466*20*2</t>
  </si>
  <si>
    <t>125</t>
  </si>
  <si>
    <t>132853200</t>
  </si>
  <si>
    <t>tyč ocelová žebírková, výztuž do betonu, zn.oceli BSt 500 D 20 mm</t>
  </si>
  <si>
    <t>Poznámka k položce:
Hmotnost: 2,46 kg/m</t>
  </si>
  <si>
    <t>39,46/1000*1,08</t>
  </si>
  <si>
    <t>126</t>
  </si>
  <si>
    <t>76701</t>
  </si>
  <si>
    <t>Pásový světlík 1500x3100 - Al konstrukce zasklená polykarb. deskami, viz pol.č.1</t>
  </si>
  <si>
    <t>127</t>
  </si>
  <si>
    <t>76702</t>
  </si>
  <si>
    <t>Pásový světlík 1500x2100 - Al konstrukce zasklená polykarb. deskami, viz pol.č.2</t>
  </si>
  <si>
    <t>128</t>
  </si>
  <si>
    <t>76703</t>
  </si>
  <si>
    <t>Pultový světlík 11200x4500 - Al konstrukce zasklená polykarb. deskami, viz pol.č.3</t>
  </si>
  <si>
    <t>129</t>
  </si>
  <si>
    <t>76704</t>
  </si>
  <si>
    <t>Pultový světlík 7800x3500- Al konstrukce zasklená polykarb. deskami, viz pol.č.4</t>
  </si>
  <si>
    <t>130</t>
  </si>
  <si>
    <t>76705</t>
  </si>
  <si>
    <t>Pultový světlík 2400x2400 - Al konstrukce zasklená polykarb. deskami, viz pol.č.5</t>
  </si>
  <si>
    <t>131</t>
  </si>
  <si>
    <t>998767202</t>
  </si>
  <si>
    <t>Přesun hmot procentní pro zámečnické konstrukce v objektech v do 12 m</t>
  </si>
  <si>
    <t>%</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</si>
  <si>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</si>
  <si>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132</t>
  </si>
  <si>
    <t>783783321</t>
  </si>
  <si>
    <t>Nátěry tesařských konstrukcí proti dřevokazným houbám, hmyzu a plísním sanační</t>
  </si>
  <si>
    <t xml:space="preserve">Poznámka k souboru cen:
1. Povrchovou úpravou dřeva v interiéru se myslí ochrana dřeva v třídách ohrožení 1 a 2 dle ČSN EN
    335-1 a 335-2, tj. chráněné před povětrností a vyluhováním vodou.
</t>
  </si>
  <si>
    <t>plocha střech - nové bednění</t>
  </si>
  <si>
    <t>S1+S2+S4+S5A+S5B+S6+S7A+S7B+S7C+S8+S9</t>
  </si>
  <si>
    <t>-(146,08+1+294,27+5,4)</t>
  </si>
  <si>
    <t>133</t>
  </si>
  <si>
    <t>784455931</t>
  </si>
  <si>
    <t>Obnova malby směs tekuté disperzní bílé otěruvzdorné dvojnásobně v místnostech v do 3,8 m</t>
  </si>
  <si>
    <t>světlíky střecha 2</t>
  </si>
  <si>
    <t>(3,2*20+1,5*20+1,8*4+1,5*4)*0,9</t>
  </si>
  <si>
    <t>134</t>
  </si>
  <si>
    <t>784453621</t>
  </si>
  <si>
    <t>Malby směsi tekuté disperzní bílé omyvatelné dvojnásobné s penetrací místnost v do 3,8 m</t>
  </si>
  <si>
    <t>"strop" 23,04</t>
  </si>
  <si>
    <t>"ostění" 1,44</t>
  </si>
  <si>
    <t>"po zazdění I profilů" 12*0,25</t>
  </si>
  <si>
    <t>135</t>
  </si>
  <si>
    <t>210901010.1</t>
  </si>
  <si>
    <t>Demontáž hromosvodu</t>
  </si>
  <si>
    <t>136</t>
  </si>
  <si>
    <t>210901012.1</t>
  </si>
  <si>
    <t>Montáž hromosvodu</t>
  </si>
  <si>
    <t>137</t>
  </si>
  <si>
    <t>210901020.1</t>
  </si>
  <si>
    <t>Přívod silnoproudu k vyhřívanému chrliči</t>
  </si>
  <si>
    <t>138</t>
  </si>
  <si>
    <t>210901090.1</t>
  </si>
  <si>
    <t>Revize silnoproudu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</si>
  <si>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</si>
  <si>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</si>
  <si>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</si>
  <si>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</si>
  <si>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</si>
  <si>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</si>
  <si>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</si>
  <si>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</si>
  <si>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</si>
  <si>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</si>
  <si>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</si>
  <si>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</si>
  <si>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</si>
  <si>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</si>
  <si>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</si>
  <si>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</si>
  <si>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</si>
  <si>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</si>
  <si>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</si>
  <si>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</si>
  <si>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</si>
  <si>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</si>
  <si>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</si>
  <si>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</si>
  <si>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</si>
  <si>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</si>
  <si>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</si>
  <si>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</si>
  <si>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</si>
  <si>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</si>
  <si>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</si>
  <si>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</si>
  <si>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</si>
  <si>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</si>
  <si>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</si>
  <si>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</si>
  <si>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</si>
  <si>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</si>
  <si>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</si>
  <si>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</si>
  <si>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</si>
  <si>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</si>
  <si>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</si>
  <si>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</si>
  <si>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</si>
  <si>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</si>
  <si>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</si>
  <si>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</si>
  <si>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</si>
  <si>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</si>
  <si>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</si>
  <si>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</si>
  <si>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</si>
  <si>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</si>
  <si>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</si>
  <si>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</si>
  <si>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</si>
  <si>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</si>
  <si>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</si>
  <si>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</si>
  <si>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</si>
  <si>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</si>
  <si>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</si>
  <si>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</si>
  <si>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</si>
  <si>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</si>
  <si>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</si>
  <si>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</si>
  <si>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</si>
  <si>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</si>
  <si>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</si>
  <si>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</si>
  <si>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</si>
  <si>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</si>
  <si>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</si>
  <si>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</si>
  <si>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</si>
  <si>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</si>
  <si>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</si>
  <si>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</si>
  <si>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</si>
  <si>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</si>
  <si>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</si>
  <si>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</si>
  <si>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</si>
  <si>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</si>
  <si>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</si>
  <si>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</si>
  <si>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</si>
  <si>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</si>
  <si>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</si>
  <si>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</si>
  <si>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</si>
  <si>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</si>
  <si>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</si>
  <si>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</si>
  <si>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</si>
  <si>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</si>
  <si>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</si>
  <si>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</si>
  <si>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</si>
  <si>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</si>
  <si>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</si>
  <si>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</si>
  <si>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</si>
  <si>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</si>
  <si>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</si>
  <si>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</si>
  <si>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</si>
  <si>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</si>
  <si>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</si>
  <si>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</si>
  <si>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</si>
  <si>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</si>
  <si>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</si>
  <si>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</si>
  <si>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</si>
  <si>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</si>
  <si>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</si>
  <si>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</si>
  <si>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</si>
  <si>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</si>
  <si>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</si>
  <si>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</si>
  <si>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</si>
  <si>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</si>
  <si>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</si>
  <si>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</si>
  <si>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</si>
  <si>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</si>
  <si>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</si>
  <si>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</si>
  <si>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</si>
  <si>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</si>
  <si>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</si>
  <si>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</si>
  <si>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</si>
  <si>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</si>
  <si>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</si>
  <si>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</si>
  <si>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</si>
  <si>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</si>
  <si>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</si>
  <si>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</si>
  <si>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</si>
  <si>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</si>
  <si>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</si>
  <si>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</si>
  <si>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</si>
  <si>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</si>
  <si>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</si>
  <si>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</si>
  <si>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</si>
  <si>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</si>
  <si>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</si>
  <si>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</si>
  <si>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</si>
  <si>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</si>
  <si>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</si>
  <si>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</si>
  <si>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HSV</t>
  </si>
  <si>
    <t>Položka typu HSV</t>
  </si>
  <si>
    <t>PSV</t>
  </si>
  <si>
    <t>Položka typu PSV</t>
  </si>
  <si>
    <t>Položka typu M</t>
  </si>
  <si>
    <t>Položka typu OST</t>
  </si>
  <si>
    <t xml:space="preserve">podkladní pás asfaltový SBS modifikovaný za studena samolepící se samolepícímy přesahy </t>
  </si>
  <si>
    <t>Obložení stěn z desek cementotřískových tl 22 mm na sraz šroubovaných</t>
  </si>
  <si>
    <t>okno střešní  GGU 0159 M06 78 x 118 cm</t>
  </si>
</sst>
</file>

<file path=xl/styles.xml><?xml version="1.0" encoding="utf-8"?>
<styleSheet xmlns="http://schemas.openxmlformats.org/spreadsheetml/2006/main">
  <numFmts count="4">
    <numFmt numFmtId="164" formatCode="#,##0.00;\-#,##0.00"/>
    <numFmt numFmtId="165" formatCode="0.00%;\-0.00%"/>
    <numFmt numFmtId="166" formatCode="dd\.mm\.yyyy"/>
    <numFmt numFmtId="167" formatCode="#,##0.00000;\-#,##0.00000"/>
  </numFmts>
  <fonts count="38">
    <font>
      <sz val="8"/>
      <name val="Trebuchet MS"/>
      <family val="2"/>
    </font>
    <font>
      <sz val="10"/>
      <name val="Arial"/>
      <family val="2"/>
    </font>
    <font>
      <sz val="8"/>
      <color indexed="43"/>
      <name val="Trebuchet MS"/>
      <family val="2"/>
    </font>
    <font>
      <sz val="8"/>
      <color indexed="48"/>
      <name val="Trebuchet MS"/>
      <family val="2"/>
    </font>
    <font>
      <b/>
      <sz val="16"/>
      <name val="Trebuchet MS"/>
      <family val="2"/>
    </font>
    <font>
      <b/>
      <sz val="12"/>
      <color indexed="55"/>
      <name val="Trebuchet MS"/>
      <family val="2"/>
    </font>
    <font>
      <b/>
      <sz val="8"/>
      <color indexed="55"/>
      <name val="Trebuchet MS"/>
      <family val="2"/>
    </font>
    <font>
      <b/>
      <sz val="12"/>
      <name val="Trebuchet MS"/>
      <family val="2"/>
    </font>
    <font>
      <sz val="9"/>
      <color indexed="55"/>
      <name val="Trebuchet MS"/>
      <family val="2"/>
    </font>
    <font>
      <sz val="9"/>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8"/>
      <color indexed="56"/>
      <name val="Trebuchet MS"/>
      <family val="2"/>
    </font>
    <font>
      <sz val="8"/>
      <color indexed="16"/>
      <name val="Trebuchet MS"/>
      <family val="2"/>
    </font>
    <font>
      <b/>
      <sz val="8"/>
      <name val="Trebuchet MS"/>
      <family val="2"/>
    </font>
    <font>
      <i/>
      <sz val="7"/>
      <color indexed="55"/>
      <name val="Trebuchet MS"/>
      <family val="2"/>
    </font>
    <font>
      <sz val="10"/>
      <name val="Trebuchet MS"/>
      <family val="2"/>
    </font>
    <font>
      <sz val="10"/>
      <color indexed="56"/>
      <name val="Trebuchet MS"/>
      <family val="2"/>
    </font>
    <font>
      <sz val="8"/>
      <color indexed="63"/>
      <name val="Trebuchet MS"/>
      <family val="2"/>
    </font>
    <font>
      <i/>
      <sz val="8"/>
      <color indexed="12"/>
      <name val="Trebuchet MS"/>
      <family val="2"/>
    </font>
    <font>
      <sz val="8"/>
      <color indexed="20"/>
      <name val="Trebuchet MS"/>
      <family val="2"/>
    </font>
    <font>
      <sz val="8"/>
      <color indexed="18"/>
      <name val="Trebuchet MS"/>
      <family val="2"/>
    </font>
    <font>
      <sz val="8"/>
      <color indexed="10"/>
      <name val="Trebuchet MS"/>
      <family val="2"/>
    </font>
    <font>
      <sz val="10"/>
      <color indexed="16"/>
      <name val="Trebuchet MS"/>
      <family val="2"/>
    </font>
    <font>
      <i/>
      <sz val="9"/>
      <name val="Trebuchet MS"/>
      <family val="2"/>
    </font>
    <font>
      <u val="single"/>
      <sz val="8"/>
      <color theme="10"/>
      <name val="Trebuchet MS"/>
      <family val="2"/>
    </font>
    <font>
      <sz val="18"/>
      <color theme="10"/>
      <name val="Wingdings 2"/>
      <family val="1"/>
    </font>
    <font>
      <u val="single"/>
      <sz val="10"/>
      <color theme="10"/>
      <name val="Trebuchet MS"/>
      <family val="2"/>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lignment/>
      <protection locked="0"/>
    </xf>
  </cellStyleXfs>
  <cellXfs count="296">
    <xf numFmtId="0" fontId="0" fillId="0" borderId="0" xfId="0" applyAlignment="1" applyProtection="1">
      <alignmen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2" borderId="0" xfId="0" applyFill="1" applyAlignment="1" applyProtection="1">
      <alignment horizontal="left" vertical="top"/>
      <protection locked="0"/>
    </xf>
    <xf numFmtId="0" fontId="2" fillId="2" borderId="0" xfId="0" applyFont="1" applyFill="1" applyAlignment="1" applyProtection="1">
      <alignment horizontal="left" vertical="center"/>
      <protection locked="0"/>
    </xf>
    <xf numFmtId="0" fontId="0" fillId="2" borderId="0" xfId="0" applyFont="1" applyFill="1" applyAlignment="1" applyProtection="1">
      <alignment horizontal="left" vertical="top"/>
      <protection locked="0"/>
    </xf>
    <xf numFmtId="0" fontId="0" fillId="0" borderId="0" xfId="0" applyFont="1" applyAlignment="1" applyProtection="1">
      <alignment horizontal="left" vertical="center"/>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3" borderId="0" xfId="0" applyFont="1" applyFill="1" applyAlignment="1" applyProtection="1">
      <alignment horizontal="left" vertical="center"/>
      <protection locked="0"/>
    </xf>
    <xf numFmtId="49" fontId="9" fillId="3" borderId="0" xfId="0" applyNumberFormat="1" applyFont="1" applyFill="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4" xfId="0"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65" fontId="11" fillId="0" borderId="0" xfId="0" applyNumberFormat="1"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1" fillId="0" borderId="5" xfId="0" applyFont="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7" fillId="4" borderId="8" xfId="0" applyFont="1"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7" fillId="4" borderId="9" xfId="0" applyFont="1" applyFill="1" applyBorder="1" applyAlignment="1" applyProtection="1">
      <alignment horizontal="center" vertical="center"/>
      <protection locked="0"/>
    </xf>
    <xf numFmtId="0" fontId="0" fillId="4" borderId="5"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166" fontId="9" fillId="0" borderId="0" xfId="0" applyNumberFormat="1" applyFont="1" applyAlignment="1" applyProtection="1">
      <alignment horizontal="left" vertical="top"/>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9" fillId="4" borderId="17"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164" fontId="13" fillId="0" borderId="15" xfId="0" applyNumberFormat="1" applyFont="1" applyBorder="1" applyAlignment="1" applyProtection="1">
      <alignment horizontal="right" vertical="center"/>
      <protection locked="0"/>
    </xf>
    <xf numFmtId="164" fontId="13" fillId="0" borderId="0" xfId="0" applyNumberFormat="1" applyFont="1" applyAlignment="1" applyProtection="1">
      <alignment horizontal="right" vertical="center"/>
      <protection locked="0"/>
    </xf>
    <xf numFmtId="167" fontId="13" fillId="0" borderId="0" xfId="0" applyNumberFormat="1" applyFont="1" applyAlignment="1" applyProtection="1">
      <alignment horizontal="right" vertical="center"/>
      <protection locked="0"/>
    </xf>
    <xf numFmtId="164" fontId="13" fillId="0" borderId="16" xfId="0" applyNumberFormat="1" applyFont="1" applyBorder="1" applyAlignment="1" applyProtection="1">
      <alignment horizontal="right" vertical="center"/>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164" fontId="20" fillId="0" borderId="15" xfId="0" applyNumberFormat="1" applyFont="1" applyBorder="1" applyAlignment="1" applyProtection="1">
      <alignment horizontal="right" vertical="center"/>
      <protection locked="0"/>
    </xf>
    <xf numFmtId="164" fontId="20" fillId="0" borderId="0" xfId="0" applyNumberFormat="1" applyFont="1" applyAlignment="1" applyProtection="1">
      <alignment horizontal="right" vertical="center"/>
      <protection locked="0"/>
    </xf>
    <xf numFmtId="167" fontId="20" fillId="0" borderId="0" xfId="0" applyNumberFormat="1" applyFont="1" applyAlignment="1" applyProtection="1">
      <alignment horizontal="right" vertical="center"/>
      <protection locked="0"/>
    </xf>
    <xf numFmtId="164" fontId="20" fillId="0" borderId="16" xfId="0" applyNumberFormat="1" applyFont="1" applyBorder="1" applyAlignment="1" applyProtection="1">
      <alignment horizontal="right" vertical="center"/>
      <protection locked="0"/>
    </xf>
    <xf numFmtId="164" fontId="20" fillId="0" borderId="22" xfId="0" applyNumberFormat="1" applyFont="1" applyBorder="1" applyAlignment="1" applyProtection="1">
      <alignment horizontal="right" vertical="center"/>
      <protection locked="0"/>
    </xf>
    <xf numFmtId="164" fontId="20" fillId="0" borderId="23" xfId="0" applyNumberFormat="1" applyFont="1" applyBorder="1" applyAlignment="1" applyProtection="1">
      <alignment horizontal="right" vertical="center"/>
      <protection locked="0"/>
    </xf>
    <xf numFmtId="167" fontId="20" fillId="0" borderId="23" xfId="0" applyNumberFormat="1" applyFont="1" applyBorder="1" applyAlignment="1" applyProtection="1">
      <alignment horizontal="right" vertical="center"/>
      <protection locked="0"/>
    </xf>
    <xf numFmtId="164" fontId="20" fillId="0" borderId="24" xfId="0" applyNumberFormat="1" applyFont="1" applyBorder="1" applyAlignment="1" applyProtection="1">
      <alignment horizontal="right" vertical="center"/>
      <protection locked="0"/>
    </xf>
    <xf numFmtId="0" fontId="0" fillId="0" borderId="0" xfId="0" applyFont="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right" vertical="center"/>
      <protection locked="0"/>
    </xf>
    <xf numFmtId="0" fontId="7" fillId="4" borderId="9" xfId="0" applyFont="1" applyFill="1" applyBorder="1" applyAlignment="1" applyProtection="1">
      <alignment horizontal="right" vertical="center"/>
      <protection locked="0"/>
    </xf>
    <xf numFmtId="0" fontId="0" fillId="0" borderId="3" xfId="0"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0" fillId="0" borderId="0" xfId="0" applyFont="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167" fontId="23" fillId="0" borderId="13" xfId="0" applyNumberFormat="1" applyFont="1" applyBorder="1" applyAlignment="1" applyProtection="1">
      <alignment horizontal="right"/>
      <protection locked="0"/>
    </xf>
    <xf numFmtId="167" fontId="23" fillId="0" borderId="14" xfId="0" applyNumberFormat="1" applyFont="1" applyBorder="1" applyAlignment="1" applyProtection="1">
      <alignment horizontal="right"/>
      <protection locked="0"/>
    </xf>
    <xf numFmtId="164" fontId="24" fillId="0" borderId="0" xfId="0" applyNumberFormat="1" applyFont="1" applyAlignment="1" applyProtection="1">
      <alignment horizontal="right" vertical="center"/>
      <protection locked="0"/>
    </xf>
    <xf numFmtId="0" fontId="0" fillId="0" borderId="0" xfId="0" applyFont="1" applyAlignment="1" applyProtection="1">
      <alignment horizontal="left"/>
      <protection locked="0"/>
    </xf>
    <xf numFmtId="0" fontId="22" fillId="0" borderId="4" xfId="0" applyFont="1" applyBorder="1" applyAlignment="1" applyProtection="1">
      <alignment horizontal="left"/>
      <protection locked="0"/>
    </xf>
    <xf numFmtId="0" fontId="21" fillId="0" borderId="0" xfId="0" applyFont="1" applyAlignment="1" applyProtection="1">
      <alignment horizontal="left"/>
      <protection locked="0"/>
    </xf>
    <xf numFmtId="0" fontId="22" fillId="0" borderId="0" xfId="0" applyFont="1" applyAlignment="1" applyProtection="1">
      <alignment horizontal="left"/>
      <protection locked="0"/>
    </xf>
    <xf numFmtId="0" fontId="22" fillId="0" borderId="15" xfId="0" applyFont="1" applyBorder="1" applyAlignment="1" applyProtection="1">
      <alignment horizontal="left"/>
      <protection locked="0"/>
    </xf>
    <xf numFmtId="167" fontId="22" fillId="0" borderId="0" xfId="0" applyNumberFormat="1" applyFont="1" applyAlignment="1" applyProtection="1">
      <alignment horizontal="right"/>
      <protection locked="0"/>
    </xf>
    <xf numFmtId="167" fontId="22" fillId="0" borderId="16" xfId="0" applyNumberFormat="1" applyFont="1" applyBorder="1" applyAlignment="1" applyProtection="1">
      <alignment horizontal="right"/>
      <protection locked="0"/>
    </xf>
    <xf numFmtId="164" fontId="22" fillId="0" borderId="0" xfId="0" applyNumberFormat="1" applyFont="1" applyAlignment="1" applyProtection="1">
      <alignment horizontal="right" vertical="center"/>
      <protection locked="0"/>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4" fontId="0" fillId="0" borderId="25" xfId="0" applyNumberFormat="1" applyFont="1" applyBorder="1" applyAlignment="1" applyProtection="1">
      <alignment horizontal="right" vertical="center"/>
      <protection locked="0"/>
    </xf>
    <xf numFmtId="164" fontId="0" fillId="3" borderId="25" xfId="0" applyNumberFormat="1" applyFont="1" applyFill="1" applyBorder="1" applyAlignment="1" applyProtection="1">
      <alignment horizontal="right" vertical="center"/>
      <protection locked="0"/>
    </xf>
    <xf numFmtId="0" fontId="11" fillId="3" borderId="25" xfId="0" applyFont="1" applyFill="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167" fontId="11" fillId="0" borderId="0" xfId="0" applyNumberFormat="1" applyFont="1" applyAlignment="1" applyProtection="1">
      <alignment horizontal="right" vertical="center"/>
      <protection locked="0"/>
    </xf>
    <xf numFmtId="167" fontId="11" fillId="0" borderId="16" xfId="0" applyNumberFormat="1" applyFont="1" applyBorder="1" applyAlignment="1" applyProtection="1">
      <alignment horizontal="right" vertical="center"/>
      <protection locked="0"/>
    </xf>
    <xf numFmtId="164" fontId="0" fillId="0" borderId="0" xfId="0" applyNumberFormat="1" applyFont="1" applyAlignment="1" applyProtection="1">
      <alignment horizontal="right" vertical="center"/>
      <protection locked="0"/>
    </xf>
    <xf numFmtId="0" fontId="11" fillId="0" borderId="23" xfId="0" applyFont="1" applyBorder="1" applyAlignment="1" applyProtection="1">
      <alignment horizontal="center" vertical="center" wrapText="1"/>
      <protection locked="0"/>
    </xf>
    <xf numFmtId="0" fontId="0" fillId="0" borderId="23" xfId="0" applyBorder="1" applyAlignment="1" applyProtection="1">
      <alignment horizontal="left" vertical="center"/>
      <protection locked="0"/>
    </xf>
    <xf numFmtId="167" fontId="11" fillId="0" borderId="23" xfId="0" applyNumberFormat="1" applyFont="1" applyBorder="1" applyAlignment="1" applyProtection="1">
      <alignment horizontal="right" vertical="center"/>
      <protection locked="0"/>
    </xf>
    <xf numFmtId="167" fontId="11" fillId="0" borderId="24" xfId="0" applyNumberFormat="1" applyFont="1" applyBorder="1" applyAlignment="1" applyProtection="1">
      <alignment horizontal="right" vertical="center"/>
      <protection locked="0"/>
    </xf>
    <xf numFmtId="0" fontId="26" fillId="0" borderId="0" xfId="0" applyFont="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0" xfId="0" applyFont="1" applyAlignment="1" applyProtection="1">
      <alignment horizontal="left"/>
      <protection locked="0"/>
    </xf>
    <xf numFmtId="0" fontId="28" fillId="0" borderId="4"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vertical="center" wrapText="1"/>
      <protection locked="0"/>
    </xf>
    <xf numFmtId="164" fontId="28" fillId="0" borderId="0" xfId="0" applyNumberFormat="1" applyFont="1" applyAlignment="1" applyProtection="1">
      <alignment horizontal="right" vertical="center"/>
      <protection locked="0"/>
    </xf>
    <xf numFmtId="0" fontId="28" fillId="0" borderId="15"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9" fillId="0" borderId="25" xfId="0" applyFont="1" applyBorder="1" applyAlignment="1" applyProtection="1">
      <alignment horizontal="center" vertical="center"/>
      <protection locked="0"/>
    </xf>
    <xf numFmtId="49" fontId="29" fillId="0" borderId="25" xfId="0" applyNumberFormat="1" applyFont="1" applyBorder="1" applyAlignment="1" applyProtection="1">
      <alignment horizontal="left" vertical="center" wrapText="1"/>
      <protection locked="0"/>
    </xf>
    <xf numFmtId="0" fontId="29" fillId="0" borderId="25" xfId="0" applyFont="1" applyBorder="1" applyAlignment="1" applyProtection="1">
      <alignment horizontal="center" vertical="center" wrapText="1"/>
      <protection locked="0"/>
    </xf>
    <xf numFmtId="164" fontId="29" fillId="0" borderId="25" xfId="0" applyNumberFormat="1" applyFont="1" applyBorder="1" applyAlignment="1" applyProtection="1">
      <alignment horizontal="right" vertical="center"/>
      <protection locked="0"/>
    </xf>
    <xf numFmtId="0" fontId="30" fillId="0" borderId="4"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164" fontId="31" fillId="0" borderId="0" xfId="0" applyNumberFormat="1" applyFont="1" applyAlignment="1" applyProtection="1">
      <alignment horizontal="righ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164" fontId="32" fillId="0" borderId="0" xfId="0" applyNumberFormat="1" applyFont="1" applyAlignment="1" applyProtection="1">
      <alignment horizontal="right" vertical="center"/>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5" fillId="2" borderId="0" xfId="20" applyFill="1" applyAlignment="1" applyProtection="1">
      <alignment horizontal="left" vertical="top"/>
      <protection locked="0"/>
    </xf>
    <xf numFmtId="0" fontId="36" fillId="0" borderId="0" xfId="20" applyFont="1" applyAlignment="1" applyProtection="1">
      <alignment horizontal="center" vertical="center"/>
      <protection locked="0"/>
    </xf>
    <xf numFmtId="0" fontId="2" fillId="2" borderId="0" xfId="0" applyFont="1" applyFill="1" applyAlignment="1" applyProtection="1">
      <alignment horizontal="left" vertical="center"/>
      <protection/>
    </xf>
    <xf numFmtId="0" fontId="26" fillId="2" borderId="0" xfId="0" applyFont="1" applyFill="1" applyAlignment="1" applyProtection="1">
      <alignment horizontal="left" vertical="center"/>
      <protection/>
    </xf>
    <xf numFmtId="0" fontId="33" fillId="2" borderId="0" xfId="0" applyFont="1" applyFill="1" applyAlignment="1" applyProtection="1">
      <alignment horizontal="left" vertical="center"/>
      <protection/>
    </xf>
    <xf numFmtId="0" fontId="37" fillId="2" borderId="0" xfId="20" applyFont="1" applyFill="1" applyAlignment="1" applyProtection="1">
      <alignment horizontal="left" vertical="center"/>
      <protection/>
    </xf>
    <xf numFmtId="0" fontId="0" fillId="2" borderId="0" xfId="0" applyFont="1" applyFill="1" applyAlignment="1" applyProtection="1">
      <alignment horizontal="left" vertical="top"/>
      <protection/>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1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9"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49" fontId="9"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32" xfId="0" applyFont="1" applyBorder="1" applyAlignment="1" applyProtection="1">
      <alignment horizontal="center" vertical="center"/>
      <protection locked="0"/>
    </xf>
    <xf numFmtId="0" fontId="16" fillId="0" borderId="32"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29"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30" xfId="0" applyFont="1" applyBorder="1" applyAlignment="1" applyProtection="1">
      <alignment horizontal="left" vertical="center"/>
      <protection locked="0"/>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center" vertical="top"/>
      <protection locked="0"/>
    </xf>
    <xf numFmtId="0" fontId="9" fillId="0" borderId="31"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16" fillId="0" borderId="0" xfId="0" applyFont="1" applyAlignment="1" applyProtection="1">
      <alignment vertical="center"/>
      <protection locked="0"/>
    </xf>
    <xf numFmtId="0" fontId="19" fillId="0" borderId="0" xfId="0" applyFont="1" applyBorder="1" applyAlignment="1" applyProtection="1">
      <alignment vertical="center"/>
      <protection locked="0"/>
    </xf>
    <xf numFmtId="0" fontId="16" fillId="0" borderId="32" xfId="0" applyFont="1" applyBorder="1" applyAlignment="1" applyProtection="1">
      <alignment vertical="center"/>
      <protection locked="0"/>
    </xf>
    <xf numFmtId="0" fontId="19" fillId="0" borderId="32" xfId="0" applyFont="1" applyBorder="1" applyAlignment="1" applyProtection="1">
      <alignment vertical="center"/>
      <protection locked="0"/>
    </xf>
    <xf numFmtId="0" fontId="19" fillId="0" borderId="32" xfId="0" applyFont="1" applyBorder="1" applyAlignment="1" applyProtection="1">
      <alignment horizontal="left"/>
      <protection locked="0"/>
    </xf>
    <xf numFmtId="0" fontId="16"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3" fillId="4" borderId="0" xfId="0" applyFont="1" applyFill="1" applyAlignment="1" applyProtection="1">
      <alignment horizontal="center" vertical="center"/>
      <protection locked="0"/>
    </xf>
    <xf numFmtId="0" fontId="0" fillId="0" borderId="0" xfId="0" applyFont="1" applyAlignment="1" applyProtection="1">
      <alignment horizontal="left" vertical="top"/>
      <protection locked="0"/>
    </xf>
    <xf numFmtId="164" fontId="18" fillId="0" borderId="0" xfId="0" applyNumberFormat="1" applyFont="1" applyAlignment="1" applyProtection="1">
      <alignment horizontal="righ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horizontal="left" vertical="center" wrapText="1"/>
      <protection locked="0"/>
    </xf>
    <xf numFmtId="0" fontId="17" fillId="0" borderId="0" xfId="0" applyFont="1" applyAlignment="1" applyProtection="1">
      <alignment horizontal="left" vertical="center"/>
      <protection locked="0"/>
    </xf>
    <xf numFmtId="164" fontId="14" fillId="0" borderId="0" xfId="0" applyNumberFormat="1" applyFont="1" applyAlignment="1" applyProtection="1">
      <alignment horizontal="right" vertical="center"/>
      <protection locked="0"/>
    </xf>
    <xf numFmtId="0" fontId="14" fillId="0" borderId="0" xfId="0" applyFont="1" applyAlignment="1" applyProtection="1">
      <alignment horizontal="left" vertical="center"/>
      <protection locked="0"/>
    </xf>
    <xf numFmtId="0" fontId="9" fillId="4" borderId="8" xfId="0" applyFont="1" applyFill="1" applyBorder="1" applyAlignment="1" applyProtection="1">
      <alignment horizontal="center" vertical="center"/>
      <protection locked="0"/>
    </xf>
    <xf numFmtId="0" fontId="0" fillId="4" borderId="9" xfId="0" applyFill="1" applyBorder="1" applyAlignment="1" applyProtection="1">
      <alignment horizontal="left" vertical="center"/>
      <protection locked="0"/>
    </xf>
    <xf numFmtId="0" fontId="9"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horizontal="right" vertical="center"/>
      <protection locked="0"/>
    </xf>
    <xf numFmtId="0" fontId="7" fillId="4" borderId="9" xfId="0" applyFont="1" applyFill="1" applyBorder="1" applyAlignment="1" applyProtection="1">
      <alignment horizontal="left" vertical="center"/>
      <protection locked="0"/>
    </xf>
    <xf numFmtId="164" fontId="7" fillId="4" borderId="9" xfId="0" applyNumberFormat="1" applyFont="1" applyFill="1" applyBorder="1" applyAlignment="1" applyProtection="1">
      <alignment horizontal="right" vertical="center"/>
      <protection locked="0"/>
    </xf>
    <xf numFmtId="0" fontId="0" fillId="4" borderId="17" xfId="0"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3" fillId="0" borderId="21" xfId="0"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165" fontId="11" fillId="0" borderId="0" xfId="0" applyNumberFormat="1" applyFont="1" applyAlignment="1" applyProtection="1">
      <alignment horizontal="right" vertical="center"/>
      <protection locked="0"/>
    </xf>
    <xf numFmtId="0" fontId="11" fillId="0" borderId="0" xfId="0" applyFont="1" applyAlignment="1" applyProtection="1">
      <alignment horizontal="left" vertical="center"/>
      <protection locked="0"/>
    </xf>
    <xf numFmtId="164" fontId="6" fillId="0" borderId="0" xfId="0" applyNumberFormat="1"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0" fillId="0" borderId="5" xfId="0" applyBorder="1" applyAlignment="1" applyProtection="1">
      <alignment horizontal="left" vertical="top"/>
      <protection locked="0"/>
    </xf>
    <xf numFmtId="0" fontId="6" fillId="0" borderId="0" xfId="0" applyFont="1" applyAlignment="1" applyProtection="1">
      <alignment horizontal="left" vertical="top" wrapText="1"/>
      <protection locked="0"/>
    </xf>
    <xf numFmtId="49" fontId="9" fillId="3" borderId="0" xfId="0" applyNumberFormat="1" applyFont="1" applyFill="1" applyAlignment="1" applyProtection="1">
      <alignment horizontal="left" vertical="top"/>
      <protection locked="0"/>
    </xf>
    <xf numFmtId="0" fontId="9" fillId="0" borderId="0" xfId="0" applyFont="1" applyAlignment="1" applyProtection="1">
      <alignment horizontal="left" vertical="center" wrapText="1"/>
      <protection locked="0"/>
    </xf>
    <xf numFmtId="164" fontId="10" fillId="0" borderId="7" xfId="0" applyNumberFormat="1" applyFont="1" applyBorder="1" applyAlignment="1" applyProtection="1">
      <alignment horizontal="right" vertical="center"/>
      <protection locked="0"/>
    </xf>
    <xf numFmtId="0" fontId="0" fillId="0" borderId="7" xfId="0" applyBorder="1" applyAlignment="1" applyProtection="1">
      <alignment horizontal="left" vertical="center"/>
      <protection locked="0"/>
    </xf>
    <xf numFmtId="0" fontId="37" fillId="2" borderId="0" xfId="20" applyFont="1" applyFill="1" applyAlignment="1" applyProtection="1">
      <alignment horizontal="center" vertical="center"/>
      <protection/>
    </xf>
    <xf numFmtId="0" fontId="0"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164" fontId="0" fillId="3" borderId="25" xfId="0" applyNumberFormat="1" applyFont="1" applyFill="1" applyBorder="1" applyAlignment="1" applyProtection="1">
      <alignment horizontal="right" vertical="center"/>
      <protection locked="0"/>
    </xf>
    <xf numFmtId="164" fontId="0" fillId="0" borderId="25" xfId="0" applyNumberFormat="1" applyFont="1" applyBorder="1" applyAlignment="1" applyProtection="1">
      <alignment horizontal="right" vertical="center"/>
      <protection locked="0"/>
    </xf>
    <xf numFmtId="164" fontId="21" fillId="0" borderId="0" xfId="0" applyNumberFormat="1" applyFont="1" applyAlignment="1" applyProtection="1">
      <alignment horizontal="right"/>
      <protection locked="0"/>
    </xf>
    <xf numFmtId="0" fontId="22" fillId="0" borderId="0" xfId="0" applyFont="1" applyAlignment="1" applyProtection="1">
      <alignment horizontal="left"/>
      <protection locked="0"/>
    </xf>
    <xf numFmtId="0" fontId="25" fillId="0" borderId="0" xfId="0" applyFont="1" applyAlignment="1" applyProtection="1">
      <alignment horizontal="left" vertical="top" wrapText="1"/>
      <protection locked="0"/>
    </xf>
    <xf numFmtId="166" fontId="9" fillId="0" borderId="0" xfId="0" applyNumberFormat="1" applyFont="1" applyAlignment="1" applyProtection="1">
      <alignment horizontal="left" vertical="top"/>
      <protection locked="0"/>
    </xf>
    <xf numFmtId="0" fontId="9" fillId="4" borderId="19" xfId="0" applyFont="1"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164" fontId="14" fillId="0" borderId="0" xfId="0" applyNumberFormat="1" applyFont="1" applyAlignment="1" applyProtection="1">
      <alignment horizontal="right"/>
      <protection locked="0"/>
    </xf>
    <xf numFmtId="164" fontId="21" fillId="0" borderId="0" xfId="0" applyNumberFormat="1" applyFont="1" applyAlignment="1" applyProtection="1">
      <alignment horizontal="right" vertical="center"/>
      <protection locked="0"/>
    </xf>
    <xf numFmtId="0" fontId="22"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9" fillId="4" borderId="0" xfId="0" applyFont="1" applyFill="1" applyAlignment="1" applyProtection="1">
      <alignment horizontal="center" vertical="center"/>
      <protection locked="0"/>
    </xf>
    <xf numFmtId="0" fontId="0" fillId="4" borderId="0" xfId="0" applyFill="1" applyAlignment="1" applyProtection="1">
      <alignment horizontal="left" vertical="center"/>
      <protection locked="0"/>
    </xf>
    <xf numFmtId="164" fontId="11" fillId="0" borderId="0" xfId="0" applyNumberFormat="1" applyFont="1" applyAlignment="1" applyProtection="1">
      <alignment horizontal="right" vertical="center"/>
      <protection locked="0"/>
    </xf>
    <xf numFmtId="0" fontId="0" fillId="0" borderId="5" xfId="0" applyBorder="1" applyAlignment="1" applyProtection="1">
      <alignment horizontal="left" vertical="center"/>
      <protection locked="0"/>
    </xf>
    <xf numFmtId="0" fontId="0" fillId="0" borderId="0" xfId="0" applyFont="1" applyAlignment="1" applyProtection="1">
      <alignment horizontal="left" vertical="center" wrapText="1"/>
      <protection locked="0"/>
    </xf>
    <xf numFmtId="164" fontId="27" fillId="0" borderId="0" xfId="0" applyNumberFormat="1" applyFont="1" applyAlignment="1" applyProtection="1">
      <alignment horizontal="right"/>
      <protection locked="0"/>
    </xf>
    <xf numFmtId="0" fontId="28" fillId="0" borderId="0" xfId="0" applyFont="1" applyAlignment="1" applyProtection="1">
      <alignment horizontal="left" vertical="center" wrapText="1"/>
      <protection locked="0"/>
    </xf>
    <xf numFmtId="0" fontId="28" fillId="0" borderId="0" xfId="0" applyFont="1" applyAlignment="1" applyProtection="1">
      <alignment horizontal="left" vertical="center"/>
      <protection locked="0"/>
    </xf>
    <xf numFmtId="0" fontId="30" fillId="0" borderId="0" xfId="0" applyFont="1" applyAlignment="1" applyProtection="1">
      <alignment horizontal="left" vertical="center" wrapText="1"/>
      <protection locked="0"/>
    </xf>
    <xf numFmtId="0" fontId="30" fillId="0" borderId="0" xfId="0" applyFont="1" applyAlignment="1" applyProtection="1">
      <alignment horizontal="left" vertical="center"/>
      <protection locked="0"/>
    </xf>
    <xf numFmtId="0" fontId="29" fillId="0" borderId="25" xfId="0" applyFont="1" applyBorder="1" applyAlignment="1" applyProtection="1">
      <alignment horizontal="left" vertical="center" wrapText="1"/>
      <protection locked="0"/>
    </xf>
    <xf numFmtId="0" fontId="29" fillId="0" borderId="25" xfId="0" applyFont="1" applyBorder="1" applyAlignment="1" applyProtection="1">
      <alignment horizontal="left" vertical="center"/>
      <protection locked="0"/>
    </xf>
    <xf numFmtId="164" fontId="29" fillId="3" borderId="25" xfId="0" applyNumberFormat="1" applyFont="1" applyFill="1" applyBorder="1" applyAlignment="1" applyProtection="1">
      <alignment horizontal="right" vertical="center"/>
      <protection locked="0"/>
    </xf>
    <xf numFmtId="164" fontId="29" fillId="0" borderId="25" xfId="0" applyNumberFormat="1" applyFont="1" applyBorder="1" applyAlignment="1" applyProtection="1">
      <alignment horizontal="right" vertical="center"/>
      <protection locked="0"/>
    </xf>
    <xf numFmtId="0" fontId="32" fillId="0" borderId="0" xfId="0" applyFont="1" applyAlignment="1" applyProtection="1">
      <alignment horizontal="left" vertical="center" wrapText="1"/>
      <protection locked="0"/>
    </xf>
    <xf numFmtId="0" fontId="32" fillId="0" borderId="0" xfId="0" applyFont="1" applyAlignment="1" applyProtection="1">
      <alignment horizontal="left" vertical="center"/>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center"/>
      <protection locked="0"/>
    </xf>
    <xf numFmtId="164" fontId="27" fillId="0" borderId="0" xfId="0" applyNumberFormat="1" applyFont="1" applyAlignment="1" applyProtection="1">
      <alignment horizontal="right" vertical="center"/>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wrapText="1"/>
      <protection locked="0"/>
    </xf>
    <xf numFmtId="0" fontId="19" fillId="0" borderId="32" xfId="0" applyFont="1" applyBorder="1" applyAlignment="1" applyProtection="1">
      <alignment horizontal="left"/>
      <protection locked="0"/>
    </xf>
    <xf numFmtId="0" fontId="9"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wrapText="1"/>
      <protection locked="0"/>
    </xf>
    <xf numFmtId="0" fontId="19" fillId="0" borderId="32"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152400</xdr:colOff>
      <xdr:row>1</xdr:row>
      <xdr:rowOff>0</xdr:rowOff>
    </xdr:to>
    <xdr:pic>
      <xdr:nvPicPr>
        <xdr:cNvPr id="1027" name="Picture 1" descr="C:\KROSplusData\System\Temp\rad9FEDC.tmp">
          <a:hlinkClick r:id="rId3"/>
        </xdr:cNvPr>
        <xdr:cNvPicPr preferRelativeResize="1">
          <a:picLocks noChangeAspect="0"/>
        </xdr:cNvPicPr>
      </xdr:nvPicPr>
      <xdr:blipFill>
        <a:blip r:embed="rId1"/>
        <a:stretch>
          <a:fillRect/>
        </a:stretch>
      </xdr:blipFill>
      <xdr:spPr bwMode="auto">
        <a:xfrm>
          <a:off x="0" y="0"/>
          <a:ext cx="723900" cy="285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152400</xdr:colOff>
      <xdr:row>1</xdr:row>
      <xdr:rowOff>0</xdr:rowOff>
    </xdr:to>
    <xdr:pic>
      <xdr:nvPicPr>
        <xdr:cNvPr id="2051" name="Picture 1" descr="C:\KROSplusData\System\Temp\radFB68A.tmp">
          <a:hlinkClick r:id="rId3"/>
        </xdr:cNvPr>
        <xdr:cNvPicPr preferRelativeResize="1">
          <a:picLocks noChangeAspect="0"/>
        </xdr:cNvPicPr>
      </xdr:nvPicPr>
      <xdr:blipFill>
        <a:blip r:embed="rId1"/>
        <a:stretch>
          <a:fillRect/>
        </a:stretch>
      </xdr:blipFill>
      <xdr:spPr bwMode="auto">
        <a:xfrm>
          <a:off x="0" y="0"/>
          <a:ext cx="723900" cy="2857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152400</xdr:colOff>
      <xdr:row>1</xdr:row>
      <xdr:rowOff>0</xdr:rowOff>
    </xdr:to>
    <xdr:pic>
      <xdr:nvPicPr>
        <xdr:cNvPr id="3075" name="Picture 1" descr="C:\KROSplusData\System\Temp\rad8315B.tmp">
          <a:hlinkClick r:id="rId3"/>
        </xdr:cNvPr>
        <xdr:cNvPicPr preferRelativeResize="1">
          <a:picLocks noChangeAspect="0"/>
        </xdr:cNvPicPr>
      </xdr:nvPicPr>
      <xdr:blipFill>
        <a:blip r:embed="rId1"/>
        <a:stretch>
          <a:fillRect/>
        </a:stretch>
      </xdr:blipFill>
      <xdr:spPr bwMode="auto">
        <a:xfrm>
          <a:off x="0" y="0"/>
          <a:ext cx="723900" cy="285750"/>
        </a:xfrm>
        <a:prstGeom prst="rect">
          <a:avLst/>
        </a:prstGeom>
        <a:noFill/>
        <a:ln w="9525">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showGridLines="0" workbookViewId="0" topLeftCell="A1">
      <pane ySplit="1" topLeftCell="A68" activePane="bottomLeft" state="frozen"/>
      <selection pane="bottomLeft" activeCell="A2" sqref="A2"/>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44" t="s">
        <v>0</v>
      </c>
      <c r="B1" s="145"/>
      <c r="C1" s="145"/>
      <c r="D1" s="146" t="s">
        <v>1</v>
      </c>
      <c r="E1" s="145"/>
      <c r="F1" s="145"/>
      <c r="G1" s="145"/>
      <c r="H1" s="145"/>
      <c r="I1" s="145"/>
      <c r="J1" s="145"/>
      <c r="K1" s="147" t="s">
        <v>758</v>
      </c>
      <c r="L1" s="147"/>
      <c r="M1" s="147"/>
      <c r="N1" s="147"/>
      <c r="O1" s="147"/>
      <c r="P1" s="147"/>
      <c r="Q1" s="147"/>
      <c r="R1" s="147"/>
      <c r="S1" s="147"/>
      <c r="T1" s="145"/>
      <c r="U1" s="145"/>
      <c r="V1" s="145"/>
      <c r="W1" s="147" t="s">
        <v>759</v>
      </c>
      <c r="X1" s="147"/>
      <c r="Y1" s="147"/>
      <c r="Z1" s="147"/>
      <c r="AA1" s="147"/>
      <c r="AB1" s="147"/>
      <c r="AC1" s="147"/>
      <c r="AD1" s="147"/>
      <c r="AE1" s="147"/>
      <c r="AF1" s="147"/>
      <c r="AG1" s="147"/>
      <c r="AH1" s="147"/>
      <c r="AI1" s="14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47" t="s">
        <v>4</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2" t="s">
        <v>5</v>
      </c>
      <c r="AS2" s="223"/>
      <c r="AT2" s="223"/>
      <c r="AU2" s="223"/>
      <c r="AV2" s="223"/>
      <c r="AW2" s="223"/>
      <c r="AX2" s="223"/>
      <c r="AY2" s="223"/>
      <c r="AZ2" s="223"/>
      <c r="BA2" s="223"/>
      <c r="BB2" s="223"/>
      <c r="BC2" s="223"/>
      <c r="BD2" s="223"/>
      <c r="BE2" s="223"/>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237" t="s">
        <v>9</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48"/>
      <c r="AS4" s="12" t="s">
        <v>10</v>
      </c>
      <c r="BE4" s="13" t="s">
        <v>11</v>
      </c>
      <c r="BS4" s="6" t="s">
        <v>12</v>
      </c>
    </row>
    <row r="5" spans="2:71" s="2" customFormat="1" ht="7.5" customHeight="1">
      <c r="B5" s="10"/>
      <c r="AQ5" s="11"/>
      <c r="BE5" s="249" t="s">
        <v>13</v>
      </c>
      <c r="BS5" s="6" t="s">
        <v>6</v>
      </c>
    </row>
    <row r="6" spans="2:71" s="2" customFormat="1" ht="26.25" customHeight="1">
      <c r="B6" s="10"/>
      <c r="D6" s="14" t="s">
        <v>14</v>
      </c>
      <c r="K6" s="239" t="s">
        <v>15</v>
      </c>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Q6" s="11"/>
      <c r="BE6" s="223"/>
      <c r="BS6" s="6" t="s">
        <v>6</v>
      </c>
    </row>
    <row r="7" spans="2:71" s="2" customFormat="1" ht="7.5" customHeight="1">
      <c r="B7" s="10"/>
      <c r="AQ7" s="11"/>
      <c r="BE7" s="223"/>
      <c r="BS7" s="6" t="s">
        <v>6</v>
      </c>
    </row>
    <row r="8" spans="2:71" s="2" customFormat="1" ht="15" customHeight="1">
      <c r="B8" s="10"/>
      <c r="D8" s="15" t="s">
        <v>16</v>
      </c>
      <c r="K8" s="16" t="s">
        <v>17</v>
      </c>
      <c r="AK8" s="15" t="s">
        <v>18</v>
      </c>
      <c r="AN8" s="17" t="s">
        <v>19</v>
      </c>
      <c r="AQ8" s="11"/>
      <c r="BE8" s="223"/>
      <c r="BS8" s="6" t="s">
        <v>6</v>
      </c>
    </row>
    <row r="9" spans="2:71" s="2" customFormat="1" ht="15" customHeight="1">
      <c r="B9" s="10"/>
      <c r="AQ9" s="11"/>
      <c r="BE9" s="223"/>
      <c r="BS9" s="6" t="s">
        <v>6</v>
      </c>
    </row>
    <row r="10" spans="2:71" s="2" customFormat="1" ht="15" customHeight="1">
      <c r="B10" s="10"/>
      <c r="D10" s="15" t="s">
        <v>20</v>
      </c>
      <c r="AK10" s="15" t="s">
        <v>21</v>
      </c>
      <c r="AN10" s="16"/>
      <c r="AQ10" s="11"/>
      <c r="BE10" s="223"/>
      <c r="BS10" s="6" t="s">
        <v>6</v>
      </c>
    </row>
    <row r="11" spans="2:71" s="2" customFormat="1" ht="19.5" customHeight="1">
      <c r="B11" s="10"/>
      <c r="E11" s="16" t="s">
        <v>22</v>
      </c>
      <c r="AK11" s="15" t="s">
        <v>23</v>
      </c>
      <c r="AN11" s="16"/>
      <c r="AQ11" s="11"/>
      <c r="BE11" s="223"/>
      <c r="BS11" s="6" t="s">
        <v>6</v>
      </c>
    </row>
    <row r="12" spans="2:71" s="2" customFormat="1" ht="7.5" customHeight="1">
      <c r="B12" s="10"/>
      <c r="AQ12" s="11"/>
      <c r="BE12" s="223"/>
      <c r="BS12" s="6" t="s">
        <v>6</v>
      </c>
    </row>
    <row r="13" spans="2:71" s="2" customFormat="1" ht="15" customHeight="1">
      <c r="B13" s="10"/>
      <c r="D13" s="15" t="s">
        <v>24</v>
      </c>
      <c r="AK13" s="15" t="s">
        <v>21</v>
      </c>
      <c r="AN13" s="18" t="s">
        <v>25</v>
      </c>
      <c r="AQ13" s="11"/>
      <c r="BE13" s="223"/>
      <c r="BS13" s="6" t="s">
        <v>6</v>
      </c>
    </row>
    <row r="14" spans="2:71" s="2" customFormat="1" ht="15.75" customHeight="1">
      <c r="B14" s="10"/>
      <c r="E14" s="250" t="s">
        <v>25</v>
      </c>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15" t="s">
        <v>23</v>
      </c>
      <c r="AN14" s="18" t="s">
        <v>25</v>
      </c>
      <c r="AQ14" s="11"/>
      <c r="BE14" s="223"/>
      <c r="BS14" s="6" t="s">
        <v>6</v>
      </c>
    </row>
    <row r="15" spans="2:71" s="2" customFormat="1" ht="7.5" customHeight="1">
      <c r="B15" s="10"/>
      <c r="AQ15" s="11"/>
      <c r="BE15" s="223"/>
      <c r="BS15" s="6" t="s">
        <v>3</v>
      </c>
    </row>
    <row r="16" spans="2:71" s="2" customFormat="1" ht="15" customHeight="1">
      <c r="B16" s="10"/>
      <c r="D16" s="15" t="s">
        <v>26</v>
      </c>
      <c r="AK16" s="15" t="s">
        <v>21</v>
      </c>
      <c r="AN16" s="16"/>
      <c r="AQ16" s="11"/>
      <c r="BE16" s="223"/>
      <c r="BS16" s="6" t="s">
        <v>3</v>
      </c>
    </row>
    <row r="17" spans="2:71" s="2" customFormat="1" ht="19.5" customHeight="1">
      <c r="B17" s="10"/>
      <c r="E17" s="16" t="s">
        <v>27</v>
      </c>
      <c r="AK17" s="15" t="s">
        <v>23</v>
      </c>
      <c r="AN17" s="16"/>
      <c r="AQ17" s="11"/>
      <c r="BE17" s="223"/>
      <c r="BS17" s="6" t="s">
        <v>28</v>
      </c>
    </row>
    <row r="18" spans="2:71" s="2" customFormat="1" ht="7.5" customHeight="1">
      <c r="B18" s="10"/>
      <c r="AQ18" s="11"/>
      <c r="BE18" s="223"/>
      <c r="BS18" s="6" t="s">
        <v>12</v>
      </c>
    </row>
    <row r="19" spans="2:71" s="2" customFormat="1" ht="15" customHeight="1">
      <c r="B19" s="10"/>
      <c r="D19" s="15" t="s">
        <v>29</v>
      </c>
      <c r="AQ19" s="11"/>
      <c r="BE19" s="223"/>
      <c r="BS19" s="6" t="s">
        <v>6</v>
      </c>
    </row>
    <row r="20" spans="2:71" s="2" customFormat="1" ht="15.75" customHeight="1">
      <c r="B20" s="10"/>
      <c r="E20" s="251"/>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Q20" s="11"/>
      <c r="BE20" s="223"/>
      <c r="BS20" s="6" t="s">
        <v>28</v>
      </c>
    </row>
    <row r="21" spans="2:57" s="2" customFormat="1" ht="7.5" customHeight="1">
      <c r="B21" s="10"/>
      <c r="AQ21" s="11"/>
      <c r="BE21" s="223"/>
    </row>
    <row r="22" spans="2:57" s="2" customFormat="1" ht="7.5" customHeight="1">
      <c r="B22" s="10"/>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Q22" s="11"/>
      <c r="BE22" s="223"/>
    </row>
    <row r="23" spans="2:57" s="6" customFormat="1" ht="27" customHeight="1">
      <c r="B23" s="20"/>
      <c r="D23" s="21" t="s">
        <v>30</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52">
        <f>ROUNDUP($AG$49,2)</f>
        <v>0</v>
      </c>
      <c r="AL23" s="253"/>
      <c r="AM23" s="253"/>
      <c r="AN23" s="253"/>
      <c r="AO23" s="253"/>
      <c r="AQ23" s="23"/>
      <c r="BE23" s="238"/>
    </row>
    <row r="24" spans="2:57" s="6" customFormat="1" ht="7.5" customHeight="1">
      <c r="B24" s="20"/>
      <c r="AQ24" s="23"/>
      <c r="BE24" s="238"/>
    </row>
    <row r="25" spans="2:57" s="6" customFormat="1" ht="15" customHeight="1">
      <c r="B25" s="24"/>
      <c r="D25" s="25" t="s">
        <v>31</v>
      </c>
      <c r="F25" s="25" t="s">
        <v>32</v>
      </c>
      <c r="L25" s="244">
        <v>0.21</v>
      </c>
      <c r="M25" s="245"/>
      <c r="N25" s="245"/>
      <c r="O25" s="245"/>
      <c r="T25" s="27" t="s">
        <v>33</v>
      </c>
      <c r="W25" s="246">
        <f>ROUNDUP($AZ$49,2)</f>
        <v>0</v>
      </c>
      <c r="X25" s="245"/>
      <c r="Y25" s="245"/>
      <c r="Z25" s="245"/>
      <c r="AA25" s="245"/>
      <c r="AB25" s="245"/>
      <c r="AC25" s="245"/>
      <c r="AD25" s="245"/>
      <c r="AE25" s="245"/>
      <c r="AK25" s="246">
        <f>ROUNDUP($AV$49,1)</f>
        <v>0</v>
      </c>
      <c r="AL25" s="245"/>
      <c r="AM25" s="245"/>
      <c r="AN25" s="245"/>
      <c r="AO25" s="245"/>
      <c r="AQ25" s="28"/>
      <c r="BE25" s="245"/>
    </row>
    <row r="26" spans="2:57" s="6" customFormat="1" ht="15" customHeight="1">
      <c r="B26" s="24"/>
      <c r="F26" s="25" t="s">
        <v>34</v>
      </c>
      <c r="L26" s="244">
        <v>0.15</v>
      </c>
      <c r="M26" s="245"/>
      <c r="N26" s="245"/>
      <c r="O26" s="245"/>
      <c r="T26" s="27" t="s">
        <v>33</v>
      </c>
      <c r="W26" s="246">
        <f>ROUNDUP($BA$49,2)</f>
        <v>0</v>
      </c>
      <c r="X26" s="245"/>
      <c r="Y26" s="245"/>
      <c r="Z26" s="245"/>
      <c r="AA26" s="245"/>
      <c r="AB26" s="245"/>
      <c r="AC26" s="245"/>
      <c r="AD26" s="245"/>
      <c r="AE26" s="245"/>
      <c r="AK26" s="246">
        <f>ROUNDUP($AW$49,1)</f>
        <v>0</v>
      </c>
      <c r="AL26" s="245"/>
      <c r="AM26" s="245"/>
      <c r="AN26" s="245"/>
      <c r="AO26" s="245"/>
      <c r="AQ26" s="28"/>
      <c r="BE26" s="245"/>
    </row>
    <row r="27" spans="2:57" s="6" customFormat="1" ht="15" customHeight="1" hidden="1">
      <c r="B27" s="24"/>
      <c r="F27" s="25" t="s">
        <v>35</v>
      </c>
      <c r="L27" s="244">
        <v>0.21</v>
      </c>
      <c r="M27" s="245"/>
      <c r="N27" s="245"/>
      <c r="O27" s="245"/>
      <c r="T27" s="27" t="s">
        <v>33</v>
      </c>
      <c r="W27" s="246">
        <f>ROUNDUP($BB$49,2)</f>
        <v>0</v>
      </c>
      <c r="X27" s="245"/>
      <c r="Y27" s="245"/>
      <c r="Z27" s="245"/>
      <c r="AA27" s="245"/>
      <c r="AB27" s="245"/>
      <c r="AC27" s="245"/>
      <c r="AD27" s="245"/>
      <c r="AE27" s="245"/>
      <c r="AK27" s="246">
        <v>0</v>
      </c>
      <c r="AL27" s="245"/>
      <c r="AM27" s="245"/>
      <c r="AN27" s="245"/>
      <c r="AO27" s="245"/>
      <c r="AQ27" s="28"/>
      <c r="BE27" s="245"/>
    </row>
    <row r="28" spans="2:57" s="6" customFormat="1" ht="15" customHeight="1" hidden="1">
      <c r="B28" s="24"/>
      <c r="F28" s="25" t="s">
        <v>36</v>
      </c>
      <c r="L28" s="244">
        <v>0.15</v>
      </c>
      <c r="M28" s="245"/>
      <c r="N28" s="245"/>
      <c r="O28" s="245"/>
      <c r="T28" s="27" t="s">
        <v>33</v>
      </c>
      <c r="W28" s="246">
        <f>ROUNDUP($BC$49,2)</f>
        <v>0</v>
      </c>
      <c r="X28" s="245"/>
      <c r="Y28" s="245"/>
      <c r="Z28" s="245"/>
      <c r="AA28" s="245"/>
      <c r="AB28" s="245"/>
      <c r="AC28" s="245"/>
      <c r="AD28" s="245"/>
      <c r="AE28" s="245"/>
      <c r="AK28" s="246">
        <v>0</v>
      </c>
      <c r="AL28" s="245"/>
      <c r="AM28" s="245"/>
      <c r="AN28" s="245"/>
      <c r="AO28" s="245"/>
      <c r="AQ28" s="28"/>
      <c r="BE28" s="245"/>
    </row>
    <row r="29" spans="2:57" s="6" customFormat="1" ht="15" customHeight="1" hidden="1">
      <c r="B29" s="24"/>
      <c r="F29" s="25" t="s">
        <v>37</v>
      </c>
      <c r="L29" s="244">
        <v>0</v>
      </c>
      <c r="M29" s="245"/>
      <c r="N29" s="245"/>
      <c r="O29" s="245"/>
      <c r="T29" s="27" t="s">
        <v>33</v>
      </c>
      <c r="W29" s="246">
        <f>ROUNDUP($BD$49,2)</f>
        <v>0</v>
      </c>
      <c r="X29" s="245"/>
      <c r="Y29" s="245"/>
      <c r="Z29" s="245"/>
      <c r="AA29" s="245"/>
      <c r="AB29" s="245"/>
      <c r="AC29" s="245"/>
      <c r="AD29" s="245"/>
      <c r="AE29" s="245"/>
      <c r="AK29" s="246">
        <v>0</v>
      </c>
      <c r="AL29" s="245"/>
      <c r="AM29" s="245"/>
      <c r="AN29" s="245"/>
      <c r="AO29" s="245"/>
      <c r="AQ29" s="28"/>
      <c r="BE29" s="245"/>
    </row>
    <row r="30" spans="2:57" s="6" customFormat="1" ht="7.5" customHeight="1">
      <c r="B30" s="20"/>
      <c r="AQ30" s="23"/>
      <c r="BE30" s="238"/>
    </row>
    <row r="31" spans="2:57" s="6" customFormat="1" ht="27" customHeight="1">
      <c r="B31" s="20"/>
      <c r="C31" s="29"/>
      <c r="D31" s="30" t="s">
        <v>38</v>
      </c>
      <c r="E31" s="31"/>
      <c r="F31" s="31"/>
      <c r="G31" s="31"/>
      <c r="H31" s="31"/>
      <c r="I31" s="31"/>
      <c r="J31" s="31"/>
      <c r="K31" s="31"/>
      <c r="L31" s="31"/>
      <c r="M31" s="31"/>
      <c r="N31" s="31"/>
      <c r="O31" s="31"/>
      <c r="P31" s="31"/>
      <c r="Q31" s="31"/>
      <c r="R31" s="31"/>
      <c r="S31" s="31"/>
      <c r="T31" s="32" t="s">
        <v>39</v>
      </c>
      <c r="U31" s="31"/>
      <c r="V31" s="31"/>
      <c r="W31" s="31"/>
      <c r="X31" s="234" t="s">
        <v>40</v>
      </c>
      <c r="Y31" s="231"/>
      <c r="Z31" s="231"/>
      <c r="AA31" s="231"/>
      <c r="AB31" s="231"/>
      <c r="AC31" s="31"/>
      <c r="AD31" s="31"/>
      <c r="AE31" s="31"/>
      <c r="AF31" s="31"/>
      <c r="AG31" s="31"/>
      <c r="AH31" s="31"/>
      <c r="AI31" s="31"/>
      <c r="AJ31" s="31"/>
      <c r="AK31" s="235">
        <f>ROUNDUP(SUM($AK$23:$AK$29),2)</f>
        <v>0</v>
      </c>
      <c r="AL31" s="231"/>
      <c r="AM31" s="231"/>
      <c r="AN31" s="231"/>
      <c r="AO31" s="236"/>
      <c r="AP31" s="29"/>
      <c r="AQ31" s="33"/>
      <c r="BE31" s="238"/>
    </row>
    <row r="32" spans="2:57" s="6" customFormat="1" ht="7.5" customHeight="1">
      <c r="B32" s="20"/>
      <c r="AQ32" s="23"/>
      <c r="BE32" s="238"/>
    </row>
    <row r="33" spans="2:43" s="6" customFormat="1" ht="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row>
    <row r="37" spans="2:44" s="6" customFormat="1" ht="7.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0"/>
    </row>
    <row r="38" spans="2:44" s="6" customFormat="1" ht="37.5" customHeight="1">
      <c r="B38" s="20"/>
      <c r="C38" s="237" t="s">
        <v>41</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0"/>
    </row>
    <row r="39" spans="2:44" s="6" customFormat="1" ht="7.5" customHeight="1">
      <c r="B39" s="20"/>
      <c r="AR39" s="20"/>
    </row>
    <row r="40" spans="2:44" s="14" customFormat="1" ht="27" customHeight="1">
      <c r="B40" s="39"/>
      <c r="C40" s="14" t="s">
        <v>14</v>
      </c>
      <c r="L40" s="239" t="str">
        <f>$K$6</f>
        <v>08 - REKONSTRUKCE A OPRAVY STŘEŠNÍHO PLÁŠTĚ GALERIE UMĚNÍ</v>
      </c>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R40" s="39"/>
    </row>
    <row r="41" spans="2:44" s="6" customFormat="1" ht="7.5" customHeight="1">
      <c r="B41" s="20"/>
      <c r="AR41" s="20"/>
    </row>
    <row r="42" spans="2:44" s="6" customFormat="1" ht="15.75" customHeight="1">
      <c r="B42" s="20"/>
      <c r="C42" s="15" t="s">
        <v>16</v>
      </c>
      <c r="L42" s="40" t="str">
        <f>IF($K$8="","",$K$8)</f>
        <v>KARLOVY VARY</v>
      </c>
      <c r="AI42" s="15" t="s">
        <v>18</v>
      </c>
      <c r="AM42" s="41" t="str">
        <f>IF($AN$8="","",$AN$8)</f>
        <v>24.06.2013</v>
      </c>
      <c r="AR42" s="20"/>
    </row>
    <row r="43" spans="2:44" s="6" customFormat="1" ht="7.5" customHeight="1">
      <c r="B43" s="20"/>
      <c r="AR43" s="20"/>
    </row>
    <row r="44" spans="2:56" s="6" customFormat="1" ht="18.75" customHeight="1">
      <c r="B44" s="20"/>
      <c r="C44" s="15" t="s">
        <v>20</v>
      </c>
      <c r="L44" s="16" t="str">
        <f>IF($E$11="","",$E$11)</f>
        <v>Statutární město Karlovy Vary</v>
      </c>
      <c r="AI44" s="15" t="s">
        <v>26</v>
      </c>
      <c r="AM44" s="240" t="str">
        <f>IF($E$17="","",$E$17)</f>
        <v>HBH atelier s.r.o.</v>
      </c>
      <c r="AN44" s="238"/>
      <c r="AO44" s="238"/>
      <c r="AP44" s="238"/>
      <c r="AR44" s="20"/>
      <c r="AS44" s="241" t="s">
        <v>42</v>
      </c>
      <c r="AT44" s="242"/>
      <c r="AU44" s="42"/>
      <c r="AV44" s="42"/>
      <c r="AW44" s="42"/>
      <c r="AX44" s="42"/>
      <c r="AY44" s="42"/>
      <c r="AZ44" s="42"/>
      <c r="BA44" s="42"/>
      <c r="BB44" s="42"/>
      <c r="BC44" s="42"/>
      <c r="BD44" s="43"/>
    </row>
    <row r="45" spans="2:56" s="6" customFormat="1" ht="15.75" customHeight="1">
      <c r="B45" s="20"/>
      <c r="C45" s="15" t="s">
        <v>24</v>
      </c>
      <c r="L45" s="16" t="str">
        <f>IF($E$14="Vyplň údaj","",$E$14)</f>
        <v/>
      </c>
      <c r="AR45" s="20"/>
      <c r="AS45" s="243"/>
      <c r="AT45" s="238"/>
      <c r="BD45" s="45"/>
    </row>
    <row r="46" spans="2:56" s="6" customFormat="1" ht="12" customHeight="1">
      <c r="B46" s="20"/>
      <c r="AR46" s="20"/>
      <c r="AS46" s="243"/>
      <c r="AT46" s="238"/>
      <c r="BD46" s="45"/>
    </row>
    <row r="47" spans="2:57" s="6" customFormat="1" ht="30" customHeight="1">
      <c r="B47" s="20"/>
      <c r="C47" s="230" t="s">
        <v>43</v>
      </c>
      <c r="D47" s="231"/>
      <c r="E47" s="231"/>
      <c r="F47" s="231"/>
      <c r="G47" s="231"/>
      <c r="H47" s="31"/>
      <c r="I47" s="232" t="s">
        <v>44</v>
      </c>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3" t="s">
        <v>45</v>
      </c>
      <c r="AH47" s="231"/>
      <c r="AI47" s="231"/>
      <c r="AJ47" s="231"/>
      <c r="AK47" s="231"/>
      <c r="AL47" s="231"/>
      <c r="AM47" s="231"/>
      <c r="AN47" s="232" t="s">
        <v>46</v>
      </c>
      <c r="AO47" s="231"/>
      <c r="AP47" s="231"/>
      <c r="AQ47" s="46" t="s">
        <v>47</v>
      </c>
      <c r="AR47" s="20"/>
      <c r="AS47" s="47" t="s">
        <v>48</v>
      </c>
      <c r="AT47" s="48" t="s">
        <v>49</v>
      </c>
      <c r="AU47" s="48" t="s">
        <v>50</v>
      </c>
      <c r="AV47" s="48" t="s">
        <v>51</v>
      </c>
      <c r="AW47" s="48" t="s">
        <v>52</v>
      </c>
      <c r="AX47" s="48" t="s">
        <v>53</v>
      </c>
      <c r="AY47" s="48" t="s">
        <v>54</v>
      </c>
      <c r="AZ47" s="48" t="s">
        <v>55</v>
      </c>
      <c r="BA47" s="48" t="s">
        <v>56</v>
      </c>
      <c r="BB47" s="48" t="s">
        <v>57</v>
      </c>
      <c r="BC47" s="48" t="s">
        <v>58</v>
      </c>
      <c r="BD47" s="49" t="s">
        <v>59</v>
      </c>
      <c r="BE47" s="50"/>
    </row>
    <row r="48" spans="2:56" s="6" customFormat="1" ht="12" customHeight="1">
      <c r="B48" s="20"/>
      <c r="AR48" s="20"/>
      <c r="AS48" s="51"/>
      <c r="AT48" s="42"/>
      <c r="AU48" s="42"/>
      <c r="AV48" s="42"/>
      <c r="AW48" s="42"/>
      <c r="AX48" s="42"/>
      <c r="AY48" s="42"/>
      <c r="AZ48" s="42"/>
      <c r="BA48" s="42"/>
      <c r="BB48" s="42"/>
      <c r="BC48" s="42"/>
      <c r="BD48" s="43"/>
    </row>
    <row r="49" spans="2:76" s="14" customFormat="1" ht="33" customHeight="1">
      <c r="B49" s="39"/>
      <c r="C49" s="52" t="s">
        <v>60</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228">
        <f>ROUNDUP(SUM($AG$50:$AG$51),2)</f>
        <v>0</v>
      </c>
      <c r="AH49" s="229"/>
      <c r="AI49" s="229"/>
      <c r="AJ49" s="229"/>
      <c r="AK49" s="229"/>
      <c r="AL49" s="229"/>
      <c r="AM49" s="229"/>
      <c r="AN49" s="228">
        <f>ROUNDUP(SUM($AG$49,$AT$49),2)</f>
        <v>0</v>
      </c>
      <c r="AO49" s="229"/>
      <c r="AP49" s="229"/>
      <c r="AQ49" s="53"/>
      <c r="AR49" s="39"/>
      <c r="AS49" s="54">
        <f>ROUNDUP(SUM($AS$50:$AS$51),2)</f>
        <v>0</v>
      </c>
      <c r="AT49" s="55">
        <f>ROUNDUP(SUM($AV$49:$AY$49),1)</f>
        <v>0</v>
      </c>
      <c r="AU49" s="56">
        <f>ROUNDUP(SUM($AU$50:$AU$51),5)</f>
        <v>0</v>
      </c>
      <c r="AV49" s="55">
        <f>ROUNDUP($AZ$49*$L$25,2)</f>
        <v>0</v>
      </c>
      <c r="AW49" s="55">
        <f>ROUNDUP($BA$49*$L$26,2)</f>
        <v>0</v>
      </c>
      <c r="AX49" s="55">
        <f>ROUNDUP($BB$49*$L$25,2)</f>
        <v>0</v>
      </c>
      <c r="AY49" s="55">
        <f>ROUNDUP($BC$49*$L$26,2)</f>
        <v>0</v>
      </c>
      <c r="AZ49" s="55">
        <f>ROUNDUP(SUM($AZ$50:$AZ$51),2)</f>
        <v>0</v>
      </c>
      <c r="BA49" s="55">
        <f>ROUNDUP(SUM($BA$50:$BA$51),2)</f>
        <v>0</v>
      </c>
      <c r="BB49" s="55">
        <f>ROUNDUP(SUM($BB$50:$BB$51),2)</f>
        <v>0</v>
      </c>
      <c r="BC49" s="55">
        <f>ROUNDUP(SUM($BC$50:$BC$51),2)</f>
        <v>0</v>
      </c>
      <c r="BD49" s="57">
        <f>ROUNDUP(SUM($BD$50:$BD$51),2)</f>
        <v>0</v>
      </c>
      <c r="BS49" s="14" t="s">
        <v>61</v>
      </c>
      <c r="BT49" s="14" t="s">
        <v>62</v>
      </c>
      <c r="BU49" s="58" t="s">
        <v>63</v>
      </c>
      <c r="BV49" s="14" t="s">
        <v>64</v>
      </c>
      <c r="BW49" s="14" t="s">
        <v>65</v>
      </c>
      <c r="BX49" s="14" t="s">
        <v>66</v>
      </c>
    </row>
    <row r="50" spans="1:91" s="59" customFormat="1" ht="28.5" customHeight="1">
      <c r="A50" s="143" t="s">
        <v>760</v>
      </c>
      <c r="B50" s="60"/>
      <c r="C50" s="61"/>
      <c r="D50" s="226" t="s">
        <v>67</v>
      </c>
      <c r="E50" s="227"/>
      <c r="F50" s="227"/>
      <c r="G50" s="227"/>
      <c r="H50" s="227"/>
      <c r="I50" s="61"/>
      <c r="J50" s="226" t="s">
        <v>68</v>
      </c>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4">
        <f>'00 - VEDLEJŠÍ A OSTATNÍ N...'!$M$25</f>
        <v>0</v>
      </c>
      <c r="AH50" s="225"/>
      <c r="AI50" s="225"/>
      <c r="AJ50" s="225"/>
      <c r="AK50" s="225"/>
      <c r="AL50" s="225"/>
      <c r="AM50" s="225"/>
      <c r="AN50" s="224">
        <f>ROUNDUP(SUM($AG$50,$AT$50),2)</f>
        <v>0</v>
      </c>
      <c r="AO50" s="225"/>
      <c r="AP50" s="225"/>
      <c r="AQ50" s="62" t="s">
        <v>69</v>
      </c>
      <c r="AR50" s="60"/>
      <c r="AS50" s="63">
        <v>0</v>
      </c>
      <c r="AT50" s="64">
        <f>ROUNDUP(SUM($AV$50:$AY$50),1)</f>
        <v>0</v>
      </c>
      <c r="AU50" s="65">
        <f>'00 - VEDLEJŠÍ A OSTATNÍ N...'!$W$71</f>
        <v>0</v>
      </c>
      <c r="AV50" s="64">
        <f>'00 - VEDLEJŠÍ A OSTATNÍ N...'!$M$27</f>
        <v>0</v>
      </c>
      <c r="AW50" s="64">
        <f>'00 - VEDLEJŠÍ A OSTATNÍ N...'!$M$28</f>
        <v>0</v>
      </c>
      <c r="AX50" s="64">
        <f>'00 - VEDLEJŠÍ A OSTATNÍ N...'!$M$29</f>
        <v>0</v>
      </c>
      <c r="AY50" s="64">
        <f>'00 - VEDLEJŠÍ A OSTATNÍ N...'!$M$30</f>
        <v>0</v>
      </c>
      <c r="AZ50" s="64">
        <f>'00 - VEDLEJŠÍ A OSTATNÍ N...'!$H$27</f>
        <v>0</v>
      </c>
      <c r="BA50" s="64">
        <f>'00 - VEDLEJŠÍ A OSTATNÍ N...'!$H$28</f>
        <v>0</v>
      </c>
      <c r="BB50" s="64">
        <f>'00 - VEDLEJŠÍ A OSTATNÍ N...'!$H$29</f>
        <v>0</v>
      </c>
      <c r="BC50" s="64">
        <f>'00 - VEDLEJŠÍ A OSTATNÍ N...'!$H$30</f>
        <v>0</v>
      </c>
      <c r="BD50" s="66">
        <f>'00 - VEDLEJŠÍ A OSTATNÍ N...'!$H$31</f>
        <v>0</v>
      </c>
      <c r="BT50" s="59" t="s">
        <v>70</v>
      </c>
      <c r="BV50" s="59" t="s">
        <v>64</v>
      </c>
      <c r="BW50" s="59" t="s">
        <v>71</v>
      </c>
      <c r="BX50" s="59" t="s">
        <v>65</v>
      </c>
      <c r="CM50" s="59" t="s">
        <v>72</v>
      </c>
    </row>
    <row r="51" spans="1:91" s="59" customFormat="1" ht="28.5" customHeight="1">
      <c r="A51" s="143" t="s">
        <v>760</v>
      </c>
      <c r="B51" s="60"/>
      <c r="C51" s="61"/>
      <c r="D51" s="226" t="s">
        <v>73</v>
      </c>
      <c r="E51" s="227"/>
      <c r="F51" s="227"/>
      <c r="G51" s="227"/>
      <c r="H51" s="227"/>
      <c r="I51" s="61"/>
      <c r="J51" s="226" t="s">
        <v>74</v>
      </c>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4">
        <f>'01 - STAVEBNÍ ČÁST'!$M$25</f>
        <v>0</v>
      </c>
      <c r="AH51" s="225"/>
      <c r="AI51" s="225"/>
      <c r="AJ51" s="225"/>
      <c r="AK51" s="225"/>
      <c r="AL51" s="225"/>
      <c r="AM51" s="225"/>
      <c r="AN51" s="224">
        <f>ROUNDUP(SUM($AG$51,$AT$51),2)</f>
        <v>0</v>
      </c>
      <c r="AO51" s="225"/>
      <c r="AP51" s="225"/>
      <c r="AQ51" s="62" t="s">
        <v>69</v>
      </c>
      <c r="AR51" s="60"/>
      <c r="AS51" s="67">
        <v>0</v>
      </c>
      <c r="AT51" s="68">
        <f>ROUNDUP(SUM($AV$51:$AY$51),1)</f>
        <v>0</v>
      </c>
      <c r="AU51" s="69">
        <f>'01 - STAVEBNÍ ČÁST'!$W$86</f>
        <v>0</v>
      </c>
      <c r="AV51" s="68">
        <f>'01 - STAVEBNÍ ČÁST'!$M$27</f>
        <v>0</v>
      </c>
      <c r="AW51" s="68">
        <f>'01 - STAVEBNÍ ČÁST'!$M$28</f>
        <v>0</v>
      </c>
      <c r="AX51" s="68">
        <f>'01 - STAVEBNÍ ČÁST'!$M$29</f>
        <v>0</v>
      </c>
      <c r="AY51" s="68">
        <f>'01 - STAVEBNÍ ČÁST'!$M$30</f>
        <v>0</v>
      </c>
      <c r="AZ51" s="68">
        <f>'01 - STAVEBNÍ ČÁST'!$H$27</f>
        <v>0</v>
      </c>
      <c r="BA51" s="68">
        <f>'01 - STAVEBNÍ ČÁST'!$H$28</f>
        <v>0</v>
      </c>
      <c r="BB51" s="68">
        <f>'01 - STAVEBNÍ ČÁST'!$H$29</f>
        <v>0</v>
      </c>
      <c r="BC51" s="68">
        <f>'01 - STAVEBNÍ ČÁST'!$H$30</f>
        <v>0</v>
      </c>
      <c r="BD51" s="70">
        <f>'01 - STAVEBNÍ ČÁST'!$H$31</f>
        <v>0</v>
      </c>
      <c r="BT51" s="59" t="s">
        <v>70</v>
      </c>
      <c r="BV51" s="59" t="s">
        <v>64</v>
      </c>
      <c r="BW51" s="59" t="s">
        <v>75</v>
      </c>
      <c r="BX51" s="59" t="s">
        <v>65</v>
      </c>
      <c r="CM51" s="59" t="s">
        <v>72</v>
      </c>
    </row>
    <row r="52" spans="2:44" s="6" customFormat="1" ht="30.75" customHeight="1">
      <c r="B52" s="20"/>
      <c r="AR52" s="20"/>
    </row>
    <row r="53" spans="2:44" s="6" customFormat="1" ht="7.5"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20"/>
    </row>
  </sheetData>
  <mergeCells count="43">
    <mergeCell ref="C2:AQ2"/>
    <mergeCell ref="C4:AQ4"/>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AK31:AO31"/>
    <mergeCell ref="C38:AQ38"/>
    <mergeCell ref="L40:AO40"/>
    <mergeCell ref="AM44:AP44"/>
    <mergeCell ref="AS44:AT46"/>
    <mergeCell ref="AR2:BE2"/>
    <mergeCell ref="AN51:AP51"/>
    <mergeCell ref="AG51:AM51"/>
    <mergeCell ref="D51:H51"/>
    <mergeCell ref="J51:AF51"/>
    <mergeCell ref="AG49:AM49"/>
    <mergeCell ref="AN49:AP49"/>
    <mergeCell ref="C47:G47"/>
    <mergeCell ref="I47:AF47"/>
    <mergeCell ref="AG47:AM47"/>
    <mergeCell ref="AN47:AP47"/>
    <mergeCell ref="AN50:AP50"/>
    <mergeCell ref="AG50:AM50"/>
    <mergeCell ref="D50:H50"/>
    <mergeCell ref="J50:AF50"/>
    <mergeCell ref="X31:AB31"/>
  </mergeCells>
  <hyperlinks>
    <hyperlink ref="K1:S1" location="C2" tooltip="Rekapitulace stavby" display="1) Rekapitulace stavby"/>
    <hyperlink ref="W1:AI1" location="C49" tooltip="Rekapitulace objektů stavby a soupisů prací" display="2) Rekapitulace objektů stavby a soupisů prací"/>
    <hyperlink ref="A50" location="'00 - VEDLEJŠÍ A OSTATNÍ N...'!C2" tooltip="00 - VEDLEJŠÍ A OSTATNÍ N..." display="/"/>
    <hyperlink ref="A51" location="'01 - STAVEBNÍ ČÁST'!C2" tooltip="01 - STAVEBNÍ ČÁST"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84"/>
  <sheetViews>
    <sheetView showGridLines="0" tabSelected="1" workbookViewId="0" topLeftCell="A1">
      <pane ySplit="1" topLeftCell="A2" activePane="bottomLeft" state="frozen"/>
      <selection pane="bottomLeft" activeCell="A2" sqref="A2"/>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148"/>
      <c r="B1" s="145"/>
      <c r="C1" s="145"/>
      <c r="D1" s="146" t="s">
        <v>1</v>
      </c>
      <c r="E1" s="145"/>
      <c r="F1" s="147" t="s">
        <v>761</v>
      </c>
      <c r="G1" s="147"/>
      <c r="H1" s="254" t="s">
        <v>762</v>
      </c>
      <c r="I1" s="254"/>
      <c r="J1" s="254"/>
      <c r="K1" s="254"/>
      <c r="L1" s="147" t="s">
        <v>763</v>
      </c>
      <c r="M1" s="147"/>
      <c r="N1" s="145"/>
      <c r="O1" s="146" t="s">
        <v>76</v>
      </c>
      <c r="P1" s="145"/>
      <c r="Q1" s="145"/>
      <c r="R1" s="145"/>
      <c r="S1" s="147" t="s">
        <v>764</v>
      </c>
      <c r="T1" s="147"/>
      <c r="U1" s="148"/>
      <c r="V1" s="1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47" t="s">
        <v>4</v>
      </c>
      <c r="D2" s="223"/>
      <c r="E2" s="223"/>
      <c r="F2" s="223"/>
      <c r="G2" s="223"/>
      <c r="H2" s="223"/>
      <c r="I2" s="223"/>
      <c r="J2" s="223"/>
      <c r="K2" s="223"/>
      <c r="L2" s="223"/>
      <c r="M2" s="223"/>
      <c r="N2" s="223"/>
      <c r="O2" s="223"/>
      <c r="P2" s="223"/>
      <c r="Q2" s="223"/>
      <c r="R2" s="223"/>
      <c r="S2" s="222" t="s">
        <v>5</v>
      </c>
      <c r="T2" s="223"/>
      <c r="U2" s="223"/>
      <c r="V2" s="223"/>
      <c r="W2" s="223"/>
      <c r="X2" s="223"/>
      <c r="Y2" s="223"/>
      <c r="Z2" s="223"/>
      <c r="AA2" s="223"/>
      <c r="AB2" s="223"/>
      <c r="AC2" s="223"/>
      <c r="AT2" s="2" t="s">
        <v>71</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237" t="s">
        <v>77</v>
      </c>
      <c r="D4" s="223"/>
      <c r="E4" s="223"/>
      <c r="F4" s="223"/>
      <c r="G4" s="223"/>
      <c r="H4" s="223"/>
      <c r="I4" s="223"/>
      <c r="J4" s="223"/>
      <c r="K4" s="223"/>
      <c r="L4" s="223"/>
      <c r="M4" s="223"/>
      <c r="N4" s="223"/>
      <c r="O4" s="223"/>
      <c r="P4" s="223"/>
      <c r="Q4" s="223"/>
      <c r="R4" s="248"/>
      <c r="T4" s="12" t="s">
        <v>10</v>
      </c>
      <c r="AT4" s="2" t="s">
        <v>3</v>
      </c>
    </row>
    <row r="5" spans="2:18" s="2" customFormat="1" ht="7.5" customHeight="1">
      <c r="B5" s="10"/>
      <c r="R5" s="11"/>
    </row>
    <row r="6" spans="2:18" s="2" customFormat="1" ht="15.75" customHeight="1">
      <c r="B6" s="10"/>
      <c r="D6" s="15" t="s">
        <v>14</v>
      </c>
      <c r="F6" s="268" t="str">
        <f>'Rekapitulace stavby'!$K$6</f>
        <v>08 - REKONSTRUKCE A OPRAVY STŘEŠNÍHO PLÁŠTĚ GALERIE UMĚNÍ</v>
      </c>
      <c r="G6" s="223"/>
      <c r="H6" s="223"/>
      <c r="I6" s="223"/>
      <c r="J6" s="223"/>
      <c r="K6" s="223"/>
      <c r="L6" s="223"/>
      <c r="M6" s="223"/>
      <c r="N6" s="223"/>
      <c r="O6" s="223"/>
      <c r="P6" s="223"/>
      <c r="Q6" s="223"/>
      <c r="R6" s="11"/>
    </row>
    <row r="7" spans="2:18" s="6" customFormat="1" ht="18.75" customHeight="1">
      <c r="B7" s="20"/>
      <c r="D7" s="14" t="s">
        <v>78</v>
      </c>
      <c r="F7" s="239" t="s">
        <v>79</v>
      </c>
      <c r="G7" s="238"/>
      <c r="H7" s="238"/>
      <c r="I7" s="238"/>
      <c r="J7" s="238"/>
      <c r="K7" s="238"/>
      <c r="L7" s="238"/>
      <c r="M7" s="238"/>
      <c r="N7" s="238"/>
      <c r="O7" s="238"/>
      <c r="P7" s="238"/>
      <c r="Q7" s="238"/>
      <c r="R7" s="23"/>
    </row>
    <row r="8" spans="2:18" s="6" customFormat="1" ht="14.25" customHeight="1">
      <c r="B8" s="20"/>
      <c r="R8" s="23"/>
    </row>
    <row r="9" spans="2:18" s="6" customFormat="1" ht="15" customHeight="1">
      <c r="B9" s="20"/>
      <c r="D9" s="15" t="s">
        <v>80</v>
      </c>
      <c r="F9" s="16"/>
      <c r="R9" s="23"/>
    </row>
    <row r="10" spans="2:18" s="6" customFormat="1" ht="15" customHeight="1">
      <c r="B10" s="20"/>
      <c r="D10" s="15" t="s">
        <v>16</v>
      </c>
      <c r="F10" s="16" t="s">
        <v>17</v>
      </c>
      <c r="M10" s="15" t="s">
        <v>18</v>
      </c>
      <c r="O10" s="262" t="str">
        <f>'Rekapitulace stavby'!$AN$8</f>
        <v>24.06.2013</v>
      </c>
      <c r="P10" s="238"/>
      <c r="R10" s="23"/>
    </row>
    <row r="11" spans="2:18" s="6" customFormat="1" ht="7.5" customHeight="1">
      <c r="B11" s="20"/>
      <c r="R11" s="23"/>
    </row>
    <row r="12" spans="2:18" s="6" customFormat="1" ht="15" customHeight="1">
      <c r="B12" s="20"/>
      <c r="D12" s="15" t="s">
        <v>20</v>
      </c>
      <c r="M12" s="15" t="s">
        <v>21</v>
      </c>
      <c r="O12" s="240"/>
      <c r="P12" s="238"/>
      <c r="R12" s="23"/>
    </row>
    <row r="13" spans="2:18" s="6" customFormat="1" ht="18.75" customHeight="1">
      <c r="B13" s="20"/>
      <c r="E13" s="16" t="s">
        <v>22</v>
      </c>
      <c r="M13" s="15" t="s">
        <v>23</v>
      </c>
      <c r="O13" s="240"/>
      <c r="P13" s="238"/>
      <c r="R13" s="23"/>
    </row>
    <row r="14" spans="2:18" s="6" customFormat="1" ht="7.5" customHeight="1">
      <c r="B14" s="20"/>
      <c r="R14" s="23"/>
    </row>
    <row r="15" spans="2:18" s="6" customFormat="1" ht="15" customHeight="1">
      <c r="B15" s="20"/>
      <c r="D15" s="15" t="s">
        <v>24</v>
      </c>
      <c r="M15" s="15" t="s">
        <v>21</v>
      </c>
      <c r="O15" s="240" t="str">
        <f>IF('Rekapitulace stavby'!$AN$13="","",'Rekapitulace stavby'!$AN$13)</f>
        <v>Vyplň údaj</v>
      </c>
      <c r="P15" s="238"/>
      <c r="R15" s="23"/>
    </row>
    <row r="16" spans="2:18" s="6" customFormat="1" ht="18.75" customHeight="1">
      <c r="B16" s="20"/>
      <c r="E16" s="16" t="str">
        <f>IF('Rekapitulace stavby'!$E$14="","",'Rekapitulace stavby'!$E$14)</f>
        <v>Vyplň údaj</v>
      </c>
      <c r="M16" s="15" t="s">
        <v>23</v>
      </c>
      <c r="O16" s="240" t="str">
        <f>IF('Rekapitulace stavby'!$AN$14="","",'Rekapitulace stavby'!$AN$14)</f>
        <v>Vyplň údaj</v>
      </c>
      <c r="P16" s="238"/>
      <c r="R16" s="23"/>
    </row>
    <row r="17" spans="2:18" s="6" customFormat="1" ht="7.5" customHeight="1">
      <c r="B17" s="20"/>
      <c r="R17" s="23"/>
    </row>
    <row r="18" spans="2:18" s="6" customFormat="1" ht="15" customHeight="1">
      <c r="B18" s="20"/>
      <c r="D18" s="15" t="s">
        <v>26</v>
      </c>
      <c r="M18" s="15" t="s">
        <v>21</v>
      </c>
      <c r="O18" s="240"/>
      <c r="P18" s="238"/>
      <c r="R18" s="23"/>
    </row>
    <row r="19" spans="2:18" s="6" customFormat="1" ht="18.75" customHeight="1">
      <c r="B19" s="20"/>
      <c r="E19" s="16" t="s">
        <v>27</v>
      </c>
      <c r="M19" s="15" t="s">
        <v>23</v>
      </c>
      <c r="O19" s="240"/>
      <c r="P19" s="238"/>
      <c r="R19" s="23"/>
    </row>
    <row r="20" spans="2:18" s="6" customFormat="1" ht="7.5" customHeight="1">
      <c r="B20" s="20"/>
      <c r="R20" s="23"/>
    </row>
    <row r="21" spans="2:18" s="6" customFormat="1" ht="15" customHeight="1">
      <c r="B21" s="20"/>
      <c r="D21" s="15" t="s">
        <v>29</v>
      </c>
      <c r="R21" s="23"/>
    </row>
    <row r="22" spans="2:18" s="71" customFormat="1" ht="15.75" customHeight="1">
      <c r="B22" s="72"/>
      <c r="E22" s="251"/>
      <c r="F22" s="273"/>
      <c r="G22" s="273"/>
      <c r="H22" s="273"/>
      <c r="I22" s="273"/>
      <c r="J22" s="273"/>
      <c r="K22" s="273"/>
      <c r="L22" s="273"/>
      <c r="M22" s="273"/>
      <c r="N22" s="273"/>
      <c r="O22" s="273"/>
      <c r="P22" s="273"/>
      <c r="R22" s="73"/>
    </row>
    <row r="23" spans="2:18" s="6" customFormat="1" ht="7.5" customHeight="1">
      <c r="B23" s="20"/>
      <c r="R23" s="23"/>
    </row>
    <row r="24" spans="2:18" s="6" customFormat="1" ht="7.5" customHeight="1">
      <c r="B24" s="20"/>
      <c r="D24" s="42"/>
      <c r="E24" s="42"/>
      <c r="F24" s="42"/>
      <c r="G24" s="42"/>
      <c r="H24" s="42"/>
      <c r="I24" s="42"/>
      <c r="J24" s="42"/>
      <c r="K24" s="42"/>
      <c r="L24" s="42"/>
      <c r="M24" s="42"/>
      <c r="N24" s="42"/>
      <c r="O24" s="42"/>
      <c r="P24" s="42"/>
      <c r="R24" s="23"/>
    </row>
    <row r="25" spans="2:18" s="6" customFormat="1" ht="26.25" customHeight="1">
      <c r="B25" s="20"/>
      <c r="D25" s="74" t="s">
        <v>30</v>
      </c>
      <c r="M25" s="228">
        <f>ROUNDUP($N$71,2)</f>
        <v>0</v>
      </c>
      <c r="N25" s="238"/>
      <c r="O25" s="238"/>
      <c r="P25" s="238"/>
      <c r="R25" s="23"/>
    </row>
    <row r="26" spans="2:18" s="6" customFormat="1" ht="7.5" customHeight="1">
      <c r="B26" s="20"/>
      <c r="D26" s="42"/>
      <c r="E26" s="42"/>
      <c r="F26" s="42"/>
      <c r="G26" s="42"/>
      <c r="H26" s="42"/>
      <c r="I26" s="42"/>
      <c r="J26" s="42"/>
      <c r="K26" s="42"/>
      <c r="L26" s="42"/>
      <c r="M26" s="42"/>
      <c r="N26" s="42"/>
      <c r="O26" s="42"/>
      <c r="P26" s="42"/>
      <c r="R26" s="23"/>
    </row>
    <row r="27" spans="2:18" s="6" customFormat="1" ht="15" customHeight="1">
      <c r="B27" s="20"/>
      <c r="D27" s="25" t="s">
        <v>31</v>
      </c>
      <c r="E27" s="25" t="s">
        <v>32</v>
      </c>
      <c r="F27" s="26">
        <v>0.21</v>
      </c>
      <c r="G27" s="75" t="s">
        <v>33</v>
      </c>
      <c r="H27" s="271">
        <f>SUM($BE$71:$BE$83)</f>
        <v>0</v>
      </c>
      <c r="I27" s="238"/>
      <c r="J27" s="238"/>
      <c r="M27" s="271">
        <f>SUM($BE$71:$BE$83)*$F$27</f>
        <v>0</v>
      </c>
      <c r="N27" s="238"/>
      <c r="O27" s="238"/>
      <c r="P27" s="238"/>
      <c r="R27" s="23"/>
    </row>
    <row r="28" spans="2:18" s="6" customFormat="1" ht="15" customHeight="1">
      <c r="B28" s="20"/>
      <c r="E28" s="25" t="s">
        <v>34</v>
      </c>
      <c r="F28" s="26">
        <v>0.15</v>
      </c>
      <c r="G28" s="75" t="s">
        <v>33</v>
      </c>
      <c r="H28" s="271">
        <f>SUM($BF$71:$BF$83)</f>
        <v>0</v>
      </c>
      <c r="I28" s="238"/>
      <c r="J28" s="238"/>
      <c r="M28" s="271">
        <f>SUM($BF$71:$BF$83)*$F$28</f>
        <v>0</v>
      </c>
      <c r="N28" s="238"/>
      <c r="O28" s="238"/>
      <c r="P28" s="238"/>
      <c r="R28" s="23"/>
    </row>
    <row r="29" spans="2:18" s="6" customFormat="1" ht="15" customHeight="1" hidden="1">
      <c r="B29" s="20"/>
      <c r="E29" s="25" t="s">
        <v>35</v>
      </c>
      <c r="F29" s="26">
        <v>0.21</v>
      </c>
      <c r="G29" s="75" t="s">
        <v>33</v>
      </c>
      <c r="H29" s="271">
        <f>SUM($BG$71:$BG$83)</f>
        <v>0</v>
      </c>
      <c r="I29" s="238"/>
      <c r="J29" s="238"/>
      <c r="M29" s="271">
        <v>0</v>
      </c>
      <c r="N29" s="238"/>
      <c r="O29" s="238"/>
      <c r="P29" s="238"/>
      <c r="R29" s="23"/>
    </row>
    <row r="30" spans="2:18" s="6" customFormat="1" ht="15" customHeight="1" hidden="1">
      <c r="B30" s="20"/>
      <c r="E30" s="25" t="s">
        <v>36</v>
      </c>
      <c r="F30" s="26">
        <v>0.15</v>
      </c>
      <c r="G30" s="75" t="s">
        <v>33</v>
      </c>
      <c r="H30" s="271">
        <f>SUM($BH$71:$BH$83)</f>
        <v>0</v>
      </c>
      <c r="I30" s="238"/>
      <c r="J30" s="238"/>
      <c r="M30" s="271">
        <v>0</v>
      </c>
      <c r="N30" s="238"/>
      <c r="O30" s="238"/>
      <c r="P30" s="238"/>
      <c r="R30" s="23"/>
    </row>
    <row r="31" spans="2:18" s="6" customFormat="1" ht="15" customHeight="1" hidden="1">
      <c r="B31" s="20"/>
      <c r="E31" s="25" t="s">
        <v>37</v>
      </c>
      <c r="F31" s="26">
        <v>0</v>
      </c>
      <c r="G31" s="75" t="s">
        <v>33</v>
      </c>
      <c r="H31" s="271">
        <f>SUM($BI$71:$BI$83)</f>
        <v>0</v>
      </c>
      <c r="I31" s="238"/>
      <c r="J31" s="238"/>
      <c r="M31" s="271">
        <v>0</v>
      </c>
      <c r="N31" s="238"/>
      <c r="O31" s="238"/>
      <c r="P31" s="238"/>
      <c r="R31" s="23"/>
    </row>
    <row r="32" spans="2:18" s="6" customFormat="1" ht="7.5" customHeight="1">
      <c r="B32" s="20"/>
      <c r="R32" s="23"/>
    </row>
    <row r="33" spans="2:18" s="6" customFormat="1" ht="26.25" customHeight="1">
      <c r="B33" s="20"/>
      <c r="C33" s="29"/>
      <c r="D33" s="30" t="s">
        <v>38</v>
      </c>
      <c r="E33" s="31"/>
      <c r="F33" s="31"/>
      <c r="G33" s="76" t="s">
        <v>39</v>
      </c>
      <c r="H33" s="32" t="s">
        <v>40</v>
      </c>
      <c r="I33" s="31"/>
      <c r="J33" s="31"/>
      <c r="K33" s="31"/>
      <c r="L33" s="235">
        <f>ROUNDUP(SUM($M$25:$M$31),2)</f>
        <v>0</v>
      </c>
      <c r="M33" s="231"/>
      <c r="N33" s="231"/>
      <c r="O33" s="231"/>
      <c r="P33" s="236"/>
      <c r="Q33" s="29"/>
      <c r="R33" s="33"/>
    </row>
    <row r="34" spans="2:18" s="6" customFormat="1" ht="15" customHeight="1">
      <c r="B34" s="34"/>
      <c r="C34" s="35"/>
      <c r="D34" s="35"/>
      <c r="E34" s="35"/>
      <c r="F34" s="35"/>
      <c r="G34" s="35"/>
      <c r="H34" s="35"/>
      <c r="I34" s="35"/>
      <c r="J34" s="35"/>
      <c r="K34" s="35"/>
      <c r="L34" s="35"/>
      <c r="M34" s="35"/>
      <c r="N34" s="35"/>
      <c r="O34" s="35"/>
      <c r="P34" s="35"/>
      <c r="Q34" s="35"/>
      <c r="R34" s="36"/>
    </row>
    <row r="38" spans="2:18" s="6" customFormat="1" ht="7.5" customHeight="1">
      <c r="B38" s="37"/>
      <c r="C38" s="38"/>
      <c r="D38" s="38"/>
      <c r="E38" s="38"/>
      <c r="F38" s="38"/>
      <c r="G38" s="38"/>
      <c r="H38" s="38"/>
      <c r="I38" s="38"/>
      <c r="J38" s="38"/>
      <c r="K38" s="38"/>
      <c r="L38" s="38"/>
      <c r="M38" s="38"/>
      <c r="N38" s="38"/>
      <c r="O38" s="38"/>
      <c r="P38" s="38"/>
      <c r="Q38" s="38"/>
      <c r="R38" s="77"/>
    </row>
    <row r="39" spans="2:18" s="6" customFormat="1" ht="37.5" customHeight="1">
      <c r="B39" s="20"/>
      <c r="C39" s="237" t="s">
        <v>81</v>
      </c>
      <c r="D39" s="238"/>
      <c r="E39" s="238"/>
      <c r="F39" s="238"/>
      <c r="G39" s="238"/>
      <c r="H39" s="238"/>
      <c r="I39" s="238"/>
      <c r="J39" s="238"/>
      <c r="K39" s="238"/>
      <c r="L39" s="238"/>
      <c r="M39" s="238"/>
      <c r="N39" s="238"/>
      <c r="O39" s="238"/>
      <c r="P39" s="238"/>
      <c r="Q39" s="238"/>
      <c r="R39" s="272"/>
    </row>
    <row r="40" spans="2:18" s="6" customFormat="1" ht="7.5" customHeight="1">
      <c r="B40" s="20"/>
      <c r="R40" s="23"/>
    </row>
    <row r="41" spans="2:18" s="6" customFormat="1" ht="15" customHeight="1">
      <c r="B41" s="20"/>
      <c r="C41" s="15" t="s">
        <v>14</v>
      </c>
      <c r="F41" s="268" t="str">
        <f>$F$6</f>
        <v>08 - REKONSTRUKCE A OPRAVY STŘEŠNÍHO PLÁŠTĚ GALERIE UMĚNÍ</v>
      </c>
      <c r="G41" s="238"/>
      <c r="H41" s="238"/>
      <c r="I41" s="238"/>
      <c r="J41" s="238"/>
      <c r="K41" s="238"/>
      <c r="L41" s="238"/>
      <c r="M41" s="238"/>
      <c r="N41" s="238"/>
      <c r="O41" s="238"/>
      <c r="P41" s="238"/>
      <c r="Q41" s="238"/>
      <c r="R41" s="23"/>
    </row>
    <row r="42" spans="2:18" s="6" customFormat="1" ht="15" customHeight="1">
      <c r="B42" s="20"/>
      <c r="C42" s="14" t="s">
        <v>78</v>
      </c>
      <c r="F42" s="239" t="str">
        <f>$F$7</f>
        <v>00 - VEDLEJŠÍ A OSTATNÍ NÁKLADY</v>
      </c>
      <c r="G42" s="238"/>
      <c r="H42" s="238"/>
      <c r="I42" s="238"/>
      <c r="J42" s="238"/>
      <c r="K42" s="238"/>
      <c r="L42" s="238"/>
      <c r="M42" s="238"/>
      <c r="N42" s="238"/>
      <c r="O42" s="238"/>
      <c r="P42" s="238"/>
      <c r="Q42" s="238"/>
      <c r="R42" s="23"/>
    </row>
    <row r="43" spans="2:18" s="6" customFormat="1" ht="7.5" customHeight="1">
      <c r="B43" s="20"/>
      <c r="R43" s="23"/>
    </row>
    <row r="44" spans="2:18" s="6" customFormat="1" ht="18.75" customHeight="1">
      <c r="B44" s="20"/>
      <c r="C44" s="15" t="s">
        <v>16</v>
      </c>
      <c r="F44" s="16" t="str">
        <f>$F$10</f>
        <v>KARLOVY VARY</v>
      </c>
      <c r="K44" s="15" t="s">
        <v>18</v>
      </c>
      <c r="M44" s="262" t="str">
        <f>IF($O$10="","",$O$10)</f>
        <v>24.06.2013</v>
      </c>
      <c r="N44" s="238"/>
      <c r="O44" s="238"/>
      <c r="P44" s="238"/>
      <c r="R44" s="23"/>
    </row>
    <row r="45" spans="2:18" s="6" customFormat="1" ht="7.5" customHeight="1">
      <c r="B45" s="20"/>
      <c r="R45" s="23"/>
    </row>
    <row r="46" spans="2:18" s="6" customFormat="1" ht="15.75" customHeight="1">
      <c r="B46" s="20"/>
      <c r="C46" s="15" t="s">
        <v>20</v>
      </c>
      <c r="F46" s="16" t="str">
        <f>$E$13</f>
        <v>Statutární město Karlovy Vary</v>
      </c>
      <c r="K46" s="15" t="s">
        <v>26</v>
      </c>
      <c r="M46" s="240" t="str">
        <f>$E$19</f>
        <v>HBH atelier s.r.o.</v>
      </c>
      <c r="N46" s="238"/>
      <c r="O46" s="238"/>
      <c r="P46" s="238"/>
      <c r="Q46" s="238"/>
      <c r="R46" s="23"/>
    </row>
    <row r="47" spans="2:18" s="6" customFormat="1" ht="15" customHeight="1">
      <c r="B47" s="20"/>
      <c r="C47" s="15" t="s">
        <v>24</v>
      </c>
      <c r="F47" s="16" t="str">
        <f>IF($E$16="","",$E$16)</f>
        <v>Vyplň údaj</v>
      </c>
      <c r="R47" s="23"/>
    </row>
    <row r="48" spans="2:18" s="6" customFormat="1" ht="11.25" customHeight="1">
      <c r="B48" s="20"/>
      <c r="R48" s="23"/>
    </row>
    <row r="49" spans="2:18" s="6" customFormat="1" ht="30" customHeight="1">
      <c r="B49" s="20"/>
      <c r="C49" s="269" t="s">
        <v>82</v>
      </c>
      <c r="D49" s="270"/>
      <c r="E49" s="270"/>
      <c r="F49" s="270"/>
      <c r="G49" s="270"/>
      <c r="H49" s="29"/>
      <c r="I49" s="29"/>
      <c r="J49" s="29"/>
      <c r="K49" s="29"/>
      <c r="L49" s="29"/>
      <c r="M49" s="29"/>
      <c r="N49" s="269" t="s">
        <v>83</v>
      </c>
      <c r="O49" s="270"/>
      <c r="P49" s="270"/>
      <c r="Q49" s="270"/>
      <c r="R49" s="33"/>
    </row>
    <row r="50" spans="2:18" s="6" customFormat="1" ht="11.25" customHeight="1">
      <c r="B50" s="20"/>
      <c r="R50" s="23"/>
    </row>
    <row r="51" spans="2:47" s="6" customFormat="1" ht="30" customHeight="1">
      <c r="B51" s="20"/>
      <c r="C51" s="52" t="s">
        <v>84</v>
      </c>
      <c r="N51" s="228">
        <f>ROUNDUP($N$71,2)</f>
        <v>0</v>
      </c>
      <c r="O51" s="238"/>
      <c r="P51" s="238"/>
      <c r="Q51" s="238"/>
      <c r="R51" s="23"/>
      <c r="AU51" s="6" t="s">
        <v>85</v>
      </c>
    </row>
    <row r="52" spans="2:18" s="58" customFormat="1" ht="25.5" customHeight="1">
      <c r="B52" s="78"/>
      <c r="D52" s="79" t="s">
        <v>86</v>
      </c>
      <c r="N52" s="266">
        <f>ROUNDUP($N$72,2)</f>
        <v>0</v>
      </c>
      <c r="O52" s="267"/>
      <c r="P52" s="267"/>
      <c r="Q52" s="267"/>
      <c r="R52" s="80"/>
    </row>
    <row r="53" spans="2:18" s="58" customFormat="1" ht="25.5" customHeight="1">
      <c r="B53" s="78"/>
      <c r="D53" s="79" t="s">
        <v>87</v>
      </c>
      <c r="N53" s="266">
        <f>ROUNDUP($N$78,2)</f>
        <v>0</v>
      </c>
      <c r="O53" s="267"/>
      <c r="P53" s="267"/>
      <c r="Q53" s="267"/>
      <c r="R53" s="80"/>
    </row>
    <row r="54" spans="2:18" s="6" customFormat="1" ht="22.5" customHeight="1">
      <c r="B54" s="20"/>
      <c r="R54" s="23"/>
    </row>
    <row r="55" spans="2:18" s="6" customFormat="1" ht="7.5" customHeight="1">
      <c r="B55" s="34"/>
      <c r="C55" s="35"/>
      <c r="D55" s="35"/>
      <c r="E55" s="35"/>
      <c r="F55" s="35"/>
      <c r="G55" s="35"/>
      <c r="H55" s="35"/>
      <c r="I55" s="35"/>
      <c r="J55" s="35"/>
      <c r="K55" s="35"/>
      <c r="L55" s="35"/>
      <c r="M55" s="35"/>
      <c r="N55" s="35"/>
      <c r="O55" s="35"/>
      <c r="P55" s="35"/>
      <c r="Q55" s="35"/>
      <c r="R55" s="36"/>
    </row>
    <row r="59" spans="2:19" s="6" customFormat="1" ht="7.5" customHeight="1">
      <c r="B59" s="37"/>
      <c r="C59" s="38"/>
      <c r="D59" s="38"/>
      <c r="E59" s="38"/>
      <c r="F59" s="38"/>
      <c r="G59" s="38"/>
      <c r="H59" s="38"/>
      <c r="I59" s="38"/>
      <c r="J59" s="38"/>
      <c r="K59" s="38"/>
      <c r="L59" s="38"/>
      <c r="M59" s="38"/>
      <c r="N59" s="38"/>
      <c r="O59" s="38"/>
      <c r="P59" s="38"/>
      <c r="Q59" s="38"/>
      <c r="R59" s="38"/>
      <c r="S59" s="20"/>
    </row>
    <row r="60" spans="2:19" s="6" customFormat="1" ht="37.5" customHeight="1">
      <c r="B60" s="20"/>
      <c r="C60" s="237" t="s">
        <v>88</v>
      </c>
      <c r="D60" s="238"/>
      <c r="E60" s="238"/>
      <c r="F60" s="238"/>
      <c r="G60" s="238"/>
      <c r="H60" s="238"/>
      <c r="I60" s="238"/>
      <c r="J60" s="238"/>
      <c r="K60" s="238"/>
      <c r="L60" s="238"/>
      <c r="M60" s="238"/>
      <c r="N60" s="238"/>
      <c r="O60" s="238"/>
      <c r="P60" s="238"/>
      <c r="Q60" s="238"/>
      <c r="R60" s="238"/>
      <c r="S60" s="20"/>
    </row>
    <row r="61" spans="2:19" s="6" customFormat="1" ht="7.5" customHeight="1">
      <c r="B61" s="20"/>
      <c r="S61" s="20"/>
    </row>
    <row r="62" spans="2:19" s="6" customFormat="1" ht="15" customHeight="1">
      <c r="B62" s="20"/>
      <c r="C62" s="15" t="s">
        <v>14</v>
      </c>
      <c r="F62" s="268" t="str">
        <f>$F$6</f>
        <v>08 - REKONSTRUKCE A OPRAVY STŘEŠNÍHO PLÁŠTĚ GALERIE UMĚNÍ</v>
      </c>
      <c r="G62" s="238"/>
      <c r="H62" s="238"/>
      <c r="I62" s="238"/>
      <c r="J62" s="238"/>
      <c r="K62" s="238"/>
      <c r="L62" s="238"/>
      <c r="M62" s="238"/>
      <c r="N62" s="238"/>
      <c r="O62" s="238"/>
      <c r="P62" s="238"/>
      <c r="Q62" s="238"/>
      <c r="S62" s="20"/>
    </row>
    <row r="63" spans="2:19" s="6" customFormat="1" ht="15" customHeight="1">
      <c r="B63" s="20"/>
      <c r="C63" s="14" t="s">
        <v>78</v>
      </c>
      <c r="F63" s="239" t="str">
        <f>$F$7</f>
        <v>00 - VEDLEJŠÍ A OSTATNÍ NÁKLADY</v>
      </c>
      <c r="G63" s="238"/>
      <c r="H63" s="238"/>
      <c r="I63" s="238"/>
      <c r="J63" s="238"/>
      <c r="K63" s="238"/>
      <c r="L63" s="238"/>
      <c r="M63" s="238"/>
      <c r="N63" s="238"/>
      <c r="O63" s="238"/>
      <c r="P63" s="238"/>
      <c r="Q63" s="238"/>
      <c r="S63" s="20"/>
    </row>
    <row r="64" spans="2:19" s="6" customFormat="1" ht="7.5" customHeight="1">
      <c r="B64" s="20"/>
      <c r="S64" s="20"/>
    </row>
    <row r="65" spans="2:19" s="6" customFormat="1" ht="18.75" customHeight="1">
      <c r="B65" s="20"/>
      <c r="C65" s="15" t="s">
        <v>16</v>
      </c>
      <c r="F65" s="16" t="str">
        <f>$F$10</f>
        <v>KARLOVY VARY</v>
      </c>
      <c r="K65" s="15" t="s">
        <v>18</v>
      </c>
      <c r="M65" s="262" t="str">
        <f>IF($O$10="","",$O$10)</f>
        <v>24.06.2013</v>
      </c>
      <c r="N65" s="238"/>
      <c r="O65" s="238"/>
      <c r="P65" s="238"/>
      <c r="S65" s="20"/>
    </row>
    <row r="66" spans="2:19" s="6" customFormat="1" ht="7.5" customHeight="1">
      <c r="B66" s="20"/>
      <c r="S66" s="20"/>
    </row>
    <row r="67" spans="2:19" s="6" customFormat="1" ht="15.75" customHeight="1">
      <c r="B67" s="20"/>
      <c r="C67" s="15" t="s">
        <v>20</v>
      </c>
      <c r="F67" s="16" t="str">
        <f>$E$13</f>
        <v>Statutární město Karlovy Vary</v>
      </c>
      <c r="K67" s="15" t="s">
        <v>26</v>
      </c>
      <c r="M67" s="240" t="str">
        <f>$E$19</f>
        <v>HBH atelier s.r.o.</v>
      </c>
      <c r="N67" s="238"/>
      <c r="O67" s="238"/>
      <c r="P67" s="238"/>
      <c r="Q67" s="238"/>
      <c r="S67" s="20"/>
    </row>
    <row r="68" spans="2:19" s="6" customFormat="1" ht="15" customHeight="1">
      <c r="B68" s="20"/>
      <c r="C68" s="15" t="s">
        <v>24</v>
      </c>
      <c r="F68" s="16" t="str">
        <f>IF($E$16="","",$E$16)</f>
        <v>Vyplň údaj</v>
      </c>
      <c r="S68" s="20"/>
    </row>
    <row r="69" spans="2:19" s="6" customFormat="1" ht="11.25" customHeight="1">
      <c r="B69" s="20"/>
      <c r="S69" s="20"/>
    </row>
    <row r="70" spans="2:27" s="81" customFormat="1" ht="30" customHeight="1">
      <c r="B70" s="82"/>
      <c r="C70" s="83" t="s">
        <v>89</v>
      </c>
      <c r="D70" s="84" t="s">
        <v>47</v>
      </c>
      <c r="E70" s="84" t="s">
        <v>43</v>
      </c>
      <c r="F70" s="263" t="s">
        <v>90</v>
      </c>
      <c r="G70" s="264"/>
      <c r="H70" s="264"/>
      <c r="I70" s="264"/>
      <c r="J70" s="84" t="s">
        <v>91</v>
      </c>
      <c r="K70" s="84" t="s">
        <v>92</v>
      </c>
      <c r="L70" s="263" t="s">
        <v>93</v>
      </c>
      <c r="M70" s="264"/>
      <c r="N70" s="263" t="s">
        <v>94</v>
      </c>
      <c r="O70" s="264"/>
      <c r="P70" s="264"/>
      <c r="Q70" s="264"/>
      <c r="R70" s="85" t="s">
        <v>95</v>
      </c>
      <c r="S70" s="82"/>
      <c r="T70" s="47" t="s">
        <v>96</v>
      </c>
      <c r="U70" s="48" t="s">
        <v>31</v>
      </c>
      <c r="V70" s="48" t="s">
        <v>97</v>
      </c>
      <c r="W70" s="48" t="s">
        <v>98</v>
      </c>
      <c r="X70" s="48" t="s">
        <v>99</v>
      </c>
      <c r="Y70" s="48" t="s">
        <v>100</v>
      </c>
      <c r="Z70" s="48" t="s">
        <v>101</v>
      </c>
      <c r="AA70" s="49" t="s">
        <v>102</v>
      </c>
    </row>
    <row r="71" spans="2:63" s="6" customFormat="1" ht="30" customHeight="1">
      <c r="B71" s="20"/>
      <c r="C71" s="52" t="s">
        <v>84</v>
      </c>
      <c r="N71" s="265">
        <f>$BK$71</f>
        <v>0</v>
      </c>
      <c r="O71" s="238"/>
      <c r="P71" s="238"/>
      <c r="Q71" s="238"/>
      <c r="S71" s="20"/>
      <c r="T71" s="51"/>
      <c r="U71" s="42"/>
      <c r="V71" s="42"/>
      <c r="W71" s="86">
        <f>$W$72+$W$78</f>
        <v>0</v>
      </c>
      <c r="X71" s="42"/>
      <c r="Y71" s="86">
        <f>$Y$72+$Y$78</f>
        <v>0</v>
      </c>
      <c r="Z71" s="42"/>
      <c r="AA71" s="87">
        <f>$AA$72+$AA$78</f>
        <v>0</v>
      </c>
      <c r="AT71" s="6" t="s">
        <v>61</v>
      </c>
      <c r="AU71" s="6" t="s">
        <v>85</v>
      </c>
      <c r="BK71" s="88">
        <f>$BK$72+$BK$78</f>
        <v>0</v>
      </c>
    </row>
    <row r="72" spans="2:63" s="89" customFormat="1" ht="37.5" customHeight="1">
      <c r="B72" s="90"/>
      <c r="D72" s="91" t="s">
        <v>86</v>
      </c>
      <c r="N72" s="259">
        <f>$BK$72</f>
        <v>0</v>
      </c>
      <c r="O72" s="260"/>
      <c r="P72" s="260"/>
      <c r="Q72" s="260"/>
      <c r="S72" s="90"/>
      <c r="T72" s="93"/>
      <c r="W72" s="94">
        <f>SUM($W$73:$W$77)</f>
        <v>0</v>
      </c>
      <c r="Y72" s="94">
        <f>SUM($Y$73:$Y$77)</f>
        <v>0</v>
      </c>
      <c r="AA72" s="95">
        <f>SUM($AA$73:$AA$77)</f>
        <v>0</v>
      </c>
      <c r="AR72" s="92" t="s">
        <v>70</v>
      </c>
      <c r="AT72" s="92" t="s">
        <v>61</v>
      </c>
      <c r="AU72" s="92" t="s">
        <v>62</v>
      </c>
      <c r="AY72" s="92" t="s">
        <v>103</v>
      </c>
      <c r="BK72" s="96">
        <f>SUM($BK$73:$BK$77)</f>
        <v>0</v>
      </c>
    </row>
    <row r="73" spans="2:63" s="6" customFormat="1" ht="27" customHeight="1">
      <c r="B73" s="20"/>
      <c r="C73" s="97" t="s">
        <v>70</v>
      </c>
      <c r="D73" s="97" t="s">
        <v>104</v>
      </c>
      <c r="E73" s="98" t="s">
        <v>105</v>
      </c>
      <c r="F73" s="255" t="s">
        <v>106</v>
      </c>
      <c r="G73" s="256"/>
      <c r="H73" s="256"/>
      <c r="I73" s="256"/>
      <c r="J73" s="100" t="s">
        <v>107</v>
      </c>
      <c r="K73" s="101">
        <v>1</v>
      </c>
      <c r="L73" s="257"/>
      <c r="M73" s="256"/>
      <c r="N73" s="258">
        <f>ROUND($L$73*$K$73,1)</f>
        <v>0</v>
      </c>
      <c r="O73" s="256"/>
      <c r="P73" s="256"/>
      <c r="Q73" s="256"/>
      <c r="R73" s="99"/>
      <c r="S73" s="20"/>
      <c r="T73" s="103"/>
      <c r="U73" s="104" t="s">
        <v>32</v>
      </c>
      <c r="X73" s="105">
        <v>0</v>
      </c>
      <c r="Y73" s="105">
        <f>$X$73*$K$73</f>
        <v>0</v>
      </c>
      <c r="Z73" s="105">
        <v>0</v>
      </c>
      <c r="AA73" s="106">
        <f>$Z$73*$K$73</f>
        <v>0</v>
      </c>
      <c r="AR73" s="71" t="s">
        <v>108</v>
      </c>
      <c r="AT73" s="71" t="s">
        <v>104</v>
      </c>
      <c r="AU73" s="71" t="s">
        <v>70</v>
      </c>
      <c r="AY73" s="6" t="s">
        <v>103</v>
      </c>
      <c r="BE73" s="107">
        <f>IF($U$73="základní",$N$73,0)</f>
        <v>0</v>
      </c>
      <c r="BF73" s="107">
        <f>IF($U$73="snížená",$N$73,0)</f>
        <v>0</v>
      </c>
      <c r="BG73" s="107">
        <f>IF($U$73="zákl. přenesená",$N$73,0)</f>
        <v>0</v>
      </c>
      <c r="BH73" s="107">
        <f>IF($U$73="sníž. přenesená",$N$73,0)</f>
        <v>0</v>
      </c>
      <c r="BI73" s="107">
        <f>IF($U$73="nulová",$N$73,0)</f>
        <v>0</v>
      </c>
      <c r="BJ73" s="71" t="s">
        <v>70</v>
      </c>
      <c r="BK73" s="107">
        <f>ROUND($L$73*$K$73,1)</f>
        <v>0</v>
      </c>
    </row>
    <row r="74" spans="2:47" s="6" customFormat="1" ht="27" customHeight="1">
      <c r="B74" s="20"/>
      <c r="F74" s="261" t="s">
        <v>109</v>
      </c>
      <c r="G74" s="238"/>
      <c r="H74" s="238"/>
      <c r="I74" s="238"/>
      <c r="J74" s="238"/>
      <c r="K74" s="238"/>
      <c r="L74" s="238"/>
      <c r="M74" s="238"/>
      <c r="N74" s="238"/>
      <c r="O74" s="238"/>
      <c r="P74" s="238"/>
      <c r="Q74" s="238"/>
      <c r="R74" s="238"/>
      <c r="S74" s="20"/>
      <c r="T74" s="44"/>
      <c r="AA74" s="45"/>
      <c r="AT74" s="6" t="s">
        <v>110</v>
      </c>
      <c r="AU74" s="6" t="s">
        <v>70</v>
      </c>
    </row>
    <row r="75" spans="2:63" s="6" customFormat="1" ht="27" customHeight="1">
      <c r="B75" s="20"/>
      <c r="C75" s="97" t="s">
        <v>72</v>
      </c>
      <c r="D75" s="97" t="s">
        <v>104</v>
      </c>
      <c r="E75" s="98" t="s">
        <v>111</v>
      </c>
      <c r="F75" s="255" t="s">
        <v>112</v>
      </c>
      <c r="G75" s="256"/>
      <c r="H75" s="256"/>
      <c r="I75" s="256"/>
      <c r="J75" s="100" t="s">
        <v>107</v>
      </c>
      <c r="K75" s="101">
        <v>1</v>
      </c>
      <c r="L75" s="257"/>
      <c r="M75" s="256"/>
      <c r="N75" s="258">
        <f>ROUND($L$75*$K$75,1)</f>
        <v>0</v>
      </c>
      <c r="O75" s="256"/>
      <c r="P75" s="256"/>
      <c r="Q75" s="256"/>
      <c r="R75" s="99"/>
      <c r="S75" s="20"/>
      <c r="T75" s="103"/>
      <c r="U75" s="104" t="s">
        <v>32</v>
      </c>
      <c r="X75" s="105">
        <v>0</v>
      </c>
      <c r="Y75" s="105">
        <f>$X$75*$K$75</f>
        <v>0</v>
      </c>
      <c r="Z75" s="105">
        <v>0</v>
      </c>
      <c r="AA75" s="106">
        <f>$Z$75*$K$75</f>
        <v>0</v>
      </c>
      <c r="AR75" s="71" t="s">
        <v>108</v>
      </c>
      <c r="AT75" s="71" t="s">
        <v>104</v>
      </c>
      <c r="AU75" s="71" t="s">
        <v>70</v>
      </c>
      <c r="AY75" s="6" t="s">
        <v>103</v>
      </c>
      <c r="BE75" s="107">
        <f>IF($U$75="základní",$N$75,0)</f>
        <v>0</v>
      </c>
      <c r="BF75" s="107">
        <f>IF($U$75="snížená",$N$75,0)</f>
        <v>0</v>
      </c>
      <c r="BG75" s="107">
        <f>IF($U$75="zákl. přenesená",$N$75,0)</f>
        <v>0</v>
      </c>
      <c r="BH75" s="107">
        <f>IF($U$75="sníž. přenesená",$N$75,0)</f>
        <v>0</v>
      </c>
      <c r="BI75" s="107">
        <f>IF($U$75="nulová",$N$75,0)</f>
        <v>0</v>
      </c>
      <c r="BJ75" s="71" t="s">
        <v>70</v>
      </c>
      <c r="BK75" s="107">
        <f>ROUND($L$75*$K$75,1)</f>
        <v>0</v>
      </c>
    </row>
    <row r="76" spans="2:63" s="6" customFormat="1" ht="27" customHeight="1">
      <c r="B76" s="20"/>
      <c r="C76" s="100" t="s">
        <v>113</v>
      </c>
      <c r="D76" s="100" t="s">
        <v>104</v>
      </c>
      <c r="E76" s="98" t="s">
        <v>114</v>
      </c>
      <c r="F76" s="255" t="s">
        <v>115</v>
      </c>
      <c r="G76" s="256"/>
      <c r="H76" s="256"/>
      <c r="I76" s="256"/>
      <c r="J76" s="100" t="s">
        <v>107</v>
      </c>
      <c r="K76" s="101">
        <v>1</v>
      </c>
      <c r="L76" s="257"/>
      <c r="M76" s="256"/>
      <c r="N76" s="258">
        <f>ROUND($L$76*$K$76,1)</f>
        <v>0</v>
      </c>
      <c r="O76" s="256"/>
      <c r="P76" s="256"/>
      <c r="Q76" s="256"/>
      <c r="R76" s="99"/>
      <c r="S76" s="20"/>
      <c r="T76" s="103"/>
      <c r="U76" s="104" t="s">
        <v>32</v>
      </c>
      <c r="X76" s="105">
        <v>0</v>
      </c>
      <c r="Y76" s="105">
        <f>$X$76*$K$76</f>
        <v>0</v>
      </c>
      <c r="Z76" s="105">
        <v>0</v>
      </c>
      <c r="AA76" s="106">
        <f>$Z$76*$K$76</f>
        <v>0</v>
      </c>
      <c r="AR76" s="71" t="s">
        <v>108</v>
      </c>
      <c r="AT76" s="71" t="s">
        <v>104</v>
      </c>
      <c r="AU76" s="71" t="s">
        <v>70</v>
      </c>
      <c r="AY76" s="71" t="s">
        <v>103</v>
      </c>
      <c r="BE76" s="107">
        <f>IF($U$76="základní",$N$76,0)</f>
        <v>0</v>
      </c>
      <c r="BF76" s="107">
        <f>IF($U$76="snížená",$N$76,0)</f>
        <v>0</v>
      </c>
      <c r="BG76" s="107">
        <f>IF($U$76="zákl. přenesená",$N$76,0)</f>
        <v>0</v>
      </c>
      <c r="BH76" s="107">
        <f>IF($U$76="sníž. přenesená",$N$76,0)</f>
        <v>0</v>
      </c>
      <c r="BI76" s="107">
        <f>IF($U$76="nulová",$N$76,0)</f>
        <v>0</v>
      </c>
      <c r="BJ76" s="71" t="s">
        <v>70</v>
      </c>
      <c r="BK76" s="107">
        <f>ROUND($L$76*$K$76,1)</f>
        <v>0</v>
      </c>
    </row>
    <row r="77" spans="2:63" s="6" customFormat="1" ht="27" customHeight="1">
      <c r="B77" s="20"/>
      <c r="C77" s="100" t="s">
        <v>116</v>
      </c>
      <c r="D77" s="100" t="s">
        <v>104</v>
      </c>
      <c r="E77" s="98" t="s">
        <v>117</v>
      </c>
      <c r="F77" s="255" t="s">
        <v>118</v>
      </c>
      <c r="G77" s="256"/>
      <c r="H77" s="256"/>
      <c r="I77" s="256"/>
      <c r="J77" s="100" t="s">
        <v>107</v>
      </c>
      <c r="K77" s="101">
        <v>1</v>
      </c>
      <c r="L77" s="257"/>
      <c r="M77" s="256"/>
      <c r="N77" s="258">
        <f>ROUND($L$77*$K$77,1)</f>
        <v>0</v>
      </c>
      <c r="O77" s="256"/>
      <c r="P77" s="256"/>
      <c r="Q77" s="256"/>
      <c r="R77" s="99"/>
      <c r="S77" s="20"/>
      <c r="T77" s="103"/>
      <c r="U77" s="104" t="s">
        <v>32</v>
      </c>
      <c r="X77" s="105">
        <v>0</v>
      </c>
      <c r="Y77" s="105">
        <f>$X$77*$K$77</f>
        <v>0</v>
      </c>
      <c r="Z77" s="105">
        <v>0</v>
      </c>
      <c r="AA77" s="106">
        <f>$Z$77*$K$77</f>
        <v>0</v>
      </c>
      <c r="AR77" s="71" t="s">
        <v>108</v>
      </c>
      <c r="AT77" s="71" t="s">
        <v>104</v>
      </c>
      <c r="AU77" s="71" t="s">
        <v>70</v>
      </c>
      <c r="AY77" s="71" t="s">
        <v>103</v>
      </c>
      <c r="BE77" s="107">
        <f>IF($U$77="základní",$N$77,0)</f>
        <v>0</v>
      </c>
      <c r="BF77" s="107">
        <f>IF($U$77="snížená",$N$77,0)</f>
        <v>0</v>
      </c>
      <c r="BG77" s="107">
        <f>IF($U$77="zákl. přenesená",$N$77,0)</f>
        <v>0</v>
      </c>
      <c r="BH77" s="107">
        <f>IF($U$77="sníž. přenesená",$N$77,0)</f>
        <v>0</v>
      </c>
      <c r="BI77" s="107">
        <f>IF($U$77="nulová",$N$77,0)</f>
        <v>0</v>
      </c>
      <c r="BJ77" s="71" t="s">
        <v>70</v>
      </c>
      <c r="BK77" s="107">
        <f>ROUND($L$77*$K$77,1)</f>
        <v>0</v>
      </c>
    </row>
    <row r="78" spans="2:63" s="89" customFormat="1" ht="37.5" customHeight="1">
      <c r="B78" s="90"/>
      <c r="D78" s="91" t="s">
        <v>87</v>
      </c>
      <c r="N78" s="259">
        <f>$BK$78</f>
        <v>0</v>
      </c>
      <c r="O78" s="260"/>
      <c r="P78" s="260"/>
      <c r="Q78" s="260"/>
      <c r="S78" s="90"/>
      <c r="T78" s="93"/>
      <c r="W78" s="94">
        <f>SUM($W$79:$W$83)</f>
        <v>0</v>
      </c>
      <c r="Y78" s="94">
        <f>SUM($Y$79:$Y$83)</f>
        <v>0</v>
      </c>
      <c r="AA78" s="95">
        <f>SUM($AA$79:$AA$83)</f>
        <v>0</v>
      </c>
      <c r="AR78" s="92" t="s">
        <v>70</v>
      </c>
      <c r="AT78" s="92" t="s">
        <v>61</v>
      </c>
      <c r="AU78" s="92" t="s">
        <v>62</v>
      </c>
      <c r="AY78" s="92" t="s">
        <v>103</v>
      </c>
      <c r="BK78" s="96">
        <f>SUM($BK$79:$BK$83)</f>
        <v>0</v>
      </c>
    </row>
    <row r="79" spans="2:63" s="6" customFormat="1" ht="27" customHeight="1">
      <c r="B79" s="20"/>
      <c r="C79" s="100" t="s">
        <v>119</v>
      </c>
      <c r="D79" s="100" t="s">
        <v>104</v>
      </c>
      <c r="E79" s="98" t="s">
        <v>120</v>
      </c>
      <c r="F79" s="255" t="s">
        <v>121</v>
      </c>
      <c r="G79" s="256"/>
      <c r="H79" s="256"/>
      <c r="I79" s="256"/>
      <c r="J79" s="100" t="s">
        <v>107</v>
      </c>
      <c r="K79" s="101">
        <v>1</v>
      </c>
      <c r="L79" s="257"/>
      <c r="M79" s="256"/>
      <c r="N79" s="258">
        <f>ROUND($L$79*$K$79,1)</f>
        <v>0</v>
      </c>
      <c r="O79" s="256"/>
      <c r="P79" s="256"/>
      <c r="Q79" s="256"/>
      <c r="R79" s="99"/>
      <c r="S79" s="20"/>
      <c r="T79" s="103"/>
      <c r="U79" s="104" t="s">
        <v>32</v>
      </c>
      <c r="X79" s="105">
        <v>0</v>
      </c>
      <c r="Y79" s="105">
        <f>$X$79*$K$79</f>
        <v>0</v>
      </c>
      <c r="Z79" s="105">
        <v>0</v>
      </c>
      <c r="AA79" s="106">
        <f>$Z$79*$K$79</f>
        <v>0</v>
      </c>
      <c r="AR79" s="71" t="s">
        <v>116</v>
      </c>
      <c r="AT79" s="71" t="s">
        <v>104</v>
      </c>
      <c r="AU79" s="71" t="s">
        <v>70</v>
      </c>
      <c r="AY79" s="71" t="s">
        <v>103</v>
      </c>
      <c r="BE79" s="107">
        <f>IF($U$79="základní",$N$79,0)</f>
        <v>0</v>
      </c>
      <c r="BF79" s="107">
        <f>IF($U$79="snížená",$N$79,0)</f>
        <v>0</v>
      </c>
      <c r="BG79" s="107">
        <f>IF($U$79="zákl. přenesená",$N$79,0)</f>
        <v>0</v>
      </c>
      <c r="BH79" s="107">
        <f>IF($U$79="sníž. přenesená",$N$79,0)</f>
        <v>0</v>
      </c>
      <c r="BI79" s="107">
        <f>IF($U$79="nulová",$N$79,0)</f>
        <v>0</v>
      </c>
      <c r="BJ79" s="71" t="s">
        <v>70</v>
      </c>
      <c r="BK79" s="107">
        <f>ROUND($L$79*$K$79,1)</f>
        <v>0</v>
      </c>
    </row>
    <row r="80" spans="2:63" s="6" customFormat="1" ht="27" customHeight="1">
      <c r="B80" s="20"/>
      <c r="C80" s="100" t="s">
        <v>122</v>
      </c>
      <c r="D80" s="100" t="s">
        <v>104</v>
      </c>
      <c r="E80" s="98" t="s">
        <v>123</v>
      </c>
      <c r="F80" s="255" t="s">
        <v>124</v>
      </c>
      <c r="G80" s="256"/>
      <c r="H80" s="256"/>
      <c r="I80" s="256"/>
      <c r="J80" s="100" t="s">
        <v>107</v>
      </c>
      <c r="K80" s="101">
        <v>1</v>
      </c>
      <c r="L80" s="257"/>
      <c r="M80" s="256"/>
      <c r="N80" s="258">
        <f>ROUND($L$80*$K$80,1)</f>
        <v>0</v>
      </c>
      <c r="O80" s="256"/>
      <c r="P80" s="256"/>
      <c r="Q80" s="256"/>
      <c r="R80" s="99"/>
      <c r="S80" s="20"/>
      <c r="T80" s="103"/>
      <c r="U80" s="104" t="s">
        <v>32</v>
      </c>
      <c r="X80" s="105">
        <v>0</v>
      </c>
      <c r="Y80" s="105">
        <f>$X$80*$K$80</f>
        <v>0</v>
      </c>
      <c r="Z80" s="105">
        <v>0</v>
      </c>
      <c r="AA80" s="106">
        <f>$Z$80*$K$80</f>
        <v>0</v>
      </c>
      <c r="AR80" s="71" t="s">
        <v>116</v>
      </c>
      <c r="AT80" s="71" t="s">
        <v>104</v>
      </c>
      <c r="AU80" s="71" t="s">
        <v>70</v>
      </c>
      <c r="AY80" s="71" t="s">
        <v>103</v>
      </c>
      <c r="BE80" s="107">
        <f>IF($U$80="základní",$N$80,0)</f>
        <v>0</v>
      </c>
      <c r="BF80" s="107">
        <f>IF($U$80="snížená",$N$80,0)</f>
        <v>0</v>
      </c>
      <c r="BG80" s="107">
        <f>IF($U$80="zákl. přenesená",$N$80,0)</f>
        <v>0</v>
      </c>
      <c r="BH80" s="107">
        <f>IF($U$80="sníž. přenesená",$N$80,0)</f>
        <v>0</v>
      </c>
      <c r="BI80" s="107">
        <f>IF($U$80="nulová",$N$80,0)</f>
        <v>0</v>
      </c>
      <c r="BJ80" s="71" t="s">
        <v>70</v>
      </c>
      <c r="BK80" s="107">
        <f>ROUND($L$80*$K$80,1)</f>
        <v>0</v>
      </c>
    </row>
    <row r="81" spans="2:63" s="6" customFormat="1" ht="15.75" customHeight="1">
      <c r="B81" s="20"/>
      <c r="C81" s="100" t="s">
        <v>125</v>
      </c>
      <c r="D81" s="100" t="s">
        <v>104</v>
      </c>
      <c r="E81" s="98" t="s">
        <v>126</v>
      </c>
      <c r="F81" s="255" t="s">
        <v>127</v>
      </c>
      <c r="G81" s="256"/>
      <c r="H81" s="256"/>
      <c r="I81" s="256"/>
      <c r="J81" s="100" t="s">
        <v>107</v>
      </c>
      <c r="K81" s="101">
        <v>1</v>
      </c>
      <c r="L81" s="257"/>
      <c r="M81" s="256"/>
      <c r="N81" s="258">
        <f>ROUND($L$81*$K$81,1)</f>
        <v>0</v>
      </c>
      <c r="O81" s="256"/>
      <c r="P81" s="256"/>
      <c r="Q81" s="256"/>
      <c r="R81" s="99"/>
      <c r="S81" s="20"/>
      <c r="T81" s="103"/>
      <c r="U81" s="104" t="s">
        <v>32</v>
      </c>
      <c r="X81" s="105">
        <v>0</v>
      </c>
      <c r="Y81" s="105">
        <f>$X$81*$K$81</f>
        <v>0</v>
      </c>
      <c r="Z81" s="105">
        <v>0</v>
      </c>
      <c r="AA81" s="106">
        <f>$Z$81*$K$81</f>
        <v>0</v>
      </c>
      <c r="AR81" s="71" t="s">
        <v>108</v>
      </c>
      <c r="AT81" s="71" t="s">
        <v>104</v>
      </c>
      <c r="AU81" s="71" t="s">
        <v>70</v>
      </c>
      <c r="AY81" s="71" t="s">
        <v>103</v>
      </c>
      <c r="BE81" s="107">
        <f>IF($U$81="základní",$N$81,0)</f>
        <v>0</v>
      </c>
      <c r="BF81" s="107">
        <f>IF($U$81="snížená",$N$81,0)</f>
        <v>0</v>
      </c>
      <c r="BG81" s="107">
        <f>IF($U$81="zákl. přenesená",$N$81,0)</f>
        <v>0</v>
      </c>
      <c r="BH81" s="107">
        <f>IF($U$81="sníž. přenesená",$N$81,0)</f>
        <v>0</v>
      </c>
      <c r="BI81" s="107">
        <f>IF($U$81="nulová",$N$81,0)</f>
        <v>0</v>
      </c>
      <c r="BJ81" s="71" t="s">
        <v>70</v>
      </c>
      <c r="BK81" s="107">
        <f>ROUND($L$81*$K$81,1)</f>
        <v>0</v>
      </c>
    </row>
    <row r="82" spans="2:63" s="6" customFormat="1" ht="15.75" customHeight="1">
      <c r="B82" s="20"/>
      <c r="C82" s="100" t="s">
        <v>128</v>
      </c>
      <c r="D82" s="100" t="s">
        <v>104</v>
      </c>
      <c r="E82" s="98" t="s">
        <v>129</v>
      </c>
      <c r="F82" s="255" t="s">
        <v>130</v>
      </c>
      <c r="G82" s="256"/>
      <c r="H82" s="256"/>
      <c r="I82" s="256"/>
      <c r="J82" s="100" t="s">
        <v>107</v>
      </c>
      <c r="K82" s="101">
        <v>1</v>
      </c>
      <c r="L82" s="257"/>
      <c r="M82" s="256"/>
      <c r="N82" s="258">
        <f>ROUND($L$82*$K$82,1)</f>
        <v>0</v>
      </c>
      <c r="O82" s="256"/>
      <c r="P82" s="256"/>
      <c r="Q82" s="256"/>
      <c r="R82" s="99"/>
      <c r="S82" s="20"/>
      <c r="T82" s="103"/>
      <c r="U82" s="104" t="s">
        <v>32</v>
      </c>
      <c r="X82" s="105">
        <v>0</v>
      </c>
      <c r="Y82" s="105">
        <f>$X$82*$K$82</f>
        <v>0</v>
      </c>
      <c r="Z82" s="105">
        <v>0</v>
      </c>
      <c r="AA82" s="106">
        <f>$Z$82*$K$82</f>
        <v>0</v>
      </c>
      <c r="AR82" s="71" t="s">
        <v>108</v>
      </c>
      <c r="AT82" s="71" t="s">
        <v>104</v>
      </c>
      <c r="AU82" s="71" t="s">
        <v>70</v>
      </c>
      <c r="AY82" s="71" t="s">
        <v>103</v>
      </c>
      <c r="BE82" s="107">
        <f>IF($U$82="základní",$N$82,0)</f>
        <v>0</v>
      </c>
      <c r="BF82" s="107">
        <f>IF($U$82="snížená",$N$82,0)</f>
        <v>0</v>
      </c>
      <c r="BG82" s="107">
        <f>IF($U$82="zákl. přenesená",$N$82,0)</f>
        <v>0</v>
      </c>
      <c r="BH82" s="107">
        <f>IF($U$82="sníž. přenesená",$N$82,0)</f>
        <v>0</v>
      </c>
      <c r="BI82" s="107">
        <f>IF($U$82="nulová",$N$82,0)</f>
        <v>0</v>
      </c>
      <c r="BJ82" s="71" t="s">
        <v>70</v>
      </c>
      <c r="BK82" s="107">
        <f>ROUND($L$82*$K$82,1)</f>
        <v>0</v>
      </c>
    </row>
    <row r="83" spans="2:63" s="6" customFormat="1" ht="15.75" customHeight="1">
      <c r="B83" s="20"/>
      <c r="C83" s="100" t="s">
        <v>131</v>
      </c>
      <c r="D83" s="100" t="s">
        <v>104</v>
      </c>
      <c r="E83" s="98" t="s">
        <v>132</v>
      </c>
      <c r="F83" s="255" t="s">
        <v>133</v>
      </c>
      <c r="G83" s="256"/>
      <c r="H83" s="256"/>
      <c r="I83" s="256"/>
      <c r="J83" s="100" t="s">
        <v>107</v>
      </c>
      <c r="K83" s="101">
        <v>1</v>
      </c>
      <c r="L83" s="257"/>
      <c r="M83" s="256"/>
      <c r="N83" s="258">
        <f>ROUND($L$83*$K$83,1)</f>
        <v>0</v>
      </c>
      <c r="O83" s="256"/>
      <c r="P83" s="256"/>
      <c r="Q83" s="256"/>
      <c r="R83" s="99"/>
      <c r="S83" s="20"/>
      <c r="T83" s="103"/>
      <c r="U83" s="108" t="s">
        <v>32</v>
      </c>
      <c r="V83" s="109"/>
      <c r="W83" s="109"/>
      <c r="X83" s="110">
        <v>0</v>
      </c>
      <c r="Y83" s="110">
        <f>$X$83*$K$83</f>
        <v>0</v>
      </c>
      <c r="Z83" s="110">
        <v>0</v>
      </c>
      <c r="AA83" s="111">
        <f>$Z$83*$K$83</f>
        <v>0</v>
      </c>
      <c r="AR83" s="71" t="s">
        <v>108</v>
      </c>
      <c r="AT83" s="71" t="s">
        <v>104</v>
      </c>
      <c r="AU83" s="71" t="s">
        <v>70</v>
      </c>
      <c r="AY83" s="71" t="s">
        <v>103</v>
      </c>
      <c r="BE83" s="107">
        <f>IF($U$83="základní",$N$83,0)</f>
        <v>0</v>
      </c>
      <c r="BF83" s="107">
        <f>IF($U$83="snížená",$N$83,0)</f>
        <v>0</v>
      </c>
      <c r="BG83" s="107">
        <f>IF($U$83="zákl. přenesená",$N$83,0)</f>
        <v>0</v>
      </c>
      <c r="BH83" s="107">
        <f>IF($U$83="sníž. přenesená",$N$83,0)</f>
        <v>0</v>
      </c>
      <c r="BI83" s="107">
        <f>IF($U$83="nulová",$N$83,0)</f>
        <v>0</v>
      </c>
      <c r="BJ83" s="71" t="s">
        <v>70</v>
      </c>
      <c r="BK83" s="107">
        <f>ROUND($L$83*$K$83,1)</f>
        <v>0</v>
      </c>
    </row>
    <row r="84" spans="2:19" s="6" customFormat="1" ht="7.5" customHeight="1">
      <c r="B84" s="34"/>
      <c r="C84" s="35"/>
      <c r="D84" s="35"/>
      <c r="E84" s="35"/>
      <c r="F84" s="35"/>
      <c r="G84" s="35"/>
      <c r="H84" s="35"/>
      <c r="I84" s="35"/>
      <c r="J84" s="35"/>
      <c r="K84" s="35"/>
      <c r="L84" s="35"/>
      <c r="M84" s="35"/>
      <c r="N84" s="35"/>
      <c r="O84" s="35"/>
      <c r="P84" s="35"/>
      <c r="Q84" s="35"/>
      <c r="R84" s="35"/>
      <c r="S84" s="20"/>
    </row>
    <row r="85" s="2" customFormat="1" ht="14.25" customHeight="1"/>
  </sheetData>
  <mergeCells count="75">
    <mergeCell ref="E22:P22"/>
    <mergeCell ref="C2:R2"/>
    <mergeCell ref="C4:R4"/>
    <mergeCell ref="F6:Q6"/>
    <mergeCell ref="F7:Q7"/>
    <mergeCell ref="O10:P10"/>
    <mergeCell ref="O12:P12"/>
    <mergeCell ref="O13:P13"/>
    <mergeCell ref="O15:P15"/>
    <mergeCell ref="O16:P16"/>
    <mergeCell ref="O18:P18"/>
    <mergeCell ref="O19:P19"/>
    <mergeCell ref="C39:R39"/>
    <mergeCell ref="M25:P25"/>
    <mergeCell ref="H27:J27"/>
    <mergeCell ref="M27:P27"/>
    <mergeCell ref="H28:J28"/>
    <mergeCell ref="M28:P28"/>
    <mergeCell ref="H29:J29"/>
    <mergeCell ref="M29:P29"/>
    <mergeCell ref="H30:J30"/>
    <mergeCell ref="M30:P30"/>
    <mergeCell ref="H31:J31"/>
    <mergeCell ref="M31:P31"/>
    <mergeCell ref="L33:P33"/>
    <mergeCell ref="F63:Q63"/>
    <mergeCell ref="F41:Q41"/>
    <mergeCell ref="F42:Q42"/>
    <mergeCell ref="M44:P44"/>
    <mergeCell ref="M46:Q46"/>
    <mergeCell ref="C49:G49"/>
    <mergeCell ref="N49:Q49"/>
    <mergeCell ref="N51:Q51"/>
    <mergeCell ref="N52:Q52"/>
    <mergeCell ref="N53:Q53"/>
    <mergeCell ref="C60:R60"/>
    <mergeCell ref="F62:Q62"/>
    <mergeCell ref="F76:I76"/>
    <mergeCell ref="L76:M76"/>
    <mergeCell ref="N76:Q76"/>
    <mergeCell ref="M65:P65"/>
    <mergeCell ref="M67:Q67"/>
    <mergeCell ref="F70:I70"/>
    <mergeCell ref="L70:M70"/>
    <mergeCell ref="N70:Q70"/>
    <mergeCell ref="F73:I73"/>
    <mergeCell ref="L73:M73"/>
    <mergeCell ref="N73:Q73"/>
    <mergeCell ref="N71:Q71"/>
    <mergeCell ref="N72:Q72"/>
    <mergeCell ref="F83:I83"/>
    <mergeCell ref="L83:M83"/>
    <mergeCell ref="N83:Q83"/>
    <mergeCell ref="F80:I80"/>
    <mergeCell ref="L80:M80"/>
    <mergeCell ref="N80:Q80"/>
    <mergeCell ref="F81:I81"/>
    <mergeCell ref="L81:M81"/>
    <mergeCell ref="N81:Q81"/>
    <mergeCell ref="H1:K1"/>
    <mergeCell ref="S2:AC2"/>
    <mergeCell ref="F82:I82"/>
    <mergeCell ref="L82:M82"/>
    <mergeCell ref="N82:Q82"/>
    <mergeCell ref="F77:I77"/>
    <mergeCell ref="L77:M77"/>
    <mergeCell ref="N77:Q77"/>
    <mergeCell ref="F79:I79"/>
    <mergeCell ref="L79:M79"/>
    <mergeCell ref="N79:Q79"/>
    <mergeCell ref="N78:Q78"/>
    <mergeCell ref="F74:R74"/>
    <mergeCell ref="F75:I75"/>
    <mergeCell ref="L75:M75"/>
    <mergeCell ref="N75:Q75"/>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457"/>
  <sheetViews>
    <sheetView showGridLines="0" workbookViewId="0" topLeftCell="A1">
      <pane ySplit="1" topLeftCell="A2" activePane="bottomLeft" state="frozen"/>
      <selection pane="bottomLeft" activeCell="F14" sqref="F14"/>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148"/>
      <c r="B1" s="145"/>
      <c r="C1" s="145"/>
      <c r="D1" s="146" t="s">
        <v>1</v>
      </c>
      <c r="E1" s="145"/>
      <c r="F1" s="147" t="s">
        <v>761</v>
      </c>
      <c r="G1" s="147"/>
      <c r="H1" s="254" t="s">
        <v>762</v>
      </c>
      <c r="I1" s="254"/>
      <c r="J1" s="254"/>
      <c r="K1" s="254"/>
      <c r="L1" s="147" t="s">
        <v>763</v>
      </c>
      <c r="M1" s="147"/>
      <c r="N1" s="145"/>
      <c r="O1" s="146" t="s">
        <v>76</v>
      </c>
      <c r="P1" s="145"/>
      <c r="Q1" s="145"/>
      <c r="R1" s="145"/>
      <c r="S1" s="147" t="s">
        <v>764</v>
      </c>
      <c r="T1" s="147"/>
      <c r="U1" s="148"/>
      <c r="V1" s="14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56" s="2" customFormat="1" ht="37.5" customHeight="1">
      <c r="C2" s="247" t="s">
        <v>4</v>
      </c>
      <c r="D2" s="223"/>
      <c r="E2" s="223"/>
      <c r="F2" s="223"/>
      <c r="G2" s="223"/>
      <c r="H2" s="223"/>
      <c r="I2" s="223"/>
      <c r="J2" s="223"/>
      <c r="K2" s="223"/>
      <c r="L2" s="223"/>
      <c r="M2" s="223"/>
      <c r="N2" s="223"/>
      <c r="O2" s="223"/>
      <c r="P2" s="223"/>
      <c r="Q2" s="223"/>
      <c r="R2" s="223"/>
      <c r="S2" s="222" t="s">
        <v>5</v>
      </c>
      <c r="T2" s="223"/>
      <c r="U2" s="223"/>
      <c r="V2" s="223"/>
      <c r="W2" s="223"/>
      <c r="X2" s="223"/>
      <c r="Y2" s="223"/>
      <c r="Z2" s="223"/>
      <c r="AA2" s="223"/>
      <c r="AB2" s="223"/>
      <c r="AC2" s="223"/>
      <c r="AT2" s="2" t="s">
        <v>75</v>
      </c>
      <c r="AZ2" s="6" t="s">
        <v>134</v>
      </c>
      <c r="BA2" s="6" t="s">
        <v>135</v>
      </c>
      <c r="BB2" s="6" t="s">
        <v>135</v>
      </c>
      <c r="BC2" s="6" t="s">
        <v>136</v>
      </c>
      <c r="BD2" s="6" t="s">
        <v>113</v>
      </c>
    </row>
    <row r="3" spans="2:56" s="2" customFormat="1" ht="7.5" customHeight="1">
      <c r="B3" s="7"/>
      <c r="C3" s="8"/>
      <c r="D3" s="8"/>
      <c r="E3" s="8"/>
      <c r="F3" s="8"/>
      <c r="G3" s="8"/>
      <c r="H3" s="8"/>
      <c r="I3" s="8"/>
      <c r="J3" s="8"/>
      <c r="K3" s="8"/>
      <c r="L3" s="8"/>
      <c r="M3" s="8"/>
      <c r="N3" s="8"/>
      <c r="O3" s="8"/>
      <c r="P3" s="8"/>
      <c r="Q3" s="8"/>
      <c r="R3" s="9"/>
      <c r="AT3" s="2" t="s">
        <v>72</v>
      </c>
      <c r="AZ3" s="6" t="s">
        <v>137</v>
      </c>
      <c r="BA3" s="6" t="s">
        <v>135</v>
      </c>
      <c r="BB3" s="6" t="s">
        <v>135</v>
      </c>
      <c r="BC3" s="6" t="s">
        <v>138</v>
      </c>
      <c r="BD3" s="6" t="s">
        <v>113</v>
      </c>
    </row>
    <row r="4" spans="2:56" s="2" customFormat="1" ht="37.5" customHeight="1">
      <c r="B4" s="10"/>
      <c r="C4" s="237" t="s">
        <v>77</v>
      </c>
      <c r="D4" s="223"/>
      <c r="E4" s="223"/>
      <c r="F4" s="223"/>
      <c r="G4" s="223"/>
      <c r="H4" s="223"/>
      <c r="I4" s="223"/>
      <c r="J4" s="223"/>
      <c r="K4" s="223"/>
      <c r="L4" s="223"/>
      <c r="M4" s="223"/>
      <c r="N4" s="223"/>
      <c r="O4" s="223"/>
      <c r="P4" s="223"/>
      <c r="Q4" s="223"/>
      <c r="R4" s="248"/>
      <c r="T4" s="12" t="s">
        <v>10</v>
      </c>
      <c r="AT4" s="2" t="s">
        <v>3</v>
      </c>
      <c r="AZ4" s="6" t="s">
        <v>139</v>
      </c>
      <c r="BA4" s="6" t="s">
        <v>135</v>
      </c>
      <c r="BB4" s="6" t="s">
        <v>135</v>
      </c>
      <c r="BC4" s="6" t="s">
        <v>140</v>
      </c>
      <c r="BD4" s="6" t="s">
        <v>113</v>
      </c>
    </row>
    <row r="5" spans="2:56" s="2" customFormat="1" ht="7.5" customHeight="1">
      <c r="B5" s="10"/>
      <c r="R5" s="11"/>
      <c r="AZ5" s="6" t="s">
        <v>141</v>
      </c>
      <c r="BA5" s="6" t="s">
        <v>135</v>
      </c>
      <c r="BB5" s="6" t="s">
        <v>135</v>
      </c>
      <c r="BC5" s="6" t="s">
        <v>142</v>
      </c>
      <c r="BD5" s="6" t="s">
        <v>113</v>
      </c>
    </row>
    <row r="6" spans="2:56" s="2" customFormat="1" ht="15.75" customHeight="1">
      <c r="B6" s="10"/>
      <c r="D6" s="15" t="s">
        <v>14</v>
      </c>
      <c r="F6" s="268" t="str">
        <f>'Rekapitulace stavby'!$K$6</f>
        <v>08 - REKONSTRUKCE A OPRAVY STŘEŠNÍHO PLÁŠTĚ GALERIE UMĚNÍ</v>
      </c>
      <c r="G6" s="223"/>
      <c r="H6" s="223"/>
      <c r="I6" s="223"/>
      <c r="J6" s="223"/>
      <c r="K6" s="223"/>
      <c r="L6" s="223"/>
      <c r="M6" s="223"/>
      <c r="N6" s="223"/>
      <c r="O6" s="223"/>
      <c r="P6" s="223"/>
      <c r="Q6" s="223"/>
      <c r="R6" s="11"/>
      <c r="AZ6" s="6" t="s">
        <v>143</v>
      </c>
      <c r="BA6" s="6" t="s">
        <v>135</v>
      </c>
      <c r="BB6" s="6" t="s">
        <v>135</v>
      </c>
      <c r="BC6" s="6" t="s">
        <v>144</v>
      </c>
      <c r="BD6" s="6" t="s">
        <v>113</v>
      </c>
    </row>
    <row r="7" spans="2:56" s="6" customFormat="1" ht="18.75" customHeight="1">
      <c r="B7" s="20"/>
      <c r="D7" s="14" t="s">
        <v>78</v>
      </c>
      <c r="F7" s="239" t="s">
        <v>145</v>
      </c>
      <c r="G7" s="238"/>
      <c r="H7" s="238"/>
      <c r="I7" s="238"/>
      <c r="J7" s="238"/>
      <c r="K7" s="238"/>
      <c r="L7" s="238"/>
      <c r="M7" s="238"/>
      <c r="N7" s="238"/>
      <c r="O7" s="238"/>
      <c r="P7" s="238"/>
      <c r="Q7" s="238"/>
      <c r="R7" s="23"/>
      <c r="AZ7" s="6" t="s">
        <v>146</v>
      </c>
      <c r="BA7" s="6" t="s">
        <v>135</v>
      </c>
      <c r="BB7" s="6" t="s">
        <v>135</v>
      </c>
      <c r="BC7" s="6" t="s">
        <v>147</v>
      </c>
      <c r="BD7" s="6" t="s">
        <v>113</v>
      </c>
    </row>
    <row r="8" spans="2:56" s="6" customFormat="1" ht="14.25" customHeight="1">
      <c r="B8" s="20"/>
      <c r="R8" s="23"/>
      <c r="AZ8" s="6" t="s">
        <v>148</v>
      </c>
      <c r="BA8" s="6" t="s">
        <v>135</v>
      </c>
      <c r="BB8" s="6" t="s">
        <v>135</v>
      </c>
      <c r="BC8" s="6" t="s">
        <v>149</v>
      </c>
      <c r="BD8" s="6" t="s">
        <v>113</v>
      </c>
    </row>
    <row r="9" spans="2:56" s="6" customFormat="1" ht="15" customHeight="1">
      <c r="B9" s="20"/>
      <c r="D9" s="15" t="s">
        <v>80</v>
      </c>
      <c r="F9" s="16"/>
      <c r="R9" s="23"/>
      <c r="AZ9" s="6" t="s">
        <v>150</v>
      </c>
      <c r="BA9" s="6" t="s">
        <v>135</v>
      </c>
      <c r="BB9" s="6" t="s">
        <v>135</v>
      </c>
      <c r="BC9" s="6" t="s">
        <v>151</v>
      </c>
      <c r="BD9" s="6" t="s">
        <v>113</v>
      </c>
    </row>
    <row r="10" spans="2:56" s="6" customFormat="1" ht="15" customHeight="1">
      <c r="B10" s="20"/>
      <c r="D10" s="15" t="s">
        <v>16</v>
      </c>
      <c r="F10" s="16" t="s">
        <v>17</v>
      </c>
      <c r="M10" s="15" t="s">
        <v>18</v>
      </c>
      <c r="O10" s="262" t="str">
        <f>'Rekapitulace stavby'!$AN$8</f>
        <v>24.06.2013</v>
      </c>
      <c r="P10" s="238"/>
      <c r="R10" s="23"/>
      <c r="AZ10" s="6" t="s">
        <v>152</v>
      </c>
      <c r="BA10" s="6" t="s">
        <v>135</v>
      </c>
      <c r="BB10" s="6" t="s">
        <v>135</v>
      </c>
      <c r="BC10" s="6" t="s">
        <v>153</v>
      </c>
      <c r="BD10" s="6" t="s">
        <v>113</v>
      </c>
    </row>
    <row r="11" spans="2:56" s="6" customFormat="1" ht="7.5" customHeight="1">
      <c r="B11" s="20"/>
      <c r="R11" s="23"/>
      <c r="AZ11" s="6" t="s">
        <v>154</v>
      </c>
      <c r="BA11" s="6" t="s">
        <v>135</v>
      </c>
      <c r="BB11" s="6" t="s">
        <v>135</v>
      </c>
      <c r="BC11" s="6" t="s">
        <v>155</v>
      </c>
      <c r="BD11" s="6" t="s">
        <v>113</v>
      </c>
    </row>
    <row r="12" spans="2:56" s="6" customFormat="1" ht="15" customHeight="1">
      <c r="B12" s="20"/>
      <c r="D12" s="15" t="s">
        <v>20</v>
      </c>
      <c r="M12" s="15" t="s">
        <v>21</v>
      </c>
      <c r="O12" s="240" t="str">
        <f>IF('Rekapitulace stavby'!$AN$10="","",'Rekapitulace stavby'!$AN$10)</f>
        <v/>
      </c>
      <c r="P12" s="238"/>
      <c r="R12" s="23"/>
      <c r="AZ12" s="6" t="s">
        <v>156</v>
      </c>
      <c r="BA12" s="6" t="s">
        <v>135</v>
      </c>
      <c r="BB12" s="6" t="s">
        <v>135</v>
      </c>
      <c r="BC12" s="6" t="s">
        <v>157</v>
      </c>
      <c r="BD12" s="6" t="s">
        <v>113</v>
      </c>
    </row>
    <row r="13" spans="2:18" s="6" customFormat="1" ht="18.75" customHeight="1">
      <c r="B13" s="20"/>
      <c r="E13" s="16" t="str">
        <f>IF('Rekapitulace stavby'!$E$11="","",'Rekapitulace stavby'!$E$11)</f>
        <v>Statutární město Karlovy Vary</v>
      </c>
      <c r="M13" s="15" t="s">
        <v>23</v>
      </c>
      <c r="O13" s="240" t="str">
        <f>IF('Rekapitulace stavby'!$AN$11="","",'Rekapitulace stavby'!$AN$11)</f>
        <v/>
      </c>
      <c r="P13" s="238"/>
      <c r="R13" s="23"/>
    </row>
    <row r="14" spans="2:18" s="6" customFormat="1" ht="7.5" customHeight="1">
      <c r="B14" s="20"/>
      <c r="R14" s="23"/>
    </row>
    <row r="15" spans="2:18" s="6" customFormat="1" ht="15" customHeight="1">
      <c r="B15" s="20"/>
      <c r="D15" s="15" t="s">
        <v>24</v>
      </c>
      <c r="M15" s="15" t="s">
        <v>21</v>
      </c>
      <c r="O15" s="240" t="str">
        <f>IF('Rekapitulace stavby'!$AN$13="","",'Rekapitulace stavby'!$AN$13)</f>
        <v>Vyplň údaj</v>
      </c>
      <c r="P15" s="238"/>
      <c r="R15" s="23"/>
    </row>
    <row r="16" spans="2:18" s="6" customFormat="1" ht="18.75" customHeight="1">
      <c r="B16" s="20"/>
      <c r="E16" s="16" t="str">
        <f>IF('Rekapitulace stavby'!$E$14="","",'Rekapitulace stavby'!$E$14)</f>
        <v>Vyplň údaj</v>
      </c>
      <c r="M16" s="15" t="s">
        <v>23</v>
      </c>
      <c r="O16" s="240" t="str">
        <f>IF('Rekapitulace stavby'!$AN$14="","",'Rekapitulace stavby'!$AN$14)</f>
        <v>Vyplň údaj</v>
      </c>
      <c r="P16" s="238"/>
      <c r="R16" s="23"/>
    </row>
    <row r="17" spans="2:18" s="6" customFormat="1" ht="7.5" customHeight="1">
      <c r="B17" s="20"/>
      <c r="R17" s="23"/>
    </row>
    <row r="18" spans="2:18" s="6" customFormat="1" ht="15" customHeight="1">
      <c r="B18" s="20"/>
      <c r="D18" s="15" t="s">
        <v>26</v>
      </c>
      <c r="M18" s="15" t="s">
        <v>21</v>
      </c>
      <c r="O18" s="240" t="str">
        <f>IF('Rekapitulace stavby'!$AN$16="","",'Rekapitulace stavby'!$AN$16)</f>
        <v/>
      </c>
      <c r="P18" s="238"/>
      <c r="R18" s="23"/>
    </row>
    <row r="19" spans="2:18" s="6" customFormat="1" ht="18.75" customHeight="1">
      <c r="B19" s="20"/>
      <c r="E19" s="16" t="str">
        <f>IF('Rekapitulace stavby'!$E$17="","",'Rekapitulace stavby'!$E$17)</f>
        <v>HBH atelier s.r.o.</v>
      </c>
      <c r="M19" s="15" t="s">
        <v>23</v>
      </c>
      <c r="O19" s="240" t="str">
        <f>IF('Rekapitulace stavby'!$AN$17="","",'Rekapitulace stavby'!$AN$17)</f>
        <v/>
      </c>
      <c r="P19" s="238"/>
      <c r="R19" s="23"/>
    </row>
    <row r="20" spans="2:18" s="6" customFormat="1" ht="7.5" customHeight="1">
      <c r="B20" s="20"/>
      <c r="R20" s="23"/>
    </row>
    <row r="21" spans="2:18" s="6" customFormat="1" ht="15" customHeight="1">
      <c r="B21" s="20"/>
      <c r="D21" s="15" t="s">
        <v>29</v>
      </c>
      <c r="R21" s="23"/>
    </row>
    <row r="22" spans="2:18" s="71" customFormat="1" ht="15.75" customHeight="1">
      <c r="B22" s="72"/>
      <c r="E22" s="251"/>
      <c r="F22" s="273"/>
      <c r="G22" s="273"/>
      <c r="H22" s="273"/>
      <c r="I22" s="273"/>
      <c r="J22" s="273"/>
      <c r="K22" s="273"/>
      <c r="L22" s="273"/>
      <c r="M22" s="273"/>
      <c r="N22" s="273"/>
      <c r="O22" s="273"/>
      <c r="P22" s="273"/>
      <c r="R22" s="73"/>
    </row>
    <row r="23" spans="2:18" s="6" customFormat="1" ht="7.5" customHeight="1">
      <c r="B23" s="20"/>
      <c r="R23" s="23"/>
    </row>
    <row r="24" spans="2:18" s="6" customFormat="1" ht="7.5" customHeight="1">
      <c r="B24" s="20"/>
      <c r="D24" s="42"/>
      <c r="E24" s="42"/>
      <c r="F24" s="42"/>
      <c r="G24" s="42"/>
      <c r="H24" s="42"/>
      <c r="I24" s="42"/>
      <c r="J24" s="42"/>
      <c r="K24" s="42"/>
      <c r="L24" s="42"/>
      <c r="M24" s="42"/>
      <c r="N24" s="42"/>
      <c r="O24" s="42"/>
      <c r="P24" s="42"/>
      <c r="R24" s="23"/>
    </row>
    <row r="25" spans="2:18" s="6" customFormat="1" ht="26.25" customHeight="1">
      <c r="B25" s="20"/>
      <c r="D25" s="74" t="s">
        <v>30</v>
      </c>
      <c r="M25" s="228">
        <f>ROUNDUP($N$86,2)</f>
        <v>0</v>
      </c>
      <c r="N25" s="238"/>
      <c r="O25" s="238"/>
      <c r="P25" s="238"/>
      <c r="R25" s="23"/>
    </row>
    <row r="26" spans="2:18" s="6" customFormat="1" ht="7.5" customHeight="1">
      <c r="B26" s="20"/>
      <c r="D26" s="42"/>
      <c r="E26" s="42"/>
      <c r="F26" s="42"/>
      <c r="G26" s="42"/>
      <c r="H26" s="42"/>
      <c r="I26" s="42"/>
      <c r="J26" s="42"/>
      <c r="K26" s="42"/>
      <c r="L26" s="42"/>
      <c r="M26" s="42"/>
      <c r="N26" s="42"/>
      <c r="O26" s="42"/>
      <c r="P26" s="42"/>
      <c r="R26" s="23"/>
    </row>
    <row r="27" spans="2:18" s="6" customFormat="1" ht="15" customHeight="1">
      <c r="B27" s="20"/>
      <c r="D27" s="25" t="s">
        <v>31</v>
      </c>
      <c r="E27" s="25" t="s">
        <v>32</v>
      </c>
      <c r="F27" s="26">
        <v>0.21</v>
      </c>
      <c r="G27" s="75" t="s">
        <v>33</v>
      </c>
      <c r="H27" s="271">
        <f>SUM($BE$86:$BE$456)</f>
        <v>0</v>
      </c>
      <c r="I27" s="238"/>
      <c r="J27" s="238"/>
      <c r="M27" s="271">
        <f>SUM($BE$86:$BE$456)*$F$27</f>
        <v>0</v>
      </c>
      <c r="N27" s="238"/>
      <c r="O27" s="238"/>
      <c r="P27" s="238"/>
      <c r="R27" s="23"/>
    </row>
    <row r="28" spans="2:18" s="6" customFormat="1" ht="15" customHeight="1">
      <c r="B28" s="20"/>
      <c r="E28" s="25" t="s">
        <v>34</v>
      </c>
      <c r="F28" s="26">
        <v>0.15</v>
      </c>
      <c r="G28" s="75" t="s">
        <v>33</v>
      </c>
      <c r="H28" s="271">
        <f>SUM($BF$86:$BF$456)</f>
        <v>0</v>
      </c>
      <c r="I28" s="238"/>
      <c r="J28" s="238"/>
      <c r="M28" s="271">
        <f>SUM($BF$86:$BF$456)*$F$28</f>
        <v>0</v>
      </c>
      <c r="N28" s="238"/>
      <c r="O28" s="238"/>
      <c r="P28" s="238"/>
      <c r="R28" s="23"/>
    </row>
    <row r="29" spans="2:18" s="6" customFormat="1" ht="15" customHeight="1" hidden="1">
      <c r="B29" s="20"/>
      <c r="E29" s="25" t="s">
        <v>35</v>
      </c>
      <c r="F29" s="26">
        <v>0.21</v>
      </c>
      <c r="G29" s="75" t="s">
        <v>33</v>
      </c>
      <c r="H29" s="271">
        <f>SUM($BG$86:$BG$456)</f>
        <v>0</v>
      </c>
      <c r="I29" s="238"/>
      <c r="J29" s="238"/>
      <c r="M29" s="271">
        <v>0</v>
      </c>
      <c r="N29" s="238"/>
      <c r="O29" s="238"/>
      <c r="P29" s="238"/>
      <c r="R29" s="23"/>
    </row>
    <row r="30" spans="2:18" s="6" customFormat="1" ht="15" customHeight="1" hidden="1">
      <c r="B30" s="20"/>
      <c r="E30" s="25" t="s">
        <v>36</v>
      </c>
      <c r="F30" s="26">
        <v>0.15</v>
      </c>
      <c r="G30" s="75" t="s">
        <v>33</v>
      </c>
      <c r="H30" s="271">
        <f>SUM($BH$86:$BH$456)</f>
        <v>0</v>
      </c>
      <c r="I30" s="238"/>
      <c r="J30" s="238"/>
      <c r="M30" s="271">
        <v>0</v>
      </c>
      <c r="N30" s="238"/>
      <c r="O30" s="238"/>
      <c r="P30" s="238"/>
      <c r="R30" s="23"/>
    </row>
    <row r="31" spans="2:18" s="6" customFormat="1" ht="15" customHeight="1" hidden="1">
      <c r="B31" s="20"/>
      <c r="E31" s="25" t="s">
        <v>37</v>
      </c>
      <c r="F31" s="26">
        <v>0</v>
      </c>
      <c r="G31" s="75" t="s">
        <v>33</v>
      </c>
      <c r="H31" s="271">
        <f>SUM($BI$86:$BI$456)</f>
        <v>0</v>
      </c>
      <c r="I31" s="238"/>
      <c r="J31" s="238"/>
      <c r="M31" s="271">
        <v>0</v>
      </c>
      <c r="N31" s="238"/>
      <c r="O31" s="238"/>
      <c r="P31" s="238"/>
      <c r="R31" s="23"/>
    </row>
    <row r="32" spans="2:18" s="6" customFormat="1" ht="7.5" customHeight="1">
      <c r="B32" s="20"/>
      <c r="R32" s="23"/>
    </row>
    <row r="33" spans="2:18" s="6" customFormat="1" ht="26.25" customHeight="1">
      <c r="B33" s="20"/>
      <c r="C33" s="29"/>
      <c r="D33" s="30" t="s">
        <v>38</v>
      </c>
      <c r="E33" s="31"/>
      <c r="F33" s="31"/>
      <c r="G33" s="76" t="s">
        <v>39</v>
      </c>
      <c r="H33" s="32" t="s">
        <v>40</v>
      </c>
      <c r="I33" s="31"/>
      <c r="J33" s="31"/>
      <c r="K33" s="31"/>
      <c r="L33" s="235">
        <f>ROUNDUP(SUM($M$25:$M$31),2)</f>
        <v>0</v>
      </c>
      <c r="M33" s="231"/>
      <c r="N33" s="231"/>
      <c r="O33" s="231"/>
      <c r="P33" s="236"/>
      <c r="Q33" s="29"/>
      <c r="R33" s="33"/>
    </row>
    <row r="34" spans="2:18" s="6" customFormat="1" ht="15" customHeight="1">
      <c r="B34" s="34"/>
      <c r="C34" s="35"/>
      <c r="D34" s="35"/>
      <c r="E34" s="35"/>
      <c r="F34" s="35"/>
      <c r="G34" s="35"/>
      <c r="H34" s="35"/>
      <c r="I34" s="35"/>
      <c r="J34" s="35"/>
      <c r="K34" s="35"/>
      <c r="L34" s="35"/>
      <c r="M34" s="35"/>
      <c r="N34" s="35"/>
      <c r="O34" s="35"/>
      <c r="P34" s="35"/>
      <c r="Q34" s="35"/>
      <c r="R34" s="36"/>
    </row>
    <row r="38" spans="2:18" s="6" customFormat="1" ht="7.5" customHeight="1">
      <c r="B38" s="37"/>
      <c r="C38" s="38"/>
      <c r="D38" s="38"/>
      <c r="E38" s="38"/>
      <c r="F38" s="38"/>
      <c r="G38" s="38"/>
      <c r="H38" s="38"/>
      <c r="I38" s="38"/>
      <c r="J38" s="38"/>
      <c r="K38" s="38"/>
      <c r="L38" s="38"/>
      <c r="M38" s="38"/>
      <c r="N38" s="38"/>
      <c r="O38" s="38"/>
      <c r="P38" s="38"/>
      <c r="Q38" s="38"/>
      <c r="R38" s="77"/>
    </row>
    <row r="39" spans="2:18" s="6" customFormat="1" ht="37.5" customHeight="1">
      <c r="B39" s="20"/>
      <c r="C39" s="237" t="s">
        <v>81</v>
      </c>
      <c r="D39" s="238"/>
      <c r="E39" s="238"/>
      <c r="F39" s="238"/>
      <c r="G39" s="238"/>
      <c r="H39" s="238"/>
      <c r="I39" s="238"/>
      <c r="J39" s="238"/>
      <c r="K39" s="238"/>
      <c r="L39" s="238"/>
      <c r="M39" s="238"/>
      <c r="N39" s="238"/>
      <c r="O39" s="238"/>
      <c r="P39" s="238"/>
      <c r="Q39" s="238"/>
      <c r="R39" s="272"/>
    </row>
    <row r="40" spans="2:18" s="6" customFormat="1" ht="7.5" customHeight="1">
      <c r="B40" s="20"/>
      <c r="R40" s="23"/>
    </row>
    <row r="41" spans="2:18" s="6" customFormat="1" ht="15" customHeight="1">
      <c r="B41" s="20"/>
      <c r="C41" s="15" t="s">
        <v>14</v>
      </c>
      <c r="F41" s="268" t="str">
        <f>$F$6</f>
        <v>08 - REKONSTRUKCE A OPRAVY STŘEŠNÍHO PLÁŠTĚ GALERIE UMĚNÍ</v>
      </c>
      <c r="G41" s="238"/>
      <c r="H41" s="238"/>
      <c r="I41" s="238"/>
      <c r="J41" s="238"/>
      <c r="K41" s="238"/>
      <c r="L41" s="238"/>
      <c r="M41" s="238"/>
      <c r="N41" s="238"/>
      <c r="O41" s="238"/>
      <c r="P41" s="238"/>
      <c r="Q41" s="238"/>
      <c r="R41" s="23"/>
    </row>
    <row r="42" spans="2:18" s="6" customFormat="1" ht="15" customHeight="1">
      <c r="B42" s="20"/>
      <c r="C42" s="14" t="s">
        <v>78</v>
      </c>
      <c r="F42" s="239" t="str">
        <f>$F$7</f>
        <v>01 - STAVEBNÍ ČÁST</v>
      </c>
      <c r="G42" s="238"/>
      <c r="H42" s="238"/>
      <c r="I42" s="238"/>
      <c r="J42" s="238"/>
      <c r="K42" s="238"/>
      <c r="L42" s="238"/>
      <c r="M42" s="238"/>
      <c r="N42" s="238"/>
      <c r="O42" s="238"/>
      <c r="P42" s="238"/>
      <c r="Q42" s="238"/>
      <c r="R42" s="23"/>
    </row>
    <row r="43" spans="2:18" s="6" customFormat="1" ht="7.5" customHeight="1">
      <c r="B43" s="20"/>
      <c r="R43" s="23"/>
    </row>
    <row r="44" spans="2:18" s="6" customFormat="1" ht="18.75" customHeight="1">
      <c r="B44" s="20"/>
      <c r="C44" s="15" t="s">
        <v>16</v>
      </c>
      <c r="F44" s="16" t="str">
        <f>$F$10</f>
        <v>KARLOVY VARY</v>
      </c>
      <c r="K44" s="15" t="s">
        <v>18</v>
      </c>
      <c r="M44" s="262" t="str">
        <f>IF($O$10="","",$O$10)</f>
        <v>24.06.2013</v>
      </c>
      <c r="N44" s="238"/>
      <c r="O44" s="238"/>
      <c r="P44" s="238"/>
      <c r="R44" s="23"/>
    </row>
    <row r="45" spans="2:18" s="6" customFormat="1" ht="7.5" customHeight="1">
      <c r="B45" s="20"/>
      <c r="R45" s="23"/>
    </row>
    <row r="46" spans="2:18" s="6" customFormat="1" ht="15.75" customHeight="1">
      <c r="B46" s="20"/>
      <c r="C46" s="15" t="s">
        <v>20</v>
      </c>
      <c r="F46" s="16" t="str">
        <f>$E$13</f>
        <v>Statutární město Karlovy Vary</v>
      </c>
      <c r="K46" s="15" t="s">
        <v>26</v>
      </c>
      <c r="M46" s="240" t="str">
        <f>$E$19</f>
        <v>HBH atelier s.r.o.</v>
      </c>
      <c r="N46" s="238"/>
      <c r="O46" s="238"/>
      <c r="P46" s="238"/>
      <c r="Q46" s="238"/>
      <c r="R46" s="23"/>
    </row>
    <row r="47" spans="2:18" s="6" customFormat="1" ht="15" customHeight="1">
      <c r="B47" s="20"/>
      <c r="C47" s="15" t="s">
        <v>24</v>
      </c>
      <c r="F47" s="16" t="str">
        <f>IF($E$16="","",$E$16)</f>
        <v>Vyplň údaj</v>
      </c>
      <c r="R47" s="23"/>
    </row>
    <row r="48" spans="2:18" s="6" customFormat="1" ht="11.25" customHeight="1">
      <c r="B48" s="20"/>
      <c r="R48" s="23"/>
    </row>
    <row r="49" spans="2:18" s="6" customFormat="1" ht="30" customHeight="1">
      <c r="B49" s="20"/>
      <c r="C49" s="269" t="s">
        <v>82</v>
      </c>
      <c r="D49" s="270"/>
      <c r="E49" s="270"/>
      <c r="F49" s="270"/>
      <c r="G49" s="270"/>
      <c r="H49" s="29"/>
      <c r="I49" s="29"/>
      <c r="J49" s="29"/>
      <c r="K49" s="29"/>
      <c r="L49" s="29"/>
      <c r="M49" s="29"/>
      <c r="N49" s="269" t="s">
        <v>83</v>
      </c>
      <c r="O49" s="270"/>
      <c r="P49" s="270"/>
      <c r="Q49" s="270"/>
      <c r="R49" s="33"/>
    </row>
    <row r="50" spans="2:18" s="6" customFormat="1" ht="11.25" customHeight="1">
      <c r="B50" s="20"/>
      <c r="R50" s="23"/>
    </row>
    <row r="51" spans="2:47" s="6" customFormat="1" ht="30" customHeight="1">
      <c r="B51" s="20"/>
      <c r="C51" s="52" t="s">
        <v>84</v>
      </c>
      <c r="N51" s="228">
        <f>ROUNDUP($N$86,2)</f>
        <v>0</v>
      </c>
      <c r="O51" s="238"/>
      <c r="P51" s="238"/>
      <c r="Q51" s="238"/>
      <c r="R51" s="23"/>
      <c r="AU51" s="6" t="s">
        <v>85</v>
      </c>
    </row>
    <row r="52" spans="2:18" s="58" customFormat="1" ht="25.5" customHeight="1">
      <c r="B52" s="78"/>
      <c r="D52" s="79" t="s">
        <v>158</v>
      </c>
      <c r="N52" s="266">
        <f>ROUNDUP($N$87,2)</f>
        <v>0</v>
      </c>
      <c r="O52" s="267"/>
      <c r="P52" s="267"/>
      <c r="Q52" s="267"/>
      <c r="R52" s="80"/>
    </row>
    <row r="53" spans="2:18" s="112" customFormat="1" ht="21" customHeight="1">
      <c r="B53" s="113"/>
      <c r="D53" s="114" t="s">
        <v>159</v>
      </c>
      <c r="N53" s="287">
        <f>ROUNDUP($N$88,2)</f>
        <v>0</v>
      </c>
      <c r="O53" s="267"/>
      <c r="P53" s="267"/>
      <c r="Q53" s="267"/>
      <c r="R53" s="115"/>
    </row>
    <row r="54" spans="2:18" s="112" customFormat="1" ht="21" customHeight="1">
      <c r="B54" s="113"/>
      <c r="D54" s="114" t="s">
        <v>160</v>
      </c>
      <c r="N54" s="287">
        <f>ROUNDUP($N$97,2)</f>
        <v>0</v>
      </c>
      <c r="O54" s="267"/>
      <c r="P54" s="267"/>
      <c r="Q54" s="267"/>
      <c r="R54" s="115"/>
    </row>
    <row r="55" spans="2:18" s="112" customFormat="1" ht="21" customHeight="1">
      <c r="B55" s="113"/>
      <c r="D55" s="114" t="s">
        <v>161</v>
      </c>
      <c r="N55" s="287">
        <f>ROUNDUP($N$104,2)</f>
        <v>0</v>
      </c>
      <c r="O55" s="267"/>
      <c r="P55" s="267"/>
      <c r="Q55" s="267"/>
      <c r="R55" s="115"/>
    </row>
    <row r="56" spans="2:18" s="112" customFormat="1" ht="21" customHeight="1">
      <c r="B56" s="113"/>
      <c r="D56" s="114" t="s">
        <v>162</v>
      </c>
      <c r="N56" s="287">
        <f>ROUNDUP($N$150,2)</f>
        <v>0</v>
      </c>
      <c r="O56" s="267"/>
      <c r="P56" s="267"/>
      <c r="Q56" s="267"/>
      <c r="R56" s="115"/>
    </row>
    <row r="57" spans="2:18" s="112" customFormat="1" ht="15.75" customHeight="1">
      <c r="B57" s="113"/>
      <c r="D57" s="114" t="s">
        <v>163</v>
      </c>
      <c r="N57" s="287">
        <f>ROUNDUP($N$186,2)</f>
        <v>0</v>
      </c>
      <c r="O57" s="267"/>
      <c r="P57" s="267"/>
      <c r="Q57" s="267"/>
      <c r="R57" s="115"/>
    </row>
    <row r="58" spans="2:18" s="58" customFormat="1" ht="25.5" customHeight="1">
      <c r="B58" s="78"/>
      <c r="D58" s="79" t="s">
        <v>164</v>
      </c>
      <c r="N58" s="266">
        <f>ROUNDUP($N$201,2)</f>
        <v>0</v>
      </c>
      <c r="O58" s="267"/>
      <c r="P58" s="267"/>
      <c r="Q58" s="267"/>
      <c r="R58" s="80"/>
    </row>
    <row r="59" spans="2:18" s="112" customFormat="1" ht="21" customHeight="1">
      <c r="B59" s="113"/>
      <c r="D59" s="114" t="s">
        <v>165</v>
      </c>
      <c r="N59" s="287">
        <f>ROUNDUP($N$202,2)</f>
        <v>0</v>
      </c>
      <c r="O59" s="267"/>
      <c r="P59" s="267"/>
      <c r="Q59" s="267"/>
      <c r="R59" s="115"/>
    </row>
    <row r="60" spans="2:18" s="112" customFormat="1" ht="21" customHeight="1">
      <c r="B60" s="113"/>
      <c r="D60" s="114" t="s">
        <v>166</v>
      </c>
      <c r="N60" s="287">
        <f>ROUNDUP($N$277,2)</f>
        <v>0</v>
      </c>
      <c r="O60" s="267"/>
      <c r="P60" s="267"/>
      <c r="Q60" s="267"/>
      <c r="R60" s="115"/>
    </row>
    <row r="61" spans="2:18" s="112" customFormat="1" ht="21" customHeight="1">
      <c r="B61" s="113"/>
      <c r="D61" s="114" t="s">
        <v>167</v>
      </c>
      <c r="N61" s="287">
        <f>ROUNDUP($N$313,2)</f>
        <v>0</v>
      </c>
      <c r="O61" s="267"/>
      <c r="P61" s="267"/>
      <c r="Q61" s="267"/>
      <c r="R61" s="115"/>
    </row>
    <row r="62" spans="2:18" s="112" customFormat="1" ht="21" customHeight="1">
      <c r="B62" s="113"/>
      <c r="D62" s="114" t="s">
        <v>168</v>
      </c>
      <c r="N62" s="287">
        <f>ROUNDUP($N$375,2)</f>
        <v>0</v>
      </c>
      <c r="O62" s="267"/>
      <c r="P62" s="267"/>
      <c r="Q62" s="267"/>
      <c r="R62" s="115"/>
    </row>
    <row r="63" spans="2:18" s="112" customFormat="1" ht="21" customHeight="1">
      <c r="B63" s="113"/>
      <c r="D63" s="114" t="s">
        <v>169</v>
      </c>
      <c r="N63" s="287">
        <f>ROUNDUP($N$407,2)</f>
        <v>0</v>
      </c>
      <c r="O63" s="267"/>
      <c r="P63" s="267"/>
      <c r="Q63" s="267"/>
      <c r="R63" s="115"/>
    </row>
    <row r="64" spans="2:18" s="112" customFormat="1" ht="21" customHeight="1">
      <c r="B64" s="113"/>
      <c r="D64" s="114" t="s">
        <v>170</v>
      </c>
      <c r="N64" s="287">
        <f>ROUNDUP($N$413,2)</f>
        <v>0</v>
      </c>
      <c r="O64" s="267"/>
      <c r="P64" s="267"/>
      <c r="Q64" s="267"/>
      <c r="R64" s="115"/>
    </row>
    <row r="65" spans="2:18" s="112" customFormat="1" ht="21" customHeight="1">
      <c r="B65" s="113"/>
      <c r="D65" s="114" t="s">
        <v>171</v>
      </c>
      <c r="N65" s="287">
        <f>ROUNDUP($N$435,2)</f>
        <v>0</v>
      </c>
      <c r="O65" s="267"/>
      <c r="P65" s="267"/>
      <c r="Q65" s="267"/>
      <c r="R65" s="115"/>
    </row>
    <row r="66" spans="2:18" s="112" customFormat="1" ht="21" customHeight="1">
      <c r="B66" s="113"/>
      <c r="D66" s="114" t="s">
        <v>172</v>
      </c>
      <c r="N66" s="287">
        <f>ROUNDUP($N$441,2)</f>
        <v>0</v>
      </c>
      <c r="O66" s="267"/>
      <c r="P66" s="267"/>
      <c r="Q66" s="267"/>
      <c r="R66" s="115"/>
    </row>
    <row r="67" spans="2:18" s="58" customFormat="1" ht="25.5" customHeight="1">
      <c r="B67" s="78"/>
      <c r="D67" s="79" t="s">
        <v>173</v>
      </c>
      <c r="N67" s="266">
        <f>ROUNDUP($N$449,2)</f>
        <v>0</v>
      </c>
      <c r="O67" s="267"/>
      <c r="P67" s="267"/>
      <c r="Q67" s="267"/>
      <c r="R67" s="80"/>
    </row>
    <row r="68" spans="2:18" s="112" customFormat="1" ht="21" customHeight="1">
      <c r="B68" s="113"/>
      <c r="D68" s="114" t="s">
        <v>174</v>
      </c>
      <c r="N68" s="287">
        <f>ROUNDUP($N$450,2)</f>
        <v>0</v>
      </c>
      <c r="O68" s="267"/>
      <c r="P68" s="267"/>
      <c r="Q68" s="267"/>
      <c r="R68" s="115"/>
    </row>
    <row r="69" spans="2:18" s="6" customFormat="1" ht="22.5" customHeight="1">
      <c r="B69" s="20"/>
      <c r="R69" s="23"/>
    </row>
    <row r="70" spans="2:18" s="6" customFormat="1" ht="7.5" customHeight="1">
      <c r="B70" s="34"/>
      <c r="C70" s="35"/>
      <c r="D70" s="35"/>
      <c r="E70" s="35"/>
      <c r="F70" s="35"/>
      <c r="G70" s="35"/>
      <c r="H70" s="35"/>
      <c r="I70" s="35"/>
      <c r="J70" s="35"/>
      <c r="K70" s="35"/>
      <c r="L70" s="35"/>
      <c r="M70" s="35"/>
      <c r="N70" s="35"/>
      <c r="O70" s="35"/>
      <c r="P70" s="35"/>
      <c r="Q70" s="35"/>
      <c r="R70" s="36"/>
    </row>
    <row r="74" spans="2:19" s="6" customFormat="1" ht="7.5" customHeight="1">
      <c r="B74" s="37"/>
      <c r="C74" s="38"/>
      <c r="D74" s="38"/>
      <c r="E74" s="38"/>
      <c r="F74" s="38"/>
      <c r="G74" s="38"/>
      <c r="H74" s="38"/>
      <c r="I74" s="38"/>
      <c r="J74" s="38"/>
      <c r="K74" s="38"/>
      <c r="L74" s="38"/>
      <c r="M74" s="38"/>
      <c r="N74" s="38"/>
      <c r="O74" s="38"/>
      <c r="P74" s="38"/>
      <c r="Q74" s="38"/>
      <c r="R74" s="38"/>
      <c r="S74" s="20"/>
    </row>
    <row r="75" spans="2:19" s="6" customFormat="1" ht="37.5" customHeight="1">
      <c r="B75" s="20"/>
      <c r="C75" s="237" t="s">
        <v>88</v>
      </c>
      <c r="D75" s="238"/>
      <c r="E75" s="238"/>
      <c r="F75" s="238"/>
      <c r="G75" s="238"/>
      <c r="H75" s="238"/>
      <c r="I75" s="238"/>
      <c r="J75" s="238"/>
      <c r="K75" s="238"/>
      <c r="L75" s="238"/>
      <c r="M75" s="238"/>
      <c r="N75" s="238"/>
      <c r="O75" s="238"/>
      <c r="P75" s="238"/>
      <c r="Q75" s="238"/>
      <c r="R75" s="238"/>
      <c r="S75" s="20"/>
    </row>
    <row r="76" spans="2:19" s="6" customFormat="1" ht="7.5" customHeight="1">
      <c r="B76" s="20"/>
      <c r="S76" s="20"/>
    </row>
    <row r="77" spans="2:19" s="6" customFormat="1" ht="15" customHeight="1">
      <c r="B77" s="20"/>
      <c r="C77" s="15" t="s">
        <v>14</v>
      </c>
      <c r="F77" s="268" t="str">
        <f>$F$6</f>
        <v>08 - REKONSTRUKCE A OPRAVY STŘEŠNÍHO PLÁŠTĚ GALERIE UMĚNÍ</v>
      </c>
      <c r="G77" s="238"/>
      <c r="H77" s="238"/>
      <c r="I77" s="238"/>
      <c r="J77" s="238"/>
      <c r="K77" s="238"/>
      <c r="L77" s="238"/>
      <c r="M77" s="238"/>
      <c r="N77" s="238"/>
      <c r="O77" s="238"/>
      <c r="P77" s="238"/>
      <c r="Q77" s="238"/>
      <c r="S77" s="20"/>
    </row>
    <row r="78" spans="2:19" s="6" customFormat="1" ht="15" customHeight="1">
      <c r="B78" s="20"/>
      <c r="C78" s="14" t="s">
        <v>78</v>
      </c>
      <c r="F78" s="239" t="str">
        <f>$F$7</f>
        <v>01 - STAVEBNÍ ČÁST</v>
      </c>
      <c r="G78" s="238"/>
      <c r="H78" s="238"/>
      <c r="I78" s="238"/>
      <c r="J78" s="238"/>
      <c r="K78" s="238"/>
      <c r="L78" s="238"/>
      <c r="M78" s="238"/>
      <c r="N78" s="238"/>
      <c r="O78" s="238"/>
      <c r="P78" s="238"/>
      <c r="Q78" s="238"/>
      <c r="S78" s="20"/>
    </row>
    <row r="79" spans="2:19" s="6" customFormat="1" ht="7.5" customHeight="1">
      <c r="B79" s="20"/>
      <c r="S79" s="20"/>
    </row>
    <row r="80" spans="2:19" s="6" customFormat="1" ht="18.75" customHeight="1">
      <c r="B80" s="20"/>
      <c r="C80" s="15" t="s">
        <v>16</v>
      </c>
      <c r="F80" s="16" t="str">
        <f>$F$10</f>
        <v>KARLOVY VARY</v>
      </c>
      <c r="K80" s="15" t="s">
        <v>18</v>
      </c>
      <c r="M80" s="262" t="str">
        <f>IF($O$10="","",$O$10)</f>
        <v>24.06.2013</v>
      </c>
      <c r="N80" s="238"/>
      <c r="O80" s="238"/>
      <c r="P80" s="238"/>
      <c r="S80" s="20"/>
    </row>
    <row r="81" spans="2:19" s="6" customFormat="1" ht="7.5" customHeight="1">
      <c r="B81" s="20"/>
      <c r="S81" s="20"/>
    </row>
    <row r="82" spans="2:19" s="6" customFormat="1" ht="15.75" customHeight="1">
      <c r="B82" s="20"/>
      <c r="C82" s="15" t="s">
        <v>20</v>
      </c>
      <c r="F82" s="16" t="str">
        <f>$E$13</f>
        <v>Statutární město Karlovy Vary</v>
      </c>
      <c r="K82" s="15" t="s">
        <v>26</v>
      </c>
      <c r="M82" s="240" t="str">
        <f>$E$19</f>
        <v>HBH atelier s.r.o.</v>
      </c>
      <c r="N82" s="238"/>
      <c r="O82" s="238"/>
      <c r="P82" s="238"/>
      <c r="Q82" s="238"/>
      <c r="S82" s="20"/>
    </row>
    <row r="83" spans="2:19" s="6" customFormat="1" ht="15" customHeight="1">
      <c r="B83" s="20"/>
      <c r="C83" s="15" t="s">
        <v>24</v>
      </c>
      <c r="F83" s="16" t="str">
        <f>IF($E$16="","",$E$16)</f>
        <v>Vyplň údaj</v>
      </c>
      <c r="S83" s="20"/>
    </row>
    <row r="84" spans="2:19" s="6" customFormat="1" ht="11.25" customHeight="1">
      <c r="B84" s="20"/>
      <c r="S84" s="20"/>
    </row>
    <row r="85" spans="2:27" s="81" customFormat="1" ht="30" customHeight="1">
      <c r="B85" s="82"/>
      <c r="C85" s="83" t="s">
        <v>89</v>
      </c>
      <c r="D85" s="84" t="s">
        <v>47</v>
      </c>
      <c r="E85" s="84" t="s">
        <v>43</v>
      </c>
      <c r="F85" s="263" t="s">
        <v>90</v>
      </c>
      <c r="G85" s="264"/>
      <c r="H85" s="264"/>
      <c r="I85" s="264"/>
      <c r="J85" s="84" t="s">
        <v>91</v>
      </c>
      <c r="K85" s="84" t="s">
        <v>92</v>
      </c>
      <c r="L85" s="263" t="s">
        <v>93</v>
      </c>
      <c r="M85" s="264"/>
      <c r="N85" s="263" t="s">
        <v>94</v>
      </c>
      <c r="O85" s="264"/>
      <c r="P85" s="264"/>
      <c r="Q85" s="264"/>
      <c r="R85" s="85" t="s">
        <v>95</v>
      </c>
      <c r="S85" s="82"/>
      <c r="T85" s="47" t="s">
        <v>96</v>
      </c>
      <c r="U85" s="48" t="s">
        <v>31</v>
      </c>
      <c r="V85" s="48" t="s">
        <v>97</v>
      </c>
      <c r="W85" s="48" t="s">
        <v>98</v>
      </c>
      <c r="X85" s="48" t="s">
        <v>99</v>
      </c>
      <c r="Y85" s="48" t="s">
        <v>100</v>
      </c>
      <c r="Z85" s="48" t="s">
        <v>101</v>
      </c>
      <c r="AA85" s="49" t="s">
        <v>102</v>
      </c>
    </row>
    <row r="86" spans="2:63" s="6" customFormat="1" ht="30" customHeight="1">
      <c r="B86" s="20"/>
      <c r="C86" s="52" t="s">
        <v>84</v>
      </c>
      <c r="N86" s="265">
        <f>$BK$86</f>
        <v>0</v>
      </c>
      <c r="O86" s="238"/>
      <c r="P86" s="238"/>
      <c r="Q86" s="238"/>
      <c r="S86" s="20"/>
      <c r="T86" s="51"/>
      <c r="U86" s="42"/>
      <c r="V86" s="42"/>
      <c r="W86" s="86">
        <f>$W$87+$W$201+$W$449</f>
        <v>0</v>
      </c>
      <c r="X86" s="42"/>
      <c r="Y86" s="86">
        <f>$Y$87+$Y$201+$Y$449</f>
        <v>33.36527674999999</v>
      </c>
      <c r="Z86" s="42"/>
      <c r="AA86" s="87">
        <f>$AA$87+$AA$201+$AA$449</f>
        <v>36.285316699999996</v>
      </c>
      <c r="AT86" s="6" t="s">
        <v>61</v>
      </c>
      <c r="AU86" s="6" t="s">
        <v>85</v>
      </c>
      <c r="BK86" s="88">
        <f>$BK$87+$BK$201+$BK$449</f>
        <v>0</v>
      </c>
    </row>
    <row r="87" spans="2:63" s="89" customFormat="1" ht="37.5" customHeight="1">
      <c r="B87" s="90"/>
      <c r="D87" s="91" t="s">
        <v>158</v>
      </c>
      <c r="N87" s="259">
        <f>$BK$87</f>
        <v>0</v>
      </c>
      <c r="O87" s="260"/>
      <c r="P87" s="260"/>
      <c r="Q87" s="260"/>
      <c r="S87" s="90"/>
      <c r="T87" s="93"/>
      <c r="W87" s="94">
        <f>$W$88+$W$97+$W$104+$W$150</f>
        <v>0</v>
      </c>
      <c r="Y87" s="94">
        <f>$Y$88+$Y$97+$Y$104+$Y$150</f>
        <v>7.5042346</v>
      </c>
      <c r="AA87" s="95">
        <f>$AA$88+$AA$97+$AA$104+$AA$150</f>
        <v>7.020100000000001</v>
      </c>
      <c r="AR87" s="92" t="s">
        <v>70</v>
      </c>
      <c r="AT87" s="92" t="s">
        <v>61</v>
      </c>
      <c r="AU87" s="92" t="s">
        <v>62</v>
      </c>
      <c r="AY87" s="92" t="s">
        <v>103</v>
      </c>
      <c r="BK87" s="96">
        <f>$BK$88+$BK$97+$BK$104+$BK$150</f>
        <v>0</v>
      </c>
    </row>
    <row r="88" spans="2:63" s="89" customFormat="1" ht="21" customHeight="1">
      <c r="B88" s="90"/>
      <c r="D88" s="116" t="s">
        <v>159</v>
      </c>
      <c r="N88" s="274">
        <f>$BK$88</f>
        <v>0</v>
      </c>
      <c r="O88" s="260"/>
      <c r="P88" s="260"/>
      <c r="Q88" s="260"/>
      <c r="S88" s="90"/>
      <c r="T88" s="93"/>
      <c r="W88" s="94">
        <f>SUM($W$89:$W$96)</f>
        <v>0</v>
      </c>
      <c r="Y88" s="94">
        <f>SUM($Y$89:$Y$96)</f>
        <v>0.6108812</v>
      </c>
      <c r="AA88" s="95">
        <f>SUM($AA$89:$AA$96)</f>
        <v>0</v>
      </c>
      <c r="AR88" s="92" t="s">
        <v>70</v>
      </c>
      <c r="AT88" s="92" t="s">
        <v>61</v>
      </c>
      <c r="AU88" s="92" t="s">
        <v>70</v>
      </c>
      <c r="AY88" s="92" t="s">
        <v>103</v>
      </c>
      <c r="BK88" s="96">
        <f>SUM($BK$89:$BK$96)</f>
        <v>0</v>
      </c>
    </row>
    <row r="89" spans="2:63" s="6" customFormat="1" ht="27" customHeight="1">
      <c r="B89" s="20"/>
      <c r="C89" s="97" t="s">
        <v>70</v>
      </c>
      <c r="D89" s="97" t="s">
        <v>104</v>
      </c>
      <c r="E89" s="98" t="s">
        <v>175</v>
      </c>
      <c r="F89" s="255" t="s">
        <v>176</v>
      </c>
      <c r="G89" s="256"/>
      <c r="H89" s="256"/>
      <c r="I89" s="256"/>
      <c r="J89" s="100" t="s">
        <v>177</v>
      </c>
      <c r="K89" s="101">
        <v>0.06</v>
      </c>
      <c r="L89" s="257"/>
      <c r="M89" s="256"/>
      <c r="N89" s="258">
        <f>ROUND($L$89*$K$89,1)</f>
        <v>0</v>
      </c>
      <c r="O89" s="256"/>
      <c r="P89" s="256"/>
      <c r="Q89" s="256"/>
      <c r="R89" s="99" t="s">
        <v>178</v>
      </c>
      <c r="S89" s="20"/>
      <c r="T89" s="103"/>
      <c r="U89" s="104" t="s">
        <v>32</v>
      </c>
      <c r="X89" s="105">
        <v>1.09</v>
      </c>
      <c r="Y89" s="105">
        <f>$X$89*$K$89</f>
        <v>0.0654</v>
      </c>
      <c r="Z89" s="105">
        <v>0</v>
      </c>
      <c r="AA89" s="106">
        <f>$Z$89*$K$89</f>
        <v>0</v>
      </c>
      <c r="AR89" s="71" t="s">
        <v>116</v>
      </c>
      <c r="AT89" s="71" t="s">
        <v>104</v>
      </c>
      <c r="AU89" s="71" t="s">
        <v>72</v>
      </c>
      <c r="AY89" s="6" t="s">
        <v>103</v>
      </c>
      <c r="BE89" s="107">
        <f>IF($U$89="základní",$N$89,0)</f>
        <v>0</v>
      </c>
      <c r="BF89" s="107">
        <f>IF($U$89="snížená",$N$89,0)</f>
        <v>0</v>
      </c>
      <c r="BG89" s="107">
        <f>IF($U$89="zákl. přenesená",$N$89,0)</f>
        <v>0</v>
      </c>
      <c r="BH89" s="107">
        <f>IF($U$89="sníž. přenesená",$N$89,0)</f>
        <v>0</v>
      </c>
      <c r="BI89" s="107">
        <f>IF($U$89="nulová",$N$89,0)</f>
        <v>0</v>
      </c>
      <c r="BJ89" s="71" t="s">
        <v>70</v>
      </c>
      <c r="BK89" s="107">
        <f>ROUND($L$89*$K$89,1)</f>
        <v>0</v>
      </c>
    </row>
    <row r="90" spans="2:47" s="6" customFormat="1" ht="50.25" customHeight="1">
      <c r="B90" s="20"/>
      <c r="F90" s="261" t="s">
        <v>179</v>
      </c>
      <c r="G90" s="238"/>
      <c r="H90" s="238"/>
      <c r="I90" s="238"/>
      <c r="J90" s="238"/>
      <c r="K90" s="238"/>
      <c r="L90" s="238"/>
      <c r="M90" s="238"/>
      <c r="N90" s="238"/>
      <c r="O90" s="238"/>
      <c r="P90" s="238"/>
      <c r="Q90" s="238"/>
      <c r="R90" s="238"/>
      <c r="S90" s="20"/>
      <c r="T90" s="44"/>
      <c r="AA90" s="45"/>
      <c r="AT90" s="6" t="s">
        <v>180</v>
      </c>
      <c r="AU90" s="6" t="s">
        <v>72</v>
      </c>
    </row>
    <row r="91" spans="2:51" s="6" customFormat="1" ht="15.75" customHeight="1">
      <c r="B91" s="117"/>
      <c r="E91" s="118"/>
      <c r="F91" s="275" t="s">
        <v>181</v>
      </c>
      <c r="G91" s="276"/>
      <c r="H91" s="276"/>
      <c r="I91" s="276"/>
      <c r="K91" s="120">
        <v>0.06</v>
      </c>
      <c r="S91" s="117"/>
      <c r="T91" s="121"/>
      <c r="AA91" s="122"/>
      <c r="AT91" s="118" t="s">
        <v>182</v>
      </c>
      <c r="AU91" s="118" t="s">
        <v>72</v>
      </c>
      <c r="AV91" s="118" t="s">
        <v>72</v>
      </c>
      <c r="AW91" s="118" t="s">
        <v>85</v>
      </c>
      <c r="AX91" s="118" t="s">
        <v>62</v>
      </c>
      <c r="AY91" s="118" t="s">
        <v>103</v>
      </c>
    </row>
    <row r="92" spans="2:63" s="6" customFormat="1" ht="15.75" customHeight="1">
      <c r="B92" s="20"/>
      <c r="C92" s="97" t="s">
        <v>72</v>
      </c>
      <c r="D92" s="97" t="s">
        <v>104</v>
      </c>
      <c r="E92" s="98" t="s">
        <v>183</v>
      </c>
      <c r="F92" s="255" t="s">
        <v>184</v>
      </c>
      <c r="G92" s="256"/>
      <c r="H92" s="256"/>
      <c r="I92" s="256"/>
      <c r="J92" s="100" t="s">
        <v>185</v>
      </c>
      <c r="K92" s="101">
        <v>0.27</v>
      </c>
      <c r="L92" s="257"/>
      <c r="M92" s="256"/>
      <c r="N92" s="258">
        <f>ROUND($L$92*$K$92,1)</f>
        <v>0</v>
      </c>
      <c r="O92" s="256"/>
      <c r="P92" s="256"/>
      <c r="Q92" s="256"/>
      <c r="R92" s="99" t="s">
        <v>178</v>
      </c>
      <c r="S92" s="20"/>
      <c r="T92" s="103"/>
      <c r="U92" s="104" t="s">
        <v>32</v>
      </c>
      <c r="X92" s="105">
        <v>1.84872</v>
      </c>
      <c r="Y92" s="105">
        <f>$X$92*$K$92</f>
        <v>0.4991544</v>
      </c>
      <c r="Z92" s="105">
        <v>0</v>
      </c>
      <c r="AA92" s="106">
        <f>$Z$92*$K$92</f>
        <v>0</v>
      </c>
      <c r="AR92" s="71" t="s">
        <v>116</v>
      </c>
      <c r="AT92" s="71" t="s">
        <v>104</v>
      </c>
      <c r="AU92" s="71" t="s">
        <v>72</v>
      </c>
      <c r="AY92" s="6" t="s">
        <v>103</v>
      </c>
      <c r="BE92" s="107">
        <f>IF($U$92="základní",$N$92,0)</f>
        <v>0</v>
      </c>
      <c r="BF92" s="107">
        <f>IF($U$92="snížená",$N$92,0)</f>
        <v>0</v>
      </c>
      <c r="BG92" s="107">
        <f>IF($U$92="zákl. přenesená",$N$92,0)</f>
        <v>0</v>
      </c>
      <c r="BH92" s="107">
        <f>IF($U$92="sníž. přenesená",$N$92,0)</f>
        <v>0</v>
      </c>
      <c r="BI92" s="107">
        <f>IF($U$92="nulová",$N$92,0)</f>
        <v>0</v>
      </c>
      <c r="BJ92" s="71" t="s">
        <v>70</v>
      </c>
      <c r="BK92" s="107">
        <f>ROUND($L$92*$K$92,1)</f>
        <v>0</v>
      </c>
    </row>
    <row r="93" spans="2:47" s="6" customFormat="1" ht="97.5" customHeight="1">
      <c r="B93" s="20"/>
      <c r="F93" s="261" t="s">
        <v>186</v>
      </c>
      <c r="G93" s="238"/>
      <c r="H93" s="238"/>
      <c r="I93" s="238"/>
      <c r="J93" s="238"/>
      <c r="K93" s="238"/>
      <c r="L93" s="238"/>
      <c r="M93" s="238"/>
      <c r="N93" s="238"/>
      <c r="O93" s="238"/>
      <c r="P93" s="238"/>
      <c r="Q93" s="238"/>
      <c r="R93" s="238"/>
      <c r="S93" s="20"/>
      <c r="T93" s="44"/>
      <c r="AA93" s="45"/>
      <c r="AT93" s="6" t="s">
        <v>180</v>
      </c>
      <c r="AU93" s="6" t="s">
        <v>72</v>
      </c>
    </row>
    <row r="94" spans="2:51" s="6" customFormat="1" ht="15.75" customHeight="1">
      <c r="B94" s="117"/>
      <c r="E94" s="118"/>
      <c r="F94" s="275" t="s">
        <v>187</v>
      </c>
      <c r="G94" s="276"/>
      <c r="H94" s="276"/>
      <c r="I94" s="276"/>
      <c r="K94" s="120">
        <v>0.27</v>
      </c>
      <c r="S94" s="117"/>
      <c r="T94" s="121"/>
      <c r="AA94" s="122"/>
      <c r="AT94" s="118" t="s">
        <v>182</v>
      </c>
      <c r="AU94" s="118" t="s">
        <v>72</v>
      </c>
      <c r="AV94" s="118" t="s">
        <v>72</v>
      </c>
      <c r="AW94" s="118" t="s">
        <v>85</v>
      </c>
      <c r="AX94" s="118" t="s">
        <v>62</v>
      </c>
      <c r="AY94" s="118" t="s">
        <v>103</v>
      </c>
    </row>
    <row r="95" spans="2:63" s="6" customFormat="1" ht="27" customHeight="1">
      <c r="B95" s="20"/>
      <c r="C95" s="97" t="s">
        <v>113</v>
      </c>
      <c r="D95" s="97" t="s">
        <v>104</v>
      </c>
      <c r="E95" s="98" t="s">
        <v>188</v>
      </c>
      <c r="F95" s="255" t="s">
        <v>189</v>
      </c>
      <c r="G95" s="256"/>
      <c r="H95" s="256"/>
      <c r="I95" s="256"/>
      <c r="J95" s="100" t="s">
        <v>190</v>
      </c>
      <c r="K95" s="101">
        <v>0.26</v>
      </c>
      <c r="L95" s="257"/>
      <c r="M95" s="256"/>
      <c r="N95" s="258">
        <f>ROUND($L$95*$K$95,1)</f>
        <v>0</v>
      </c>
      <c r="O95" s="256"/>
      <c r="P95" s="256"/>
      <c r="Q95" s="256"/>
      <c r="R95" s="99" t="s">
        <v>178</v>
      </c>
      <c r="S95" s="20"/>
      <c r="T95" s="103"/>
      <c r="U95" s="104" t="s">
        <v>32</v>
      </c>
      <c r="X95" s="105">
        <v>0.17818</v>
      </c>
      <c r="Y95" s="105">
        <f>$X$95*$K$95</f>
        <v>0.0463268</v>
      </c>
      <c r="Z95" s="105">
        <v>0</v>
      </c>
      <c r="AA95" s="106">
        <f>$Z$95*$K$95</f>
        <v>0</v>
      </c>
      <c r="AR95" s="71" t="s">
        <v>116</v>
      </c>
      <c r="AT95" s="71" t="s">
        <v>104</v>
      </c>
      <c r="AU95" s="71" t="s">
        <v>72</v>
      </c>
      <c r="AY95" s="6" t="s">
        <v>103</v>
      </c>
      <c r="BE95" s="107">
        <f>IF($U$95="základní",$N$95,0)</f>
        <v>0</v>
      </c>
      <c r="BF95" s="107">
        <f>IF($U$95="snížená",$N$95,0)</f>
        <v>0</v>
      </c>
      <c r="BG95" s="107">
        <f>IF($U$95="zákl. přenesená",$N$95,0)</f>
        <v>0</v>
      </c>
      <c r="BH95" s="107">
        <f>IF($U$95="sníž. přenesená",$N$95,0)</f>
        <v>0</v>
      </c>
      <c r="BI95" s="107">
        <f>IF($U$95="nulová",$N$95,0)</f>
        <v>0</v>
      </c>
      <c r="BJ95" s="71" t="s">
        <v>70</v>
      </c>
      <c r="BK95" s="107">
        <f>ROUND($L$95*$K$95,1)</f>
        <v>0</v>
      </c>
    </row>
    <row r="96" spans="2:51" s="6" customFormat="1" ht="15.75" customHeight="1">
      <c r="B96" s="117"/>
      <c r="E96" s="119"/>
      <c r="F96" s="275" t="s">
        <v>191</v>
      </c>
      <c r="G96" s="276"/>
      <c r="H96" s="276"/>
      <c r="I96" s="276"/>
      <c r="K96" s="120">
        <v>0.26</v>
      </c>
      <c r="S96" s="117"/>
      <c r="T96" s="121"/>
      <c r="AA96" s="122"/>
      <c r="AT96" s="118" t="s">
        <v>182</v>
      </c>
      <c r="AU96" s="118" t="s">
        <v>72</v>
      </c>
      <c r="AV96" s="118" t="s">
        <v>72</v>
      </c>
      <c r="AW96" s="118" t="s">
        <v>85</v>
      </c>
      <c r="AX96" s="118" t="s">
        <v>62</v>
      </c>
      <c r="AY96" s="118" t="s">
        <v>103</v>
      </c>
    </row>
    <row r="97" spans="2:63" s="89" customFormat="1" ht="30.75" customHeight="1">
      <c r="B97" s="90"/>
      <c r="D97" s="116" t="s">
        <v>160</v>
      </c>
      <c r="N97" s="274">
        <f>$BK$97</f>
        <v>0</v>
      </c>
      <c r="O97" s="260"/>
      <c r="P97" s="260"/>
      <c r="Q97" s="260"/>
      <c r="S97" s="90"/>
      <c r="T97" s="93"/>
      <c r="W97" s="94">
        <f>SUM($W$98:$W$103)</f>
        <v>0</v>
      </c>
      <c r="Y97" s="94">
        <f>SUM($Y$98:$Y$103)</f>
        <v>1.3479122000000001</v>
      </c>
      <c r="AA97" s="95">
        <f>SUM($AA$98:$AA$103)</f>
        <v>0</v>
      </c>
      <c r="AR97" s="92" t="s">
        <v>70</v>
      </c>
      <c r="AT97" s="92" t="s">
        <v>61</v>
      </c>
      <c r="AU97" s="92" t="s">
        <v>70</v>
      </c>
      <c r="AY97" s="92" t="s">
        <v>103</v>
      </c>
      <c r="BK97" s="96">
        <f>SUM($BK$98:$BK$103)</f>
        <v>0</v>
      </c>
    </row>
    <row r="98" spans="2:63" s="6" customFormat="1" ht="27" customHeight="1">
      <c r="B98" s="20"/>
      <c r="C98" s="97" t="s">
        <v>116</v>
      </c>
      <c r="D98" s="97" t="s">
        <v>104</v>
      </c>
      <c r="E98" s="98" t="s">
        <v>192</v>
      </c>
      <c r="F98" s="255" t="s">
        <v>193</v>
      </c>
      <c r="G98" s="256"/>
      <c r="H98" s="256"/>
      <c r="I98" s="256"/>
      <c r="J98" s="100" t="s">
        <v>194</v>
      </c>
      <c r="K98" s="101">
        <v>12</v>
      </c>
      <c r="L98" s="257"/>
      <c r="M98" s="256"/>
      <c r="N98" s="258">
        <f>ROUND($L$98*$K$98,1)</f>
        <v>0</v>
      </c>
      <c r="O98" s="256"/>
      <c r="P98" s="256"/>
      <c r="Q98" s="256"/>
      <c r="R98" s="99" t="s">
        <v>178</v>
      </c>
      <c r="S98" s="20"/>
      <c r="T98" s="103"/>
      <c r="U98" s="104" t="s">
        <v>32</v>
      </c>
      <c r="X98" s="105">
        <v>0.059</v>
      </c>
      <c r="Y98" s="105">
        <f>$X$98*$K$98</f>
        <v>0.708</v>
      </c>
      <c r="Z98" s="105">
        <v>0</v>
      </c>
      <c r="AA98" s="106">
        <f>$Z$98*$K$98</f>
        <v>0</v>
      </c>
      <c r="AR98" s="71" t="s">
        <v>116</v>
      </c>
      <c r="AT98" s="71" t="s">
        <v>104</v>
      </c>
      <c r="AU98" s="71" t="s">
        <v>72</v>
      </c>
      <c r="AY98" s="6" t="s">
        <v>103</v>
      </c>
      <c r="BE98" s="107">
        <f>IF($U$98="základní",$N$98,0)</f>
        <v>0</v>
      </c>
      <c r="BF98" s="107">
        <f>IF($U$98="snížená",$N$98,0)</f>
        <v>0</v>
      </c>
      <c r="BG98" s="107">
        <f>IF($U$98="zákl. přenesená",$N$98,0)</f>
        <v>0</v>
      </c>
      <c r="BH98" s="107">
        <f>IF($U$98="sníž. přenesená",$N$98,0)</f>
        <v>0</v>
      </c>
      <c r="BI98" s="107">
        <f>IF($U$98="nulová",$N$98,0)</f>
        <v>0</v>
      </c>
      <c r="BJ98" s="71" t="s">
        <v>70</v>
      </c>
      <c r="BK98" s="107">
        <f>ROUND($L$98*$K$98,1)</f>
        <v>0</v>
      </c>
    </row>
    <row r="99" spans="2:63" s="6" customFormat="1" ht="27" customHeight="1">
      <c r="B99" s="20"/>
      <c r="C99" s="100" t="s">
        <v>119</v>
      </c>
      <c r="D99" s="100" t="s">
        <v>104</v>
      </c>
      <c r="E99" s="98" t="s">
        <v>195</v>
      </c>
      <c r="F99" s="255" t="s">
        <v>196</v>
      </c>
      <c r="G99" s="256"/>
      <c r="H99" s="256"/>
      <c r="I99" s="256"/>
      <c r="J99" s="100" t="s">
        <v>177</v>
      </c>
      <c r="K99" s="101">
        <v>0.58</v>
      </c>
      <c r="L99" s="257"/>
      <c r="M99" s="256"/>
      <c r="N99" s="258">
        <f>ROUND($L$99*$K$99,1)</f>
        <v>0</v>
      </c>
      <c r="O99" s="256"/>
      <c r="P99" s="256"/>
      <c r="Q99" s="256"/>
      <c r="R99" s="99" t="s">
        <v>178</v>
      </c>
      <c r="S99" s="20"/>
      <c r="T99" s="103"/>
      <c r="U99" s="104" t="s">
        <v>32</v>
      </c>
      <c r="X99" s="105">
        <v>0.01709</v>
      </c>
      <c r="Y99" s="105">
        <f>$X$99*$K$99</f>
        <v>0.0099122</v>
      </c>
      <c r="Z99" s="105">
        <v>0</v>
      </c>
      <c r="AA99" s="106">
        <f>$Z$99*$K$99</f>
        <v>0</v>
      </c>
      <c r="AR99" s="71" t="s">
        <v>116</v>
      </c>
      <c r="AT99" s="71" t="s">
        <v>104</v>
      </c>
      <c r="AU99" s="71" t="s">
        <v>72</v>
      </c>
      <c r="AY99" s="71" t="s">
        <v>103</v>
      </c>
      <c r="BE99" s="107">
        <f>IF($U$99="základní",$N$99,0)</f>
        <v>0</v>
      </c>
      <c r="BF99" s="107">
        <f>IF($U$99="snížená",$N$99,0)</f>
        <v>0</v>
      </c>
      <c r="BG99" s="107">
        <f>IF($U$99="zákl. přenesená",$N$99,0)</f>
        <v>0</v>
      </c>
      <c r="BH99" s="107">
        <f>IF($U$99="sníž. přenesená",$N$99,0)</f>
        <v>0</v>
      </c>
      <c r="BI99" s="107">
        <f>IF($U$99="nulová",$N$99,0)</f>
        <v>0</v>
      </c>
      <c r="BJ99" s="71" t="s">
        <v>70</v>
      </c>
      <c r="BK99" s="107">
        <f>ROUND($L$99*$K$99,1)</f>
        <v>0</v>
      </c>
    </row>
    <row r="100" spans="2:47" s="6" customFormat="1" ht="74.25" customHeight="1">
      <c r="B100" s="20"/>
      <c r="F100" s="261" t="s">
        <v>197</v>
      </c>
      <c r="G100" s="238"/>
      <c r="H100" s="238"/>
      <c r="I100" s="238"/>
      <c r="J100" s="238"/>
      <c r="K100" s="238"/>
      <c r="L100" s="238"/>
      <c r="M100" s="238"/>
      <c r="N100" s="238"/>
      <c r="O100" s="238"/>
      <c r="P100" s="238"/>
      <c r="Q100" s="238"/>
      <c r="R100" s="238"/>
      <c r="S100" s="20"/>
      <c r="T100" s="44"/>
      <c r="AA100" s="45"/>
      <c r="AT100" s="6" t="s">
        <v>180</v>
      </c>
      <c r="AU100" s="6" t="s">
        <v>72</v>
      </c>
    </row>
    <row r="101" spans="2:51" s="6" customFormat="1" ht="15.75" customHeight="1">
      <c r="B101" s="117"/>
      <c r="E101" s="118"/>
      <c r="F101" s="275" t="s">
        <v>198</v>
      </c>
      <c r="G101" s="276"/>
      <c r="H101" s="276"/>
      <c r="I101" s="276"/>
      <c r="K101" s="120">
        <v>0.58</v>
      </c>
      <c r="S101" s="117"/>
      <c r="T101" s="121"/>
      <c r="AA101" s="122"/>
      <c r="AT101" s="118" t="s">
        <v>182</v>
      </c>
      <c r="AU101" s="118" t="s">
        <v>72</v>
      </c>
      <c r="AV101" s="118" t="s">
        <v>72</v>
      </c>
      <c r="AW101" s="118" t="s">
        <v>85</v>
      </c>
      <c r="AX101" s="118" t="s">
        <v>62</v>
      </c>
      <c r="AY101" s="118" t="s">
        <v>103</v>
      </c>
    </row>
    <row r="102" spans="2:63" s="6" customFormat="1" ht="27" customHeight="1">
      <c r="B102" s="20"/>
      <c r="C102" s="123" t="s">
        <v>122</v>
      </c>
      <c r="D102" s="123" t="s">
        <v>199</v>
      </c>
      <c r="E102" s="124" t="s">
        <v>200</v>
      </c>
      <c r="F102" s="279" t="s">
        <v>201</v>
      </c>
      <c r="G102" s="280"/>
      <c r="H102" s="280"/>
      <c r="I102" s="280"/>
      <c r="J102" s="125" t="s">
        <v>177</v>
      </c>
      <c r="K102" s="126">
        <v>0.63</v>
      </c>
      <c r="L102" s="281"/>
      <c r="M102" s="280"/>
      <c r="N102" s="282">
        <f>ROUND($L$102*$K$102,1)</f>
        <v>0</v>
      </c>
      <c r="O102" s="256"/>
      <c r="P102" s="256"/>
      <c r="Q102" s="256"/>
      <c r="R102" s="99" t="s">
        <v>178</v>
      </c>
      <c r="S102" s="20"/>
      <c r="T102" s="103"/>
      <c r="U102" s="104" t="s">
        <v>32</v>
      </c>
      <c r="X102" s="105">
        <v>1</v>
      </c>
      <c r="Y102" s="105">
        <f>$X$102*$K$102</f>
        <v>0.63</v>
      </c>
      <c r="Z102" s="105">
        <v>0</v>
      </c>
      <c r="AA102" s="106">
        <f>$Z$102*$K$102</f>
        <v>0</v>
      </c>
      <c r="AR102" s="71" t="s">
        <v>128</v>
      </c>
      <c r="AT102" s="71" t="s">
        <v>199</v>
      </c>
      <c r="AU102" s="71" t="s">
        <v>72</v>
      </c>
      <c r="AY102" s="6" t="s">
        <v>103</v>
      </c>
      <c r="BE102" s="107">
        <f>IF($U$102="základní",$N$102,0)</f>
        <v>0</v>
      </c>
      <c r="BF102" s="107">
        <f>IF($U$102="snížená",$N$102,0)</f>
        <v>0</v>
      </c>
      <c r="BG102" s="107">
        <f>IF($U$102="zákl. přenesená",$N$102,0)</f>
        <v>0</v>
      </c>
      <c r="BH102" s="107">
        <f>IF($U$102="sníž. přenesená",$N$102,0)</f>
        <v>0</v>
      </c>
      <c r="BI102" s="107">
        <f>IF($U$102="nulová",$N$102,0)</f>
        <v>0</v>
      </c>
      <c r="BJ102" s="71" t="s">
        <v>70</v>
      </c>
      <c r="BK102" s="107">
        <f>ROUND($L$102*$K$102,1)</f>
        <v>0</v>
      </c>
    </row>
    <row r="103" spans="2:51" s="6" customFormat="1" ht="15.75" customHeight="1">
      <c r="B103" s="117"/>
      <c r="E103" s="119"/>
      <c r="F103" s="275" t="s">
        <v>202</v>
      </c>
      <c r="G103" s="276"/>
      <c r="H103" s="276"/>
      <c r="I103" s="276"/>
      <c r="K103" s="120">
        <v>0.63</v>
      </c>
      <c r="S103" s="117"/>
      <c r="T103" s="121"/>
      <c r="AA103" s="122"/>
      <c r="AT103" s="118" t="s">
        <v>182</v>
      </c>
      <c r="AU103" s="118" t="s">
        <v>72</v>
      </c>
      <c r="AV103" s="118" t="s">
        <v>72</v>
      </c>
      <c r="AW103" s="118" t="s">
        <v>85</v>
      </c>
      <c r="AX103" s="118" t="s">
        <v>62</v>
      </c>
      <c r="AY103" s="118" t="s">
        <v>103</v>
      </c>
    </row>
    <row r="104" spans="2:63" s="89" customFormat="1" ht="30.75" customHeight="1">
      <c r="B104" s="90"/>
      <c r="D104" s="116" t="s">
        <v>161</v>
      </c>
      <c r="N104" s="274">
        <f>$BK$104</f>
        <v>0</v>
      </c>
      <c r="O104" s="260"/>
      <c r="P104" s="260"/>
      <c r="Q104" s="260"/>
      <c r="S104" s="90"/>
      <c r="T104" s="93"/>
      <c r="W104" s="94">
        <f>SUM($W$105:$W$149)</f>
        <v>0</v>
      </c>
      <c r="Y104" s="94">
        <f>SUM($Y$105:$Y$149)</f>
        <v>5.4933752</v>
      </c>
      <c r="AA104" s="95">
        <f>SUM($AA$105:$AA$149)</f>
        <v>0.12300000000000001</v>
      </c>
      <c r="AR104" s="92" t="s">
        <v>70</v>
      </c>
      <c r="AT104" s="92" t="s">
        <v>61</v>
      </c>
      <c r="AU104" s="92" t="s">
        <v>70</v>
      </c>
      <c r="AY104" s="92" t="s">
        <v>103</v>
      </c>
      <c r="BK104" s="96">
        <f>SUM($BK$105:$BK$149)</f>
        <v>0</v>
      </c>
    </row>
    <row r="105" spans="2:63" s="6" customFormat="1" ht="27" customHeight="1">
      <c r="B105" s="20"/>
      <c r="C105" s="97" t="s">
        <v>125</v>
      </c>
      <c r="D105" s="97" t="s">
        <v>104</v>
      </c>
      <c r="E105" s="98" t="s">
        <v>203</v>
      </c>
      <c r="F105" s="255" t="s">
        <v>204</v>
      </c>
      <c r="G105" s="256"/>
      <c r="H105" s="256"/>
      <c r="I105" s="256"/>
      <c r="J105" s="100" t="s">
        <v>190</v>
      </c>
      <c r="K105" s="101">
        <v>9.2</v>
      </c>
      <c r="L105" s="257"/>
      <c r="M105" s="256"/>
      <c r="N105" s="258">
        <f>ROUND($L$105*$K$105,1)</f>
        <v>0</v>
      </c>
      <c r="O105" s="256"/>
      <c r="P105" s="256"/>
      <c r="Q105" s="256"/>
      <c r="R105" s="99"/>
      <c r="S105" s="20"/>
      <c r="T105" s="103"/>
      <c r="U105" s="104" t="s">
        <v>32</v>
      </c>
      <c r="X105" s="105">
        <v>0.0629</v>
      </c>
      <c r="Y105" s="105">
        <f>$X$105*$K$105</f>
        <v>0.57868</v>
      </c>
      <c r="Z105" s="105">
        <v>0</v>
      </c>
      <c r="AA105" s="106">
        <f>$Z$105*$K$105</f>
        <v>0</v>
      </c>
      <c r="AR105" s="71" t="s">
        <v>116</v>
      </c>
      <c r="AT105" s="71" t="s">
        <v>104</v>
      </c>
      <c r="AU105" s="71" t="s">
        <v>72</v>
      </c>
      <c r="AY105" s="6" t="s">
        <v>103</v>
      </c>
      <c r="BE105" s="107">
        <f>IF($U$105="základní",$N$105,0)</f>
        <v>0</v>
      </c>
      <c r="BF105" s="107">
        <f>IF($U$105="snížená",$N$105,0)</f>
        <v>0</v>
      </c>
      <c r="BG105" s="107">
        <f>IF($U$105="zákl. přenesená",$N$105,0)</f>
        <v>0</v>
      </c>
      <c r="BH105" s="107">
        <f>IF($U$105="sníž. přenesená",$N$105,0)</f>
        <v>0</v>
      </c>
      <c r="BI105" s="107">
        <f>IF($U$105="nulová",$N$105,0)</f>
        <v>0</v>
      </c>
      <c r="BJ105" s="71" t="s">
        <v>70</v>
      </c>
      <c r="BK105" s="107">
        <f>ROUND($L$105*$K$105,1)</f>
        <v>0</v>
      </c>
    </row>
    <row r="106" spans="2:47" s="6" customFormat="1" ht="50.25" customHeight="1">
      <c r="B106" s="20"/>
      <c r="F106" s="261" t="s">
        <v>205</v>
      </c>
      <c r="G106" s="238"/>
      <c r="H106" s="238"/>
      <c r="I106" s="238"/>
      <c r="J106" s="238"/>
      <c r="K106" s="238"/>
      <c r="L106" s="238"/>
      <c r="M106" s="238"/>
      <c r="N106" s="238"/>
      <c r="O106" s="238"/>
      <c r="P106" s="238"/>
      <c r="Q106" s="238"/>
      <c r="R106" s="238"/>
      <c r="S106" s="20"/>
      <c r="T106" s="44"/>
      <c r="AA106" s="45"/>
      <c r="AT106" s="6" t="s">
        <v>180</v>
      </c>
      <c r="AU106" s="6" t="s">
        <v>72</v>
      </c>
    </row>
    <row r="107" spans="2:51" s="6" customFormat="1" ht="15.75" customHeight="1">
      <c r="B107" s="117"/>
      <c r="E107" s="118"/>
      <c r="F107" s="275" t="s">
        <v>206</v>
      </c>
      <c r="G107" s="276"/>
      <c r="H107" s="276"/>
      <c r="I107" s="276"/>
      <c r="K107" s="120">
        <v>7.6</v>
      </c>
      <c r="S107" s="117"/>
      <c r="T107" s="121"/>
      <c r="AA107" s="122"/>
      <c r="AT107" s="118" t="s">
        <v>182</v>
      </c>
      <c r="AU107" s="118" t="s">
        <v>72</v>
      </c>
      <c r="AV107" s="118" t="s">
        <v>72</v>
      </c>
      <c r="AW107" s="118" t="s">
        <v>85</v>
      </c>
      <c r="AX107" s="118" t="s">
        <v>62</v>
      </c>
      <c r="AY107" s="118" t="s">
        <v>103</v>
      </c>
    </row>
    <row r="108" spans="2:51" s="6" customFormat="1" ht="15.75" customHeight="1">
      <c r="B108" s="117"/>
      <c r="E108" s="118"/>
      <c r="F108" s="275" t="s">
        <v>207</v>
      </c>
      <c r="G108" s="276"/>
      <c r="H108" s="276"/>
      <c r="I108" s="276"/>
      <c r="K108" s="120">
        <v>1.6</v>
      </c>
      <c r="S108" s="117"/>
      <c r="T108" s="121"/>
      <c r="AA108" s="122"/>
      <c r="AT108" s="118" t="s">
        <v>182</v>
      </c>
      <c r="AU108" s="118" t="s">
        <v>72</v>
      </c>
      <c r="AV108" s="118" t="s">
        <v>72</v>
      </c>
      <c r="AW108" s="118" t="s">
        <v>85</v>
      </c>
      <c r="AX108" s="118" t="s">
        <v>62</v>
      </c>
      <c r="AY108" s="118" t="s">
        <v>103</v>
      </c>
    </row>
    <row r="109" spans="2:63" s="6" customFormat="1" ht="27" customHeight="1">
      <c r="B109" s="20"/>
      <c r="C109" s="97" t="s">
        <v>128</v>
      </c>
      <c r="D109" s="97" t="s">
        <v>104</v>
      </c>
      <c r="E109" s="98" t="s">
        <v>208</v>
      </c>
      <c r="F109" s="255" t="s">
        <v>209</v>
      </c>
      <c r="G109" s="256"/>
      <c r="H109" s="256"/>
      <c r="I109" s="256"/>
      <c r="J109" s="100" t="s">
        <v>190</v>
      </c>
      <c r="K109" s="101">
        <v>1.44</v>
      </c>
      <c r="L109" s="257"/>
      <c r="M109" s="256"/>
      <c r="N109" s="258">
        <f>ROUND($L$109*$K$109,1)</f>
        <v>0</v>
      </c>
      <c r="O109" s="256"/>
      <c r="P109" s="256"/>
      <c r="Q109" s="256"/>
      <c r="R109" s="99" t="s">
        <v>178</v>
      </c>
      <c r="S109" s="20"/>
      <c r="T109" s="103"/>
      <c r="U109" s="104" t="s">
        <v>32</v>
      </c>
      <c r="X109" s="105">
        <v>0.09291</v>
      </c>
      <c r="Y109" s="105">
        <f>$X$109*$K$109</f>
        <v>0.1337904</v>
      </c>
      <c r="Z109" s="105">
        <v>0</v>
      </c>
      <c r="AA109" s="106">
        <f>$Z$109*$K$109</f>
        <v>0</v>
      </c>
      <c r="AR109" s="71" t="s">
        <v>116</v>
      </c>
      <c r="AT109" s="71" t="s">
        <v>104</v>
      </c>
      <c r="AU109" s="71" t="s">
        <v>72</v>
      </c>
      <c r="AY109" s="6" t="s">
        <v>103</v>
      </c>
      <c r="BE109" s="107">
        <f>IF($U$109="základní",$N$109,0)</f>
        <v>0</v>
      </c>
      <c r="BF109" s="107">
        <f>IF($U$109="snížená",$N$109,0)</f>
        <v>0</v>
      </c>
      <c r="BG109" s="107">
        <f>IF($U$109="zákl. přenesená",$N$109,0)</f>
        <v>0</v>
      </c>
      <c r="BH109" s="107">
        <f>IF($U$109="sníž. přenesená",$N$109,0)</f>
        <v>0</v>
      </c>
      <c r="BI109" s="107">
        <f>IF($U$109="nulová",$N$109,0)</f>
        <v>0</v>
      </c>
      <c r="BJ109" s="71" t="s">
        <v>70</v>
      </c>
      <c r="BK109" s="107">
        <f>ROUND($L$109*$K$109,1)</f>
        <v>0</v>
      </c>
    </row>
    <row r="110" spans="2:47" s="6" customFormat="1" ht="50.25" customHeight="1">
      <c r="B110" s="20"/>
      <c r="F110" s="261" t="s">
        <v>205</v>
      </c>
      <c r="G110" s="238"/>
      <c r="H110" s="238"/>
      <c r="I110" s="238"/>
      <c r="J110" s="238"/>
      <c r="K110" s="238"/>
      <c r="L110" s="238"/>
      <c r="M110" s="238"/>
      <c r="N110" s="238"/>
      <c r="O110" s="238"/>
      <c r="P110" s="238"/>
      <c r="Q110" s="238"/>
      <c r="R110" s="238"/>
      <c r="S110" s="20"/>
      <c r="T110" s="44"/>
      <c r="AA110" s="45"/>
      <c r="AT110" s="6" t="s">
        <v>180</v>
      </c>
      <c r="AU110" s="6" t="s">
        <v>72</v>
      </c>
    </row>
    <row r="111" spans="2:51" s="6" customFormat="1" ht="15.75" customHeight="1">
      <c r="B111" s="117"/>
      <c r="E111" s="118"/>
      <c r="F111" s="275" t="s">
        <v>210</v>
      </c>
      <c r="G111" s="276"/>
      <c r="H111" s="276"/>
      <c r="I111" s="276"/>
      <c r="K111" s="120">
        <v>1.44</v>
      </c>
      <c r="S111" s="117"/>
      <c r="T111" s="121"/>
      <c r="AA111" s="122"/>
      <c r="AT111" s="118" t="s">
        <v>182</v>
      </c>
      <c r="AU111" s="118" t="s">
        <v>72</v>
      </c>
      <c r="AV111" s="118" t="s">
        <v>72</v>
      </c>
      <c r="AW111" s="118" t="s">
        <v>85</v>
      </c>
      <c r="AX111" s="118" t="s">
        <v>62</v>
      </c>
      <c r="AY111" s="118" t="s">
        <v>103</v>
      </c>
    </row>
    <row r="112" spans="2:63" s="6" customFormat="1" ht="27" customHeight="1">
      <c r="B112" s="20"/>
      <c r="C112" s="97" t="s">
        <v>131</v>
      </c>
      <c r="D112" s="97" t="s">
        <v>104</v>
      </c>
      <c r="E112" s="98" t="s">
        <v>211</v>
      </c>
      <c r="F112" s="255" t="s">
        <v>212</v>
      </c>
      <c r="G112" s="256"/>
      <c r="H112" s="256"/>
      <c r="I112" s="256"/>
      <c r="J112" s="100" t="s">
        <v>190</v>
      </c>
      <c r="K112" s="101">
        <v>4.32</v>
      </c>
      <c r="L112" s="257"/>
      <c r="M112" s="256"/>
      <c r="N112" s="258">
        <f>ROUND($L$112*$K$112,1)</f>
        <v>0</v>
      </c>
      <c r="O112" s="256"/>
      <c r="P112" s="256"/>
      <c r="Q112" s="256"/>
      <c r="R112" s="99" t="s">
        <v>178</v>
      </c>
      <c r="S112" s="20"/>
      <c r="T112" s="103"/>
      <c r="U112" s="104" t="s">
        <v>32</v>
      </c>
      <c r="X112" s="105">
        <v>0.03097</v>
      </c>
      <c r="Y112" s="105">
        <f>$X$112*$K$112</f>
        <v>0.1337904</v>
      </c>
      <c r="Z112" s="105">
        <v>0</v>
      </c>
      <c r="AA112" s="106">
        <f>$Z$112*$K$112</f>
        <v>0</v>
      </c>
      <c r="AR112" s="71" t="s">
        <v>116</v>
      </c>
      <c r="AT112" s="71" t="s">
        <v>104</v>
      </c>
      <c r="AU112" s="71" t="s">
        <v>72</v>
      </c>
      <c r="AY112" s="6" t="s">
        <v>103</v>
      </c>
      <c r="BE112" s="107">
        <f>IF($U$112="základní",$N$112,0)</f>
        <v>0</v>
      </c>
      <c r="BF112" s="107">
        <f>IF($U$112="snížená",$N$112,0)</f>
        <v>0</v>
      </c>
      <c r="BG112" s="107">
        <f>IF($U$112="zákl. přenesená",$N$112,0)</f>
        <v>0</v>
      </c>
      <c r="BH112" s="107">
        <f>IF($U$112="sníž. přenesená",$N$112,0)</f>
        <v>0</v>
      </c>
      <c r="BI112" s="107">
        <f>IF($U$112="nulová",$N$112,0)</f>
        <v>0</v>
      </c>
      <c r="BJ112" s="71" t="s">
        <v>70</v>
      </c>
      <c r="BK112" s="107">
        <f>ROUND($L$112*$K$112,1)</f>
        <v>0</v>
      </c>
    </row>
    <row r="113" spans="2:47" s="6" customFormat="1" ht="50.25" customHeight="1">
      <c r="B113" s="20"/>
      <c r="F113" s="261" t="s">
        <v>205</v>
      </c>
      <c r="G113" s="238"/>
      <c r="H113" s="238"/>
      <c r="I113" s="238"/>
      <c r="J113" s="238"/>
      <c r="K113" s="238"/>
      <c r="L113" s="238"/>
      <c r="M113" s="238"/>
      <c r="N113" s="238"/>
      <c r="O113" s="238"/>
      <c r="P113" s="238"/>
      <c r="Q113" s="238"/>
      <c r="R113" s="238"/>
      <c r="S113" s="20"/>
      <c r="T113" s="44"/>
      <c r="AA113" s="45"/>
      <c r="AT113" s="6" t="s">
        <v>180</v>
      </c>
      <c r="AU113" s="6" t="s">
        <v>72</v>
      </c>
    </row>
    <row r="114" spans="2:51" s="6" customFormat="1" ht="15.75" customHeight="1">
      <c r="B114" s="117"/>
      <c r="E114" s="118"/>
      <c r="F114" s="275" t="s">
        <v>213</v>
      </c>
      <c r="G114" s="276"/>
      <c r="H114" s="276"/>
      <c r="I114" s="276"/>
      <c r="K114" s="120">
        <v>4.32</v>
      </c>
      <c r="S114" s="117"/>
      <c r="T114" s="121"/>
      <c r="AA114" s="122"/>
      <c r="AT114" s="118" t="s">
        <v>182</v>
      </c>
      <c r="AU114" s="118" t="s">
        <v>72</v>
      </c>
      <c r="AV114" s="118" t="s">
        <v>72</v>
      </c>
      <c r="AW114" s="118" t="s">
        <v>85</v>
      </c>
      <c r="AX114" s="118" t="s">
        <v>62</v>
      </c>
      <c r="AY114" s="118" t="s">
        <v>103</v>
      </c>
    </row>
    <row r="115" spans="2:63" s="6" customFormat="1" ht="27" customHeight="1">
      <c r="B115" s="20"/>
      <c r="C115" s="97" t="s">
        <v>214</v>
      </c>
      <c r="D115" s="97" t="s">
        <v>104</v>
      </c>
      <c r="E115" s="98" t="s">
        <v>215</v>
      </c>
      <c r="F115" s="255" t="s">
        <v>216</v>
      </c>
      <c r="G115" s="256"/>
      <c r="H115" s="256"/>
      <c r="I115" s="256"/>
      <c r="J115" s="100" t="s">
        <v>190</v>
      </c>
      <c r="K115" s="101">
        <v>23.04</v>
      </c>
      <c r="L115" s="257"/>
      <c r="M115" s="256"/>
      <c r="N115" s="258">
        <f>ROUND($L$115*$K$115,1)</f>
        <v>0</v>
      </c>
      <c r="O115" s="256"/>
      <c r="P115" s="256"/>
      <c r="Q115" s="256"/>
      <c r="R115" s="99" t="s">
        <v>178</v>
      </c>
      <c r="S115" s="20"/>
      <c r="T115" s="103"/>
      <c r="U115" s="104" t="s">
        <v>32</v>
      </c>
      <c r="X115" s="105">
        <v>0.01838</v>
      </c>
      <c r="Y115" s="105">
        <f>$X$115*$K$115</f>
        <v>0.4234752</v>
      </c>
      <c r="Z115" s="105">
        <v>0</v>
      </c>
      <c r="AA115" s="106">
        <f>$Z$115*$K$115</f>
        <v>0</v>
      </c>
      <c r="AR115" s="71" t="s">
        <v>116</v>
      </c>
      <c r="AT115" s="71" t="s">
        <v>104</v>
      </c>
      <c r="AU115" s="71" t="s">
        <v>72</v>
      </c>
      <c r="AY115" s="6" t="s">
        <v>103</v>
      </c>
      <c r="BE115" s="107">
        <f>IF($U$115="základní",$N$115,0)</f>
        <v>0</v>
      </c>
      <c r="BF115" s="107">
        <f>IF($U$115="snížená",$N$115,0)</f>
        <v>0</v>
      </c>
      <c r="BG115" s="107">
        <f>IF($U$115="zákl. přenesená",$N$115,0)</f>
        <v>0</v>
      </c>
      <c r="BH115" s="107">
        <f>IF($U$115="sníž. přenesená",$N$115,0)</f>
        <v>0</v>
      </c>
      <c r="BI115" s="107">
        <f>IF($U$115="nulová",$N$115,0)</f>
        <v>0</v>
      </c>
      <c r="BJ115" s="71" t="s">
        <v>70</v>
      </c>
      <c r="BK115" s="107">
        <f>ROUND($L$115*$K$115,1)</f>
        <v>0</v>
      </c>
    </row>
    <row r="116" spans="2:47" s="6" customFormat="1" ht="85.5" customHeight="1">
      <c r="B116" s="20"/>
      <c r="F116" s="261" t="s">
        <v>217</v>
      </c>
      <c r="G116" s="238"/>
      <c r="H116" s="238"/>
      <c r="I116" s="238"/>
      <c r="J116" s="238"/>
      <c r="K116" s="238"/>
      <c r="L116" s="238"/>
      <c r="M116" s="238"/>
      <c r="N116" s="238"/>
      <c r="O116" s="238"/>
      <c r="P116" s="238"/>
      <c r="Q116" s="238"/>
      <c r="R116" s="238"/>
      <c r="S116" s="20"/>
      <c r="T116" s="44"/>
      <c r="AA116" s="45"/>
      <c r="AT116" s="6" t="s">
        <v>180</v>
      </c>
      <c r="AU116" s="6" t="s">
        <v>72</v>
      </c>
    </row>
    <row r="117" spans="2:51" s="6" customFormat="1" ht="15.75" customHeight="1">
      <c r="B117" s="117"/>
      <c r="E117" s="118"/>
      <c r="F117" s="275" t="s">
        <v>218</v>
      </c>
      <c r="G117" s="276"/>
      <c r="H117" s="276"/>
      <c r="I117" s="276"/>
      <c r="K117" s="120">
        <v>21.6</v>
      </c>
      <c r="S117" s="117"/>
      <c r="T117" s="121"/>
      <c r="AA117" s="122"/>
      <c r="AT117" s="118" t="s">
        <v>182</v>
      </c>
      <c r="AU117" s="118" t="s">
        <v>72</v>
      </c>
      <c r="AV117" s="118" t="s">
        <v>72</v>
      </c>
      <c r="AW117" s="118" t="s">
        <v>85</v>
      </c>
      <c r="AX117" s="118" t="s">
        <v>62</v>
      </c>
      <c r="AY117" s="118" t="s">
        <v>103</v>
      </c>
    </row>
    <row r="118" spans="2:51" s="6" customFormat="1" ht="15.75" customHeight="1">
      <c r="B118" s="117"/>
      <c r="E118" s="118"/>
      <c r="F118" s="275" t="s">
        <v>219</v>
      </c>
      <c r="G118" s="276"/>
      <c r="H118" s="276"/>
      <c r="I118" s="276"/>
      <c r="K118" s="120">
        <v>1.44</v>
      </c>
      <c r="S118" s="117"/>
      <c r="T118" s="121"/>
      <c r="AA118" s="122"/>
      <c r="AT118" s="118" t="s">
        <v>182</v>
      </c>
      <c r="AU118" s="118" t="s">
        <v>72</v>
      </c>
      <c r="AV118" s="118" t="s">
        <v>72</v>
      </c>
      <c r="AW118" s="118" t="s">
        <v>85</v>
      </c>
      <c r="AX118" s="118" t="s">
        <v>62</v>
      </c>
      <c r="AY118" s="118" t="s">
        <v>103</v>
      </c>
    </row>
    <row r="119" spans="2:63" s="6" customFormat="1" ht="27" customHeight="1">
      <c r="B119" s="20"/>
      <c r="C119" s="97" t="s">
        <v>220</v>
      </c>
      <c r="D119" s="97" t="s">
        <v>104</v>
      </c>
      <c r="E119" s="98" t="s">
        <v>221</v>
      </c>
      <c r="F119" s="255" t="s">
        <v>222</v>
      </c>
      <c r="G119" s="256"/>
      <c r="H119" s="256"/>
      <c r="I119" s="256"/>
      <c r="J119" s="100" t="s">
        <v>194</v>
      </c>
      <c r="K119" s="101">
        <v>12</v>
      </c>
      <c r="L119" s="257"/>
      <c r="M119" s="256"/>
      <c r="N119" s="258">
        <f>ROUND($L$119*$K$119,1)</f>
        <v>0</v>
      </c>
      <c r="O119" s="256"/>
      <c r="P119" s="256"/>
      <c r="Q119" s="256"/>
      <c r="R119" s="99" t="s">
        <v>178</v>
      </c>
      <c r="S119" s="20"/>
      <c r="T119" s="103"/>
      <c r="U119" s="104" t="s">
        <v>32</v>
      </c>
      <c r="X119" s="105">
        <v>0.0102</v>
      </c>
      <c r="Y119" s="105">
        <f>$X$119*$K$119</f>
        <v>0.12240000000000001</v>
      </c>
      <c r="Z119" s="105">
        <v>0</v>
      </c>
      <c r="AA119" s="106">
        <f>$Z$119*$K$119</f>
        <v>0</v>
      </c>
      <c r="AR119" s="71" t="s">
        <v>116</v>
      </c>
      <c r="AT119" s="71" t="s">
        <v>104</v>
      </c>
      <c r="AU119" s="71" t="s">
        <v>72</v>
      </c>
      <c r="AY119" s="6" t="s">
        <v>103</v>
      </c>
      <c r="BE119" s="107">
        <f>IF($U$119="základní",$N$119,0)</f>
        <v>0</v>
      </c>
      <c r="BF119" s="107">
        <f>IF($U$119="snížená",$N$119,0)</f>
        <v>0</v>
      </c>
      <c r="BG119" s="107">
        <f>IF($U$119="zákl. přenesená",$N$119,0)</f>
        <v>0</v>
      </c>
      <c r="BH119" s="107">
        <f>IF($U$119="sníž. přenesená",$N$119,0)</f>
        <v>0</v>
      </c>
      <c r="BI119" s="107">
        <f>IF($U$119="nulová",$N$119,0)</f>
        <v>0</v>
      </c>
      <c r="BJ119" s="71" t="s">
        <v>70</v>
      </c>
      <c r="BK119" s="107">
        <f>ROUND($L$119*$K$119,1)</f>
        <v>0</v>
      </c>
    </row>
    <row r="120" spans="2:63" s="6" customFormat="1" ht="27" customHeight="1">
      <c r="B120" s="20"/>
      <c r="C120" s="100" t="s">
        <v>223</v>
      </c>
      <c r="D120" s="100" t="s">
        <v>104</v>
      </c>
      <c r="E120" s="98" t="s">
        <v>224</v>
      </c>
      <c r="F120" s="255" t="s">
        <v>225</v>
      </c>
      <c r="G120" s="256"/>
      <c r="H120" s="256"/>
      <c r="I120" s="256"/>
      <c r="J120" s="100" t="s">
        <v>190</v>
      </c>
      <c r="K120" s="101">
        <v>1.44</v>
      </c>
      <c r="L120" s="257"/>
      <c r="M120" s="256"/>
      <c r="N120" s="258">
        <f>ROUND($L$120*$K$120,1)</f>
        <v>0</v>
      </c>
      <c r="O120" s="256"/>
      <c r="P120" s="256"/>
      <c r="Q120" s="256"/>
      <c r="R120" s="99" t="s">
        <v>178</v>
      </c>
      <c r="S120" s="20"/>
      <c r="T120" s="103"/>
      <c r="U120" s="104" t="s">
        <v>32</v>
      </c>
      <c r="X120" s="105">
        <v>0.03358</v>
      </c>
      <c r="Y120" s="105">
        <f>$X$120*$K$120</f>
        <v>0.048355199999999994</v>
      </c>
      <c r="Z120" s="105">
        <v>0</v>
      </c>
      <c r="AA120" s="106">
        <f>$Z$120*$K$120</f>
        <v>0</v>
      </c>
      <c r="AR120" s="71" t="s">
        <v>116</v>
      </c>
      <c r="AT120" s="71" t="s">
        <v>104</v>
      </c>
      <c r="AU120" s="71" t="s">
        <v>72</v>
      </c>
      <c r="AY120" s="71" t="s">
        <v>103</v>
      </c>
      <c r="BE120" s="107">
        <f>IF($U$120="základní",$N$120,0)</f>
        <v>0</v>
      </c>
      <c r="BF120" s="107">
        <f>IF($U$120="snížená",$N$120,0)</f>
        <v>0</v>
      </c>
      <c r="BG120" s="107">
        <f>IF($U$120="zákl. přenesená",$N$120,0)</f>
        <v>0</v>
      </c>
      <c r="BH120" s="107">
        <f>IF($U$120="sníž. přenesená",$N$120,0)</f>
        <v>0</v>
      </c>
      <c r="BI120" s="107">
        <f>IF($U$120="nulová",$N$120,0)</f>
        <v>0</v>
      </c>
      <c r="BJ120" s="71" t="s">
        <v>70</v>
      </c>
      <c r="BK120" s="107">
        <f>ROUND($L$120*$K$120,1)</f>
        <v>0</v>
      </c>
    </row>
    <row r="121" spans="2:47" s="6" customFormat="1" ht="50.25" customHeight="1">
      <c r="B121" s="20"/>
      <c r="F121" s="261" t="s">
        <v>226</v>
      </c>
      <c r="G121" s="238"/>
      <c r="H121" s="238"/>
      <c r="I121" s="238"/>
      <c r="J121" s="238"/>
      <c r="K121" s="238"/>
      <c r="L121" s="238"/>
      <c r="M121" s="238"/>
      <c r="N121" s="238"/>
      <c r="O121" s="238"/>
      <c r="P121" s="238"/>
      <c r="Q121" s="238"/>
      <c r="R121" s="238"/>
      <c r="S121" s="20"/>
      <c r="T121" s="44"/>
      <c r="AA121" s="45"/>
      <c r="AT121" s="6" t="s">
        <v>180</v>
      </c>
      <c r="AU121" s="6" t="s">
        <v>72</v>
      </c>
    </row>
    <row r="122" spans="2:51" s="6" customFormat="1" ht="15.75" customHeight="1">
      <c r="B122" s="117"/>
      <c r="E122" s="118"/>
      <c r="F122" s="275" t="s">
        <v>227</v>
      </c>
      <c r="G122" s="276"/>
      <c r="H122" s="276"/>
      <c r="I122" s="276"/>
      <c r="K122" s="120">
        <v>0.91</v>
      </c>
      <c r="S122" s="117"/>
      <c r="T122" s="121"/>
      <c r="AA122" s="122"/>
      <c r="AT122" s="118" t="s">
        <v>182</v>
      </c>
      <c r="AU122" s="118" t="s">
        <v>72</v>
      </c>
      <c r="AV122" s="118" t="s">
        <v>72</v>
      </c>
      <c r="AW122" s="118" t="s">
        <v>85</v>
      </c>
      <c r="AX122" s="118" t="s">
        <v>62</v>
      </c>
      <c r="AY122" s="118" t="s">
        <v>103</v>
      </c>
    </row>
    <row r="123" spans="2:51" s="6" customFormat="1" ht="15.75" customHeight="1">
      <c r="B123" s="117"/>
      <c r="E123" s="118"/>
      <c r="F123" s="275" t="s">
        <v>228</v>
      </c>
      <c r="G123" s="276"/>
      <c r="H123" s="276"/>
      <c r="I123" s="276"/>
      <c r="K123" s="120">
        <v>0.53</v>
      </c>
      <c r="S123" s="117"/>
      <c r="T123" s="121"/>
      <c r="AA123" s="122"/>
      <c r="AT123" s="118" t="s">
        <v>182</v>
      </c>
      <c r="AU123" s="118" t="s">
        <v>72</v>
      </c>
      <c r="AV123" s="118" t="s">
        <v>72</v>
      </c>
      <c r="AW123" s="118" t="s">
        <v>85</v>
      </c>
      <c r="AX123" s="118" t="s">
        <v>62</v>
      </c>
      <c r="AY123" s="118" t="s">
        <v>103</v>
      </c>
    </row>
    <row r="124" spans="2:63" s="6" customFormat="1" ht="27" customHeight="1">
      <c r="B124" s="20"/>
      <c r="C124" s="97" t="s">
        <v>229</v>
      </c>
      <c r="D124" s="97" t="s">
        <v>104</v>
      </c>
      <c r="E124" s="98" t="s">
        <v>230</v>
      </c>
      <c r="F124" s="255" t="s">
        <v>231</v>
      </c>
      <c r="G124" s="256"/>
      <c r="H124" s="256"/>
      <c r="I124" s="256"/>
      <c r="J124" s="100" t="s">
        <v>190</v>
      </c>
      <c r="K124" s="101">
        <v>14.61</v>
      </c>
      <c r="L124" s="257"/>
      <c r="M124" s="256"/>
      <c r="N124" s="258">
        <f>ROUND($L$124*$K$124,1)</f>
        <v>0</v>
      </c>
      <c r="O124" s="256"/>
      <c r="P124" s="256"/>
      <c r="Q124" s="256"/>
      <c r="R124" s="99" t="s">
        <v>178</v>
      </c>
      <c r="S124" s="20"/>
      <c r="T124" s="103"/>
      <c r="U124" s="104" t="s">
        <v>32</v>
      </c>
      <c r="X124" s="105">
        <v>0.00047</v>
      </c>
      <c r="Y124" s="105">
        <f>$X$124*$K$124</f>
        <v>0.0068667</v>
      </c>
      <c r="Z124" s="105">
        <v>0</v>
      </c>
      <c r="AA124" s="106">
        <f>$Z$124*$K$124</f>
        <v>0</v>
      </c>
      <c r="AR124" s="71" t="s">
        <v>116</v>
      </c>
      <c r="AT124" s="71" t="s">
        <v>104</v>
      </c>
      <c r="AU124" s="71" t="s">
        <v>72</v>
      </c>
      <c r="AY124" s="6" t="s">
        <v>103</v>
      </c>
      <c r="BE124" s="107">
        <f>IF($U$124="základní",$N$124,0)</f>
        <v>0</v>
      </c>
      <c r="BF124" s="107">
        <f>IF($U$124="snížená",$N$124,0)</f>
        <v>0</v>
      </c>
      <c r="BG124" s="107">
        <f>IF($U$124="zákl. přenesená",$N$124,0)</f>
        <v>0</v>
      </c>
      <c r="BH124" s="107">
        <f>IF($U$124="sníž. přenesená",$N$124,0)</f>
        <v>0</v>
      </c>
      <c r="BI124" s="107">
        <f>IF($U$124="nulová",$N$124,0)</f>
        <v>0</v>
      </c>
      <c r="BJ124" s="71" t="s">
        <v>70</v>
      </c>
      <c r="BK124" s="107">
        <f>ROUND($L$124*$K$124,1)</f>
        <v>0</v>
      </c>
    </row>
    <row r="125" spans="2:51" s="6" customFormat="1" ht="15.75" customHeight="1">
      <c r="B125" s="117"/>
      <c r="E125" s="119"/>
      <c r="F125" s="275" t="s">
        <v>232</v>
      </c>
      <c r="G125" s="276"/>
      <c r="H125" s="276"/>
      <c r="I125" s="276"/>
      <c r="K125" s="120">
        <v>14.61</v>
      </c>
      <c r="S125" s="117"/>
      <c r="T125" s="121"/>
      <c r="AA125" s="122"/>
      <c r="AT125" s="118" t="s">
        <v>182</v>
      </c>
      <c r="AU125" s="118" t="s">
        <v>72</v>
      </c>
      <c r="AV125" s="118" t="s">
        <v>72</v>
      </c>
      <c r="AW125" s="118" t="s">
        <v>85</v>
      </c>
      <c r="AX125" s="118" t="s">
        <v>62</v>
      </c>
      <c r="AY125" s="118" t="s">
        <v>103</v>
      </c>
    </row>
    <row r="126" spans="2:63" s="6" customFormat="1" ht="27" customHeight="1">
      <c r="B126" s="20"/>
      <c r="C126" s="97" t="s">
        <v>233</v>
      </c>
      <c r="D126" s="97" t="s">
        <v>104</v>
      </c>
      <c r="E126" s="98" t="s">
        <v>234</v>
      </c>
      <c r="F126" s="255" t="s">
        <v>235</v>
      </c>
      <c r="G126" s="256"/>
      <c r="H126" s="256"/>
      <c r="I126" s="256"/>
      <c r="J126" s="100" t="s">
        <v>190</v>
      </c>
      <c r="K126" s="101">
        <v>14.61</v>
      </c>
      <c r="L126" s="257"/>
      <c r="M126" s="256"/>
      <c r="N126" s="258">
        <f>ROUND($L$126*$K$126,1)</f>
        <v>0</v>
      </c>
      <c r="O126" s="256"/>
      <c r="P126" s="256"/>
      <c r="Q126" s="256"/>
      <c r="R126" s="99" t="s">
        <v>178</v>
      </c>
      <c r="S126" s="20"/>
      <c r="T126" s="103"/>
      <c r="U126" s="104" t="s">
        <v>32</v>
      </c>
      <c r="X126" s="105">
        <v>0.00489</v>
      </c>
      <c r="Y126" s="105">
        <f>$X$126*$K$126</f>
        <v>0.0714429</v>
      </c>
      <c r="Z126" s="105">
        <v>0</v>
      </c>
      <c r="AA126" s="106">
        <f>$Z$126*$K$126</f>
        <v>0</v>
      </c>
      <c r="AR126" s="71" t="s">
        <v>116</v>
      </c>
      <c r="AT126" s="71" t="s">
        <v>104</v>
      </c>
      <c r="AU126" s="71" t="s">
        <v>72</v>
      </c>
      <c r="AY126" s="6" t="s">
        <v>103</v>
      </c>
      <c r="BE126" s="107">
        <f>IF($U$126="základní",$N$126,0)</f>
        <v>0</v>
      </c>
      <c r="BF126" s="107">
        <f>IF($U$126="snížená",$N$126,0)</f>
        <v>0</v>
      </c>
      <c r="BG126" s="107">
        <f>IF($U$126="zákl. přenesená",$N$126,0)</f>
        <v>0</v>
      </c>
      <c r="BH126" s="107">
        <f>IF($U$126="sníž. přenesená",$N$126,0)</f>
        <v>0</v>
      </c>
      <c r="BI126" s="107">
        <f>IF($U$126="nulová",$N$126,0)</f>
        <v>0</v>
      </c>
      <c r="BJ126" s="71" t="s">
        <v>70</v>
      </c>
      <c r="BK126" s="107">
        <f>ROUND($L$126*$K$126,1)</f>
        <v>0</v>
      </c>
    </row>
    <row r="127" spans="2:47" s="6" customFormat="1" ht="38.25" customHeight="1">
      <c r="B127" s="20"/>
      <c r="F127" s="261" t="s">
        <v>236</v>
      </c>
      <c r="G127" s="238"/>
      <c r="H127" s="238"/>
      <c r="I127" s="238"/>
      <c r="J127" s="238"/>
      <c r="K127" s="238"/>
      <c r="L127" s="238"/>
      <c r="M127" s="238"/>
      <c r="N127" s="238"/>
      <c r="O127" s="238"/>
      <c r="P127" s="238"/>
      <c r="Q127" s="238"/>
      <c r="R127" s="238"/>
      <c r="S127" s="20"/>
      <c r="T127" s="44"/>
      <c r="AA127" s="45"/>
      <c r="AT127" s="6" t="s">
        <v>180</v>
      </c>
      <c r="AU127" s="6" t="s">
        <v>72</v>
      </c>
    </row>
    <row r="128" spans="2:63" s="6" customFormat="1" ht="27" customHeight="1">
      <c r="B128" s="20"/>
      <c r="C128" s="97" t="s">
        <v>8</v>
      </c>
      <c r="D128" s="97" t="s">
        <v>104</v>
      </c>
      <c r="E128" s="98" t="s">
        <v>237</v>
      </c>
      <c r="F128" s="255" t="s">
        <v>238</v>
      </c>
      <c r="G128" s="256"/>
      <c r="H128" s="256"/>
      <c r="I128" s="256"/>
      <c r="J128" s="100" t="s">
        <v>190</v>
      </c>
      <c r="K128" s="101">
        <v>16.17</v>
      </c>
      <c r="L128" s="257"/>
      <c r="M128" s="256"/>
      <c r="N128" s="258">
        <f>ROUND($L$128*$K$128,1)</f>
        <v>0</v>
      </c>
      <c r="O128" s="256"/>
      <c r="P128" s="256"/>
      <c r="Q128" s="256"/>
      <c r="R128" s="99" t="s">
        <v>178</v>
      </c>
      <c r="S128" s="20"/>
      <c r="T128" s="103"/>
      <c r="U128" s="104" t="s">
        <v>32</v>
      </c>
      <c r="X128" s="105">
        <v>0.02636</v>
      </c>
      <c r="Y128" s="105">
        <f>$X$128*$K$128</f>
        <v>0.42624120000000004</v>
      </c>
      <c r="Z128" s="105">
        <v>0</v>
      </c>
      <c r="AA128" s="106">
        <f>$Z$128*$K$128</f>
        <v>0</v>
      </c>
      <c r="AR128" s="71" t="s">
        <v>116</v>
      </c>
      <c r="AT128" s="71" t="s">
        <v>104</v>
      </c>
      <c r="AU128" s="71" t="s">
        <v>72</v>
      </c>
      <c r="AY128" s="6" t="s">
        <v>103</v>
      </c>
      <c r="BE128" s="107">
        <f>IF($U$128="základní",$N$128,0)</f>
        <v>0</v>
      </c>
      <c r="BF128" s="107">
        <f>IF($U$128="snížená",$N$128,0)</f>
        <v>0</v>
      </c>
      <c r="BG128" s="107">
        <f>IF($U$128="zákl. přenesená",$N$128,0)</f>
        <v>0</v>
      </c>
      <c r="BH128" s="107">
        <f>IF($U$128="sníž. přenesená",$N$128,0)</f>
        <v>0</v>
      </c>
      <c r="BI128" s="107">
        <f>IF($U$128="nulová",$N$128,0)</f>
        <v>0</v>
      </c>
      <c r="BJ128" s="71" t="s">
        <v>70</v>
      </c>
      <c r="BK128" s="107">
        <f>ROUND($L$128*$K$128,1)</f>
        <v>0</v>
      </c>
    </row>
    <row r="129" spans="2:47" s="6" customFormat="1" ht="62.25" customHeight="1">
      <c r="B129" s="20"/>
      <c r="F129" s="261" t="s">
        <v>239</v>
      </c>
      <c r="G129" s="238"/>
      <c r="H129" s="238"/>
      <c r="I129" s="238"/>
      <c r="J129" s="238"/>
      <c r="K129" s="238"/>
      <c r="L129" s="238"/>
      <c r="M129" s="238"/>
      <c r="N129" s="238"/>
      <c r="O129" s="238"/>
      <c r="P129" s="238"/>
      <c r="Q129" s="238"/>
      <c r="R129" s="238"/>
      <c r="S129" s="20"/>
      <c r="T129" s="44"/>
      <c r="AA129" s="45"/>
      <c r="AT129" s="6" t="s">
        <v>180</v>
      </c>
      <c r="AU129" s="6" t="s">
        <v>72</v>
      </c>
    </row>
    <row r="130" spans="2:51" s="6" customFormat="1" ht="15.75" customHeight="1">
      <c r="B130" s="117"/>
      <c r="E130" s="118"/>
      <c r="F130" s="275" t="s">
        <v>240</v>
      </c>
      <c r="G130" s="276"/>
      <c r="H130" s="276"/>
      <c r="I130" s="276"/>
      <c r="K130" s="120">
        <v>8.5</v>
      </c>
      <c r="S130" s="117"/>
      <c r="T130" s="121"/>
      <c r="AA130" s="122"/>
      <c r="AT130" s="118" t="s">
        <v>182</v>
      </c>
      <c r="AU130" s="118" t="s">
        <v>72</v>
      </c>
      <c r="AV130" s="118" t="s">
        <v>72</v>
      </c>
      <c r="AW130" s="118" t="s">
        <v>85</v>
      </c>
      <c r="AX130" s="118" t="s">
        <v>62</v>
      </c>
      <c r="AY130" s="118" t="s">
        <v>103</v>
      </c>
    </row>
    <row r="131" spans="2:51" s="6" customFormat="1" ht="15.75" customHeight="1">
      <c r="B131" s="117"/>
      <c r="E131" s="118"/>
      <c r="F131" s="275" t="s">
        <v>241</v>
      </c>
      <c r="G131" s="276"/>
      <c r="H131" s="276"/>
      <c r="I131" s="276"/>
      <c r="K131" s="120">
        <v>7.67</v>
      </c>
      <c r="S131" s="117"/>
      <c r="T131" s="121"/>
      <c r="AA131" s="122"/>
      <c r="AT131" s="118" t="s">
        <v>182</v>
      </c>
      <c r="AU131" s="118" t="s">
        <v>72</v>
      </c>
      <c r="AV131" s="118" t="s">
        <v>72</v>
      </c>
      <c r="AW131" s="118" t="s">
        <v>85</v>
      </c>
      <c r="AX131" s="118" t="s">
        <v>62</v>
      </c>
      <c r="AY131" s="118" t="s">
        <v>103</v>
      </c>
    </row>
    <row r="132" spans="2:63" s="6" customFormat="1" ht="39" customHeight="1">
      <c r="B132" s="20"/>
      <c r="C132" s="97" t="s">
        <v>242</v>
      </c>
      <c r="D132" s="97" t="s">
        <v>104</v>
      </c>
      <c r="E132" s="98" t="s">
        <v>243</v>
      </c>
      <c r="F132" s="255" t="s">
        <v>244</v>
      </c>
      <c r="G132" s="256"/>
      <c r="H132" s="256"/>
      <c r="I132" s="256"/>
      <c r="J132" s="100" t="s">
        <v>190</v>
      </c>
      <c r="K132" s="101">
        <v>16.17</v>
      </c>
      <c r="L132" s="257"/>
      <c r="M132" s="256"/>
      <c r="N132" s="258">
        <f>ROUND($L$132*$K$132,1)</f>
        <v>0</v>
      </c>
      <c r="O132" s="256"/>
      <c r="P132" s="256"/>
      <c r="Q132" s="256"/>
      <c r="R132" s="99" t="s">
        <v>178</v>
      </c>
      <c r="S132" s="20"/>
      <c r="T132" s="103"/>
      <c r="U132" s="104" t="s">
        <v>32</v>
      </c>
      <c r="X132" s="105">
        <v>0.00052</v>
      </c>
      <c r="Y132" s="105">
        <f>$X$132*$K$132</f>
        <v>0.0084084</v>
      </c>
      <c r="Z132" s="105">
        <v>0</v>
      </c>
      <c r="AA132" s="106">
        <f>$Z$132*$K$132</f>
        <v>0</v>
      </c>
      <c r="AR132" s="71" t="s">
        <v>116</v>
      </c>
      <c r="AT132" s="71" t="s">
        <v>104</v>
      </c>
      <c r="AU132" s="71" t="s">
        <v>72</v>
      </c>
      <c r="AY132" s="6" t="s">
        <v>103</v>
      </c>
      <c r="BE132" s="107">
        <f>IF($U$132="základní",$N$132,0)</f>
        <v>0</v>
      </c>
      <c r="BF132" s="107">
        <f>IF($U$132="snížená",$N$132,0)</f>
        <v>0</v>
      </c>
      <c r="BG132" s="107">
        <f>IF($U$132="zákl. přenesená",$N$132,0)</f>
        <v>0</v>
      </c>
      <c r="BH132" s="107">
        <f>IF($U$132="sníž. přenesená",$N$132,0)</f>
        <v>0</v>
      </c>
      <c r="BI132" s="107">
        <f>IF($U$132="nulová",$N$132,0)</f>
        <v>0</v>
      </c>
      <c r="BJ132" s="71" t="s">
        <v>70</v>
      </c>
      <c r="BK132" s="107">
        <f>ROUND($L$132*$K$132,1)</f>
        <v>0</v>
      </c>
    </row>
    <row r="133" spans="2:63" s="6" customFormat="1" ht="27" customHeight="1">
      <c r="B133" s="20"/>
      <c r="C133" s="100" t="s">
        <v>245</v>
      </c>
      <c r="D133" s="100" t="s">
        <v>104</v>
      </c>
      <c r="E133" s="98" t="s">
        <v>246</v>
      </c>
      <c r="F133" s="255" t="s">
        <v>247</v>
      </c>
      <c r="G133" s="256"/>
      <c r="H133" s="256"/>
      <c r="I133" s="256"/>
      <c r="J133" s="100" t="s">
        <v>190</v>
      </c>
      <c r="K133" s="101">
        <v>14.61</v>
      </c>
      <c r="L133" s="257"/>
      <c r="M133" s="256"/>
      <c r="N133" s="258">
        <f>ROUND($L$133*$K$133,1)</f>
        <v>0</v>
      </c>
      <c r="O133" s="256"/>
      <c r="P133" s="256"/>
      <c r="Q133" s="256"/>
      <c r="R133" s="99" t="s">
        <v>178</v>
      </c>
      <c r="S133" s="20"/>
      <c r="T133" s="103"/>
      <c r="U133" s="104" t="s">
        <v>32</v>
      </c>
      <c r="X133" s="105">
        <v>0.00268</v>
      </c>
      <c r="Y133" s="105">
        <f>$X$133*$K$133</f>
        <v>0.0391548</v>
      </c>
      <c r="Z133" s="105">
        <v>0</v>
      </c>
      <c r="AA133" s="106">
        <f>$Z$133*$K$133</f>
        <v>0</v>
      </c>
      <c r="AR133" s="71" t="s">
        <v>116</v>
      </c>
      <c r="AT133" s="71" t="s">
        <v>104</v>
      </c>
      <c r="AU133" s="71" t="s">
        <v>72</v>
      </c>
      <c r="AY133" s="71" t="s">
        <v>103</v>
      </c>
      <c r="BE133" s="107">
        <f>IF($U$133="základní",$N$133,0)</f>
        <v>0</v>
      </c>
      <c r="BF133" s="107">
        <f>IF($U$133="snížená",$N$133,0)</f>
        <v>0</v>
      </c>
      <c r="BG133" s="107">
        <f>IF($U$133="zákl. přenesená",$N$133,0)</f>
        <v>0</v>
      </c>
      <c r="BH133" s="107">
        <f>IF($U$133="sníž. přenesená",$N$133,0)</f>
        <v>0</v>
      </c>
      <c r="BI133" s="107">
        <f>IF($U$133="nulová",$N$133,0)</f>
        <v>0</v>
      </c>
      <c r="BJ133" s="71" t="s">
        <v>70</v>
      </c>
      <c r="BK133" s="107">
        <f>ROUND($L$133*$K$133,1)</f>
        <v>0</v>
      </c>
    </row>
    <row r="134" spans="2:63" s="6" customFormat="1" ht="27" customHeight="1">
      <c r="B134" s="20"/>
      <c r="C134" s="100" t="s">
        <v>248</v>
      </c>
      <c r="D134" s="100" t="s">
        <v>104</v>
      </c>
      <c r="E134" s="98" t="s">
        <v>249</v>
      </c>
      <c r="F134" s="255" t="s">
        <v>250</v>
      </c>
      <c r="G134" s="256"/>
      <c r="H134" s="256"/>
      <c r="I134" s="256"/>
      <c r="J134" s="100" t="s">
        <v>190</v>
      </c>
      <c r="K134" s="101">
        <v>24.6</v>
      </c>
      <c r="L134" s="257"/>
      <c r="M134" s="256"/>
      <c r="N134" s="258">
        <f>ROUND($L$134*$K$134,1)</f>
        <v>0</v>
      </c>
      <c r="O134" s="256"/>
      <c r="P134" s="256"/>
      <c r="Q134" s="256"/>
      <c r="R134" s="99" t="s">
        <v>178</v>
      </c>
      <c r="S134" s="20"/>
      <c r="T134" s="103"/>
      <c r="U134" s="104" t="s">
        <v>32</v>
      </c>
      <c r="X134" s="105">
        <v>0</v>
      </c>
      <c r="Y134" s="105">
        <f>$X$134*$K$134</f>
        <v>0</v>
      </c>
      <c r="Z134" s="105">
        <v>0.005</v>
      </c>
      <c r="AA134" s="106">
        <f>$Z$134*$K$134</f>
        <v>0.12300000000000001</v>
      </c>
      <c r="AR134" s="71" t="s">
        <v>116</v>
      </c>
      <c r="AT134" s="71" t="s">
        <v>104</v>
      </c>
      <c r="AU134" s="71" t="s">
        <v>72</v>
      </c>
      <c r="AY134" s="71" t="s">
        <v>103</v>
      </c>
      <c r="BE134" s="107">
        <f>IF($U$134="základní",$N$134,0)</f>
        <v>0</v>
      </c>
      <c r="BF134" s="107">
        <f>IF($U$134="snížená",$N$134,0)</f>
        <v>0</v>
      </c>
      <c r="BG134" s="107">
        <f>IF($U$134="zákl. přenesená",$N$134,0)</f>
        <v>0</v>
      </c>
      <c r="BH134" s="107">
        <f>IF($U$134="sníž. přenesená",$N$134,0)</f>
        <v>0</v>
      </c>
      <c r="BI134" s="107">
        <f>IF($U$134="nulová",$N$134,0)</f>
        <v>0</v>
      </c>
      <c r="BJ134" s="71" t="s">
        <v>70</v>
      </c>
      <c r="BK134" s="107">
        <f>ROUND($L$134*$K$134,1)</f>
        <v>0</v>
      </c>
    </row>
    <row r="135" spans="2:47" s="6" customFormat="1" ht="62.25" customHeight="1">
      <c r="B135" s="20"/>
      <c r="F135" s="261" t="s">
        <v>251</v>
      </c>
      <c r="G135" s="238"/>
      <c r="H135" s="238"/>
      <c r="I135" s="238"/>
      <c r="J135" s="238"/>
      <c r="K135" s="238"/>
      <c r="L135" s="238"/>
      <c r="M135" s="238"/>
      <c r="N135" s="238"/>
      <c r="O135" s="238"/>
      <c r="P135" s="238"/>
      <c r="Q135" s="238"/>
      <c r="R135" s="238"/>
      <c r="S135" s="20"/>
      <c r="T135" s="44"/>
      <c r="AA135" s="45"/>
      <c r="AT135" s="6" t="s">
        <v>180</v>
      </c>
      <c r="AU135" s="6" t="s">
        <v>72</v>
      </c>
    </row>
    <row r="136" spans="2:51" s="6" customFormat="1" ht="15.75" customHeight="1">
      <c r="B136" s="117"/>
      <c r="E136" s="118"/>
      <c r="F136" s="275" t="s">
        <v>218</v>
      </c>
      <c r="G136" s="276"/>
      <c r="H136" s="276"/>
      <c r="I136" s="276"/>
      <c r="K136" s="120">
        <v>21.6</v>
      </c>
      <c r="S136" s="117"/>
      <c r="T136" s="121"/>
      <c r="AA136" s="122"/>
      <c r="AT136" s="118" t="s">
        <v>182</v>
      </c>
      <c r="AU136" s="118" t="s">
        <v>72</v>
      </c>
      <c r="AV136" s="118" t="s">
        <v>72</v>
      </c>
      <c r="AW136" s="118" t="s">
        <v>85</v>
      </c>
      <c r="AX136" s="118" t="s">
        <v>62</v>
      </c>
      <c r="AY136" s="118" t="s">
        <v>103</v>
      </c>
    </row>
    <row r="137" spans="2:51" s="6" customFormat="1" ht="15.75" customHeight="1">
      <c r="B137" s="117"/>
      <c r="E137" s="118"/>
      <c r="F137" s="275" t="s">
        <v>252</v>
      </c>
      <c r="G137" s="276"/>
      <c r="H137" s="276"/>
      <c r="I137" s="276"/>
      <c r="K137" s="120">
        <v>3</v>
      </c>
      <c r="S137" s="117"/>
      <c r="T137" s="121"/>
      <c r="AA137" s="122"/>
      <c r="AT137" s="118" t="s">
        <v>182</v>
      </c>
      <c r="AU137" s="118" t="s">
        <v>72</v>
      </c>
      <c r="AV137" s="118" t="s">
        <v>72</v>
      </c>
      <c r="AW137" s="118" t="s">
        <v>85</v>
      </c>
      <c r="AX137" s="118" t="s">
        <v>62</v>
      </c>
      <c r="AY137" s="118" t="s">
        <v>103</v>
      </c>
    </row>
    <row r="138" spans="2:63" s="6" customFormat="1" ht="39" customHeight="1">
      <c r="B138" s="20"/>
      <c r="C138" s="97" t="s">
        <v>253</v>
      </c>
      <c r="D138" s="97" t="s">
        <v>104</v>
      </c>
      <c r="E138" s="98" t="s">
        <v>254</v>
      </c>
      <c r="F138" s="255" t="s">
        <v>255</v>
      </c>
      <c r="G138" s="256"/>
      <c r="H138" s="256"/>
      <c r="I138" s="256"/>
      <c r="J138" s="100" t="s">
        <v>190</v>
      </c>
      <c r="K138" s="101">
        <v>24.6</v>
      </c>
      <c r="L138" s="257"/>
      <c r="M138" s="256"/>
      <c r="N138" s="258">
        <f>ROUND($L$138*$K$138,1)</f>
        <v>0</v>
      </c>
      <c r="O138" s="256"/>
      <c r="P138" s="256"/>
      <c r="Q138" s="256"/>
      <c r="R138" s="99" t="s">
        <v>178</v>
      </c>
      <c r="S138" s="20"/>
      <c r="T138" s="103"/>
      <c r="U138" s="104" t="s">
        <v>32</v>
      </c>
      <c r="X138" s="105">
        <v>0</v>
      </c>
      <c r="Y138" s="105">
        <f>$X$138*$K$138</f>
        <v>0</v>
      </c>
      <c r="Z138" s="105">
        <v>0</v>
      </c>
      <c r="AA138" s="106">
        <f>$Z$138*$K$138</f>
        <v>0</v>
      </c>
      <c r="AR138" s="71" t="s">
        <v>116</v>
      </c>
      <c r="AT138" s="71" t="s">
        <v>104</v>
      </c>
      <c r="AU138" s="71" t="s">
        <v>72</v>
      </c>
      <c r="AY138" s="6" t="s">
        <v>103</v>
      </c>
      <c r="BE138" s="107">
        <f>IF($U$138="základní",$N$138,0)</f>
        <v>0</v>
      </c>
      <c r="BF138" s="107">
        <f>IF($U$138="snížená",$N$138,0)</f>
        <v>0</v>
      </c>
      <c r="BG138" s="107">
        <f>IF($U$138="zákl. přenesená",$N$138,0)</f>
        <v>0</v>
      </c>
      <c r="BH138" s="107">
        <f>IF($U$138="sníž. přenesená",$N$138,0)</f>
        <v>0</v>
      </c>
      <c r="BI138" s="107">
        <f>IF($U$138="nulová",$N$138,0)</f>
        <v>0</v>
      </c>
      <c r="BJ138" s="71" t="s">
        <v>70</v>
      </c>
      <c r="BK138" s="107">
        <f>ROUND($L$138*$K$138,1)</f>
        <v>0</v>
      </c>
    </row>
    <row r="139" spans="2:47" s="6" customFormat="1" ht="62.25" customHeight="1">
      <c r="B139" s="20"/>
      <c r="F139" s="261" t="s">
        <v>251</v>
      </c>
      <c r="G139" s="238"/>
      <c r="H139" s="238"/>
      <c r="I139" s="238"/>
      <c r="J139" s="238"/>
      <c r="K139" s="238"/>
      <c r="L139" s="238"/>
      <c r="M139" s="238"/>
      <c r="N139" s="238"/>
      <c r="O139" s="238"/>
      <c r="P139" s="238"/>
      <c r="Q139" s="238"/>
      <c r="R139" s="238"/>
      <c r="S139" s="20"/>
      <c r="T139" s="44"/>
      <c r="AA139" s="45"/>
      <c r="AT139" s="6" t="s">
        <v>180</v>
      </c>
      <c r="AU139" s="6" t="s">
        <v>72</v>
      </c>
    </row>
    <row r="140" spans="2:63" s="6" customFormat="1" ht="27" customHeight="1">
      <c r="B140" s="20"/>
      <c r="C140" s="97" t="s">
        <v>256</v>
      </c>
      <c r="D140" s="97" t="s">
        <v>104</v>
      </c>
      <c r="E140" s="98" t="s">
        <v>257</v>
      </c>
      <c r="F140" s="255" t="s">
        <v>258</v>
      </c>
      <c r="G140" s="256"/>
      <c r="H140" s="256"/>
      <c r="I140" s="256"/>
      <c r="J140" s="100" t="s">
        <v>185</v>
      </c>
      <c r="K140" s="101">
        <v>0.97</v>
      </c>
      <c r="L140" s="257"/>
      <c r="M140" s="256"/>
      <c r="N140" s="258">
        <f>ROUND($L$140*$K$140,1)</f>
        <v>0</v>
      </c>
      <c r="O140" s="256"/>
      <c r="P140" s="256"/>
      <c r="Q140" s="256"/>
      <c r="R140" s="99" t="s">
        <v>178</v>
      </c>
      <c r="S140" s="20"/>
      <c r="T140" s="103"/>
      <c r="U140" s="104" t="s">
        <v>32</v>
      </c>
      <c r="X140" s="105">
        <v>1.616</v>
      </c>
      <c r="Y140" s="105">
        <f>$X$140*$K$140</f>
        <v>1.56752</v>
      </c>
      <c r="Z140" s="105">
        <v>0</v>
      </c>
      <c r="AA140" s="106">
        <f>$Z$140*$K$140</f>
        <v>0</v>
      </c>
      <c r="AR140" s="71" t="s">
        <v>116</v>
      </c>
      <c r="AT140" s="71" t="s">
        <v>104</v>
      </c>
      <c r="AU140" s="71" t="s">
        <v>72</v>
      </c>
      <c r="AY140" s="6" t="s">
        <v>103</v>
      </c>
      <c r="BE140" s="107">
        <f>IF($U$140="základní",$N$140,0)</f>
        <v>0</v>
      </c>
      <c r="BF140" s="107">
        <f>IF($U$140="snížená",$N$140,0)</f>
        <v>0</v>
      </c>
      <c r="BG140" s="107">
        <f>IF($U$140="zákl. přenesená",$N$140,0)</f>
        <v>0</v>
      </c>
      <c r="BH140" s="107">
        <f>IF($U$140="sníž. přenesená",$N$140,0)</f>
        <v>0</v>
      </c>
      <c r="BI140" s="107">
        <f>IF($U$140="nulová",$N$140,0)</f>
        <v>0</v>
      </c>
      <c r="BJ140" s="71" t="s">
        <v>70</v>
      </c>
      <c r="BK140" s="107">
        <f>ROUND($L$140*$K$140,1)</f>
        <v>0</v>
      </c>
    </row>
    <row r="141" spans="2:47" s="6" customFormat="1" ht="50.25" customHeight="1">
      <c r="B141" s="20"/>
      <c r="F141" s="261" t="s">
        <v>259</v>
      </c>
      <c r="G141" s="238"/>
      <c r="H141" s="238"/>
      <c r="I141" s="238"/>
      <c r="J141" s="238"/>
      <c r="K141" s="238"/>
      <c r="L141" s="238"/>
      <c r="M141" s="238"/>
      <c r="N141" s="238"/>
      <c r="O141" s="238"/>
      <c r="P141" s="238"/>
      <c r="Q141" s="238"/>
      <c r="R141" s="238"/>
      <c r="S141" s="20"/>
      <c r="T141" s="44"/>
      <c r="AA141" s="45"/>
      <c r="AT141" s="6" t="s">
        <v>180</v>
      </c>
      <c r="AU141" s="6" t="s">
        <v>72</v>
      </c>
    </row>
    <row r="142" spans="2:51" s="6" customFormat="1" ht="15.75" customHeight="1">
      <c r="B142" s="117"/>
      <c r="E142" s="118"/>
      <c r="F142" s="275" t="s">
        <v>260</v>
      </c>
      <c r="G142" s="276"/>
      <c r="H142" s="276"/>
      <c r="I142" s="276"/>
      <c r="K142" s="120">
        <v>0.97</v>
      </c>
      <c r="S142" s="117"/>
      <c r="T142" s="121"/>
      <c r="AA142" s="122"/>
      <c r="AT142" s="118" t="s">
        <v>182</v>
      </c>
      <c r="AU142" s="118" t="s">
        <v>72</v>
      </c>
      <c r="AV142" s="118" t="s">
        <v>72</v>
      </c>
      <c r="AW142" s="118" t="s">
        <v>85</v>
      </c>
      <c r="AX142" s="118" t="s">
        <v>62</v>
      </c>
      <c r="AY142" s="118" t="s">
        <v>103</v>
      </c>
    </row>
    <row r="143" spans="2:63" s="6" customFormat="1" ht="27" customHeight="1">
      <c r="B143" s="20"/>
      <c r="C143" s="97" t="s">
        <v>7</v>
      </c>
      <c r="D143" s="97" t="s">
        <v>104</v>
      </c>
      <c r="E143" s="98" t="s">
        <v>261</v>
      </c>
      <c r="F143" s="255" t="s">
        <v>262</v>
      </c>
      <c r="G143" s="256"/>
      <c r="H143" s="256"/>
      <c r="I143" s="256"/>
      <c r="J143" s="100" t="s">
        <v>190</v>
      </c>
      <c r="K143" s="101">
        <v>19.3</v>
      </c>
      <c r="L143" s="257"/>
      <c r="M143" s="256"/>
      <c r="N143" s="258">
        <f>ROUND($L$143*$K$143,1)</f>
        <v>0</v>
      </c>
      <c r="O143" s="256"/>
      <c r="P143" s="256"/>
      <c r="Q143" s="256"/>
      <c r="R143" s="99" t="s">
        <v>178</v>
      </c>
      <c r="S143" s="20"/>
      <c r="T143" s="103"/>
      <c r="U143" s="104" t="s">
        <v>32</v>
      </c>
      <c r="X143" s="105">
        <v>0.0025</v>
      </c>
      <c r="Y143" s="105">
        <f>$X$143*$K$143</f>
        <v>0.04825</v>
      </c>
      <c r="Z143" s="105">
        <v>0</v>
      </c>
      <c r="AA143" s="106">
        <f>$Z$143*$K$143</f>
        <v>0</v>
      </c>
      <c r="AR143" s="71" t="s">
        <v>116</v>
      </c>
      <c r="AT143" s="71" t="s">
        <v>104</v>
      </c>
      <c r="AU143" s="71" t="s">
        <v>72</v>
      </c>
      <c r="AY143" s="6" t="s">
        <v>103</v>
      </c>
      <c r="BE143" s="107">
        <f>IF($U$143="základní",$N$143,0)</f>
        <v>0</v>
      </c>
      <c r="BF143" s="107">
        <f>IF($U$143="snížená",$N$143,0)</f>
        <v>0</v>
      </c>
      <c r="BG143" s="107">
        <f>IF($U$143="zákl. přenesená",$N$143,0)</f>
        <v>0</v>
      </c>
      <c r="BH143" s="107">
        <f>IF($U$143="sníž. přenesená",$N$143,0)</f>
        <v>0</v>
      </c>
      <c r="BI143" s="107">
        <f>IF($U$143="nulová",$N$143,0)</f>
        <v>0</v>
      </c>
      <c r="BJ143" s="71" t="s">
        <v>70</v>
      </c>
      <c r="BK143" s="107">
        <f>ROUND($L$143*$K$143,1)</f>
        <v>0</v>
      </c>
    </row>
    <row r="144" spans="2:47" s="6" customFormat="1" ht="62.25" customHeight="1">
      <c r="B144" s="20"/>
      <c r="F144" s="261" t="s">
        <v>263</v>
      </c>
      <c r="G144" s="238"/>
      <c r="H144" s="238"/>
      <c r="I144" s="238"/>
      <c r="J144" s="238"/>
      <c r="K144" s="238"/>
      <c r="L144" s="238"/>
      <c r="M144" s="238"/>
      <c r="N144" s="238"/>
      <c r="O144" s="238"/>
      <c r="P144" s="238"/>
      <c r="Q144" s="238"/>
      <c r="R144" s="238"/>
      <c r="S144" s="20"/>
      <c r="T144" s="44"/>
      <c r="AA144" s="45"/>
      <c r="AT144" s="6" t="s">
        <v>180</v>
      </c>
      <c r="AU144" s="6" t="s">
        <v>72</v>
      </c>
    </row>
    <row r="145" spans="2:51" s="6" customFormat="1" ht="15.75" customHeight="1">
      <c r="B145" s="117"/>
      <c r="E145" s="118"/>
      <c r="F145" s="275" t="s">
        <v>156</v>
      </c>
      <c r="G145" s="276"/>
      <c r="H145" s="276"/>
      <c r="I145" s="276"/>
      <c r="K145" s="120">
        <v>19.3</v>
      </c>
      <c r="S145" s="117"/>
      <c r="T145" s="121"/>
      <c r="AA145" s="122"/>
      <c r="AT145" s="118" t="s">
        <v>182</v>
      </c>
      <c r="AU145" s="118" t="s">
        <v>72</v>
      </c>
      <c r="AV145" s="118" t="s">
        <v>72</v>
      </c>
      <c r="AW145" s="118" t="s">
        <v>85</v>
      </c>
      <c r="AX145" s="118" t="s">
        <v>62</v>
      </c>
      <c r="AY145" s="118" t="s">
        <v>103</v>
      </c>
    </row>
    <row r="146" spans="2:63" s="6" customFormat="1" ht="27" customHeight="1">
      <c r="B146" s="20"/>
      <c r="C146" s="123" t="s">
        <v>264</v>
      </c>
      <c r="D146" s="123" t="s">
        <v>199</v>
      </c>
      <c r="E146" s="124" t="s">
        <v>265</v>
      </c>
      <c r="F146" s="279" t="s">
        <v>266</v>
      </c>
      <c r="G146" s="280"/>
      <c r="H146" s="280"/>
      <c r="I146" s="280"/>
      <c r="J146" s="125" t="s">
        <v>194</v>
      </c>
      <c r="K146" s="126">
        <v>130</v>
      </c>
      <c r="L146" s="281"/>
      <c r="M146" s="280"/>
      <c r="N146" s="282">
        <f>ROUND($L$146*$K$146,1)</f>
        <v>0</v>
      </c>
      <c r="O146" s="256"/>
      <c r="P146" s="256"/>
      <c r="Q146" s="256"/>
      <c r="R146" s="99" t="s">
        <v>178</v>
      </c>
      <c r="S146" s="20"/>
      <c r="T146" s="103"/>
      <c r="U146" s="104" t="s">
        <v>32</v>
      </c>
      <c r="X146" s="105">
        <v>0.0145</v>
      </c>
      <c r="Y146" s="105">
        <f>$X$146*$K$146</f>
        <v>1.885</v>
      </c>
      <c r="Z146" s="105">
        <v>0</v>
      </c>
      <c r="AA146" s="106">
        <f>$Z$146*$K$146</f>
        <v>0</v>
      </c>
      <c r="AR146" s="71" t="s">
        <v>128</v>
      </c>
      <c r="AT146" s="71" t="s">
        <v>199</v>
      </c>
      <c r="AU146" s="71" t="s">
        <v>72</v>
      </c>
      <c r="AY146" s="6" t="s">
        <v>103</v>
      </c>
      <c r="BE146" s="107">
        <f>IF($U$146="základní",$N$146,0)</f>
        <v>0</v>
      </c>
      <c r="BF146" s="107">
        <f>IF($U$146="snížená",$N$146,0)</f>
        <v>0</v>
      </c>
      <c r="BG146" s="107">
        <f>IF($U$146="zákl. přenesená",$N$146,0)</f>
        <v>0</v>
      </c>
      <c r="BH146" s="107">
        <f>IF($U$146="sníž. přenesená",$N$146,0)</f>
        <v>0</v>
      </c>
      <c r="BI146" s="107">
        <f>IF($U$146="nulová",$N$146,0)</f>
        <v>0</v>
      </c>
      <c r="BJ146" s="71" t="s">
        <v>70</v>
      </c>
      <c r="BK146" s="107">
        <f>ROUND($L$146*$K$146,1)</f>
        <v>0</v>
      </c>
    </row>
    <row r="147" spans="2:47" s="6" customFormat="1" ht="27" customHeight="1">
      <c r="B147" s="20"/>
      <c r="F147" s="261" t="s">
        <v>267</v>
      </c>
      <c r="G147" s="238"/>
      <c r="H147" s="238"/>
      <c r="I147" s="238"/>
      <c r="J147" s="238"/>
      <c r="K147" s="238"/>
      <c r="L147" s="238"/>
      <c r="M147" s="238"/>
      <c r="N147" s="238"/>
      <c r="O147" s="238"/>
      <c r="P147" s="238"/>
      <c r="Q147" s="238"/>
      <c r="R147" s="238"/>
      <c r="S147" s="20"/>
      <c r="T147" s="44"/>
      <c r="AA147" s="45"/>
      <c r="AT147" s="6" t="s">
        <v>110</v>
      </c>
      <c r="AU147" s="6" t="s">
        <v>72</v>
      </c>
    </row>
    <row r="148" spans="2:51" s="6" customFormat="1" ht="15.75" customHeight="1">
      <c r="B148" s="117"/>
      <c r="E148" s="118"/>
      <c r="F148" s="275" t="s">
        <v>268</v>
      </c>
      <c r="G148" s="276"/>
      <c r="H148" s="276"/>
      <c r="I148" s="276"/>
      <c r="K148" s="120">
        <v>126.66</v>
      </c>
      <c r="S148" s="117"/>
      <c r="T148" s="121"/>
      <c r="AA148" s="122"/>
      <c r="AT148" s="118" t="s">
        <v>182</v>
      </c>
      <c r="AU148" s="118" t="s">
        <v>72</v>
      </c>
      <c r="AV148" s="118" t="s">
        <v>72</v>
      </c>
      <c r="AW148" s="118" t="s">
        <v>85</v>
      </c>
      <c r="AX148" s="118" t="s">
        <v>62</v>
      </c>
      <c r="AY148" s="118" t="s">
        <v>103</v>
      </c>
    </row>
    <row r="149" spans="2:51" s="6" customFormat="1" ht="15.75" customHeight="1">
      <c r="B149" s="117"/>
      <c r="E149" s="118"/>
      <c r="F149" s="275" t="s">
        <v>269</v>
      </c>
      <c r="G149" s="276"/>
      <c r="H149" s="276"/>
      <c r="I149" s="276"/>
      <c r="K149" s="120">
        <v>3.34</v>
      </c>
      <c r="S149" s="117"/>
      <c r="T149" s="121"/>
      <c r="AA149" s="122"/>
      <c r="AT149" s="118" t="s">
        <v>182</v>
      </c>
      <c r="AU149" s="118" t="s">
        <v>72</v>
      </c>
      <c r="AV149" s="118" t="s">
        <v>72</v>
      </c>
      <c r="AW149" s="118" t="s">
        <v>85</v>
      </c>
      <c r="AX149" s="118" t="s">
        <v>62</v>
      </c>
      <c r="AY149" s="118" t="s">
        <v>103</v>
      </c>
    </row>
    <row r="150" spans="2:63" s="89" customFormat="1" ht="30.75" customHeight="1">
      <c r="B150" s="90"/>
      <c r="D150" s="116" t="s">
        <v>162</v>
      </c>
      <c r="N150" s="274">
        <f>$BK$150</f>
        <v>0</v>
      </c>
      <c r="O150" s="260"/>
      <c r="P150" s="260"/>
      <c r="Q150" s="260"/>
      <c r="S150" s="90"/>
      <c r="T150" s="93"/>
      <c r="W150" s="94">
        <f>$W$151+SUM($W$152:$W$186)</f>
        <v>0</v>
      </c>
      <c r="Y150" s="94">
        <f>$Y$151+SUM($Y$152:$Y$186)</f>
        <v>0.052066</v>
      </c>
      <c r="AA150" s="95">
        <f>$AA$151+SUM($AA$152:$AA$186)</f>
        <v>6.897100000000001</v>
      </c>
      <c r="AR150" s="92" t="s">
        <v>70</v>
      </c>
      <c r="AT150" s="92" t="s">
        <v>61</v>
      </c>
      <c r="AU150" s="92" t="s">
        <v>70</v>
      </c>
      <c r="AY150" s="92" t="s">
        <v>103</v>
      </c>
      <c r="BK150" s="96">
        <f>$BK$151+SUM($BK$152:$BK$186)</f>
        <v>0</v>
      </c>
    </row>
    <row r="151" spans="2:63" s="6" customFormat="1" ht="15.75" customHeight="1">
      <c r="B151" s="20"/>
      <c r="C151" s="97" t="s">
        <v>270</v>
      </c>
      <c r="D151" s="97" t="s">
        <v>104</v>
      </c>
      <c r="E151" s="98" t="s">
        <v>271</v>
      </c>
      <c r="F151" s="255" t="s">
        <v>272</v>
      </c>
      <c r="G151" s="256"/>
      <c r="H151" s="256"/>
      <c r="I151" s="256"/>
      <c r="J151" s="100" t="s">
        <v>273</v>
      </c>
      <c r="K151" s="101">
        <v>113.4</v>
      </c>
      <c r="L151" s="257"/>
      <c r="M151" s="256"/>
      <c r="N151" s="258">
        <f>ROUND($L$151*$K$151,1)</f>
        <v>0</v>
      </c>
      <c r="O151" s="256"/>
      <c r="P151" s="256"/>
      <c r="Q151" s="256"/>
      <c r="R151" s="99"/>
      <c r="S151" s="20"/>
      <c r="T151" s="103"/>
      <c r="U151" s="104" t="s">
        <v>32</v>
      </c>
      <c r="X151" s="105">
        <v>0</v>
      </c>
      <c r="Y151" s="105">
        <f>$X$151*$K$151</f>
        <v>0</v>
      </c>
      <c r="Z151" s="105">
        <v>0</v>
      </c>
      <c r="AA151" s="106">
        <f>$Z$151*$K$151</f>
        <v>0</v>
      </c>
      <c r="AR151" s="71" t="s">
        <v>116</v>
      </c>
      <c r="AT151" s="71" t="s">
        <v>104</v>
      </c>
      <c r="AU151" s="71" t="s">
        <v>72</v>
      </c>
      <c r="AY151" s="6" t="s">
        <v>103</v>
      </c>
      <c r="BE151" s="107">
        <f>IF($U$151="základní",$N$151,0)</f>
        <v>0</v>
      </c>
      <c r="BF151" s="107">
        <f>IF($U$151="snížená",$N$151,0)</f>
        <v>0</v>
      </c>
      <c r="BG151" s="107">
        <f>IF($U$151="zákl. přenesená",$N$151,0)</f>
        <v>0</v>
      </c>
      <c r="BH151" s="107">
        <f>IF($U$151="sníž. přenesená",$N$151,0)</f>
        <v>0</v>
      </c>
      <c r="BI151" s="107">
        <f>IF($U$151="nulová",$N$151,0)</f>
        <v>0</v>
      </c>
      <c r="BJ151" s="71" t="s">
        <v>70</v>
      </c>
      <c r="BK151" s="107">
        <f>ROUND($L$151*$K$151,1)</f>
        <v>0</v>
      </c>
    </row>
    <row r="152" spans="2:51" s="6" customFormat="1" ht="15.75" customHeight="1">
      <c r="B152" s="117"/>
      <c r="E152" s="119"/>
      <c r="F152" s="275" t="s">
        <v>274</v>
      </c>
      <c r="G152" s="276"/>
      <c r="H152" s="276"/>
      <c r="I152" s="276"/>
      <c r="K152" s="120">
        <v>4</v>
      </c>
      <c r="S152" s="117"/>
      <c r="T152" s="121"/>
      <c r="AA152" s="122"/>
      <c r="AT152" s="118" t="s">
        <v>182</v>
      </c>
      <c r="AU152" s="118" t="s">
        <v>72</v>
      </c>
      <c r="AV152" s="118" t="s">
        <v>72</v>
      </c>
      <c r="AW152" s="118" t="s">
        <v>85</v>
      </c>
      <c r="AX152" s="118" t="s">
        <v>62</v>
      </c>
      <c r="AY152" s="118" t="s">
        <v>103</v>
      </c>
    </row>
    <row r="153" spans="2:51" s="6" customFormat="1" ht="15.75" customHeight="1">
      <c r="B153" s="117"/>
      <c r="E153" s="118"/>
      <c r="F153" s="275" t="s">
        <v>275</v>
      </c>
      <c r="G153" s="276"/>
      <c r="H153" s="276"/>
      <c r="I153" s="276"/>
      <c r="K153" s="120">
        <v>66.4</v>
      </c>
      <c r="S153" s="117"/>
      <c r="T153" s="121"/>
      <c r="AA153" s="122"/>
      <c r="AT153" s="118" t="s">
        <v>182</v>
      </c>
      <c r="AU153" s="118" t="s">
        <v>72</v>
      </c>
      <c r="AV153" s="118" t="s">
        <v>72</v>
      </c>
      <c r="AW153" s="118" t="s">
        <v>85</v>
      </c>
      <c r="AX153" s="118" t="s">
        <v>62</v>
      </c>
      <c r="AY153" s="118" t="s">
        <v>103</v>
      </c>
    </row>
    <row r="154" spans="2:51" s="6" customFormat="1" ht="15.75" customHeight="1">
      <c r="B154" s="117"/>
      <c r="E154" s="118"/>
      <c r="F154" s="275" t="s">
        <v>276</v>
      </c>
      <c r="G154" s="276"/>
      <c r="H154" s="276"/>
      <c r="I154" s="276"/>
      <c r="K154" s="120">
        <v>18</v>
      </c>
      <c r="S154" s="117"/>
      <c r="T154" s="121"/>
      <c r="AA154" s="122"/>
      <c r="AT154" s="118" t="s">
        <v>182</v>
      </c>
      <c r="AU154" s="118" t="s">
        <v>72</v>
      </c>
      <c r="AV154" s="118" t="s">
        <v>72</v>
      </c>
      <c r="AW154" s="118" t="s">
        <v>85</v>
      </c>
      <c r="AX154" s="118" t="s">
        <v>62</v>
      </c>
      <c r="AY154" s="118" t="s">
        <v>103</v>
      </c>
    </row>
    <row r="155" spans="2:51" s="6" customFormat="1" ht="15.75" customHeight="1">
      <c r="B155" s="117"/>
      <c r="E155" s="118"/>
      <c r="F155" s="275" t="s">
        <v>277</v>
      </c>
      <c r="G155" s="276"/>
      <c r="H155" s="276"/>
      <c r="I155" s="276"/>
      <c r="K155" s="120">
        <v>17.6</v>
      </c>
      <c r="S155" s="117"/>
      <c r="T155" s="121"/>
      <c r="AA155" s="122"/>
      <c r="AT155" s="118" t="s">
        <v>182</v>
      </c>
      <c r="AU155" s="118" t="s">
        <v>72</v>
      </c>
      <c r="AV155" s="118" t="s">
        <v>72</v>
      </c>
      <c r="AW155" s="118" t="s">
        <v>85</v>
      </c>
      <c r="AX155" s="118" t="s">
        <v>62</v>
      </c>
      <c r="AY155" s="118" t="s">
        <v>103</v>
      </c>
    </row>
    <row r="156" spans="2:51" s="6" customFormat="1" ht="15.75" customHeight="1">
      <c r="B156" s="117"/>
      <c r="E156" s="118"/>
      <c r="F156" s="275" t="s">
        <v>278</v>
      </c>
      <c r="G156" s="276"/>
      <c r="H156" s="276"/>
      <c r="I156" s="276"/>
      <c r="K156" s="120">
        <v>7.4</v>
      </c>
      <c r="S156" s="117"/>
      <c r="T156" s="121"/>
      <c r="AA156" s="122"/>
      <c r="AT156" s="118" t="s">
        <v>182</v>
      </c>
      <c r="AU156" s="118" t="s">
        <v>72</v>
      </c>
      <c r="AV156" s="118" t="s">
        <v>72</v>
      </c>
      <c r="AW156" s="118" t="s">
        <v>85</v>
      </c>
      <c r="AX156" s="118" t="s">
        <v>62</v>
      </c>
      <c r="AY156" s="118" t="s">
        <v>103</v>
      </c>
    </row>
    <row r="157" spans="2:63" s="6" customFormat="1" ht="39" customHeight="1">
      <c r="B157" s="20"/>
      <c r="C157" s="97" t="s">
        <v>279</v>
      </c>
      <c r="D157" s="97" t="s">
        <v>104</v>
      </c>
      <c r="E157" s="98" t="s">
        <v>280</v>
      </c>
      <c r="F157" s="255" t="s">
        <v>281</v>
      </c>
      <c r="G157" s="256"/>
      <c r="H157" s="256"/>
      <c r="I157" s="256"/>
      <c r="J157" s="100" t="s">
        <v>190</v>
      </c>
      <c r="K157" s="101">
        <v>36.96</v>
      </c>
      <c r="L157" s="257"/>
      <c r="M157" s="256"/>
      <c r="N157" s="258">
        <f>ROUND($L$157*$K$157,1)</f>
        <v>0</v>
      </c>
      <c r="O157" s="256"/>
      <c r="P157" s="256"/>
      <c r="Q157" s="256"/>
      <c r="R157" s="99" t="s">
        <v>178</v>
      </c>
      <c r="S157" s="20"/>
      <c r="T157" s="103"/>
      <c r="U157" s="104" t="s">
        <v>32</v>
      </c>
      <c r="X157" s="105">
        <v>0</v>
      </c>
      <c r="Y157" s="105">
        <f>$X$157*$K$157</f>
        <v>0</v>
      </c>
      <c r="Z157" s="105">
        <v>0</v>
      </c>
      <c r="AA157" s="106">
        <f>$Z$157*$K$157</f>
        <v>0</v>
      </c>
      <c r="AR157" s="71" t="s">
        <v>116</v>
      </c>
      <c r="AT157" s="71" t="s">
        <v>104</v>
      </c>
      <c r="AU157" s="71" t="s">
        <v>72</v>
      </c>
      <c r="AY157" s="6" t="s">
        <v>103</v>
      </c>
      <c r="BE157" s="107">
        <f>IF($U$157="základní",$N$157,0)</f>
        <v>0</v>
      </c>
      <c r="BF157" s="107">
        <f>IF($U$157="snížená",$N$157,0)</f>
        <v>0</v>
      </c>
      <c r="BG157" s="107">
        <f>IF($U$157="zákl. přenesená",$N$157,0)</f>
        <v>0</v>
      </c>
      <c r="BH157" s="107">
        <f>IF($U$157="sníž. přenesená",$N$157,0)</f>
        <v>0</v>
      </c>
      <c r="BI157" s="107">
        <f>IF($U$157="nulová",$N$157,0)</f>
        <v>0</v>
      </c>
      <c r="BJ157" s="71" t="s">
        <v>70</v>
      </c>
      <c r="BK157" s="107">
        <f>ROUND($L$157*$K$157,1)</f>
        <v>0</v>
      </c>
    </row>
    <row r="158" spans="2:47" s="6" customFormat="1" ht="74.25" customHeight="1">
      <c r="B158" s="20"/>
      <c r="F158" s="261" t="s">
        <v>282</v>
      </c>
      <c r="G158" s="238"/>
      <c r="H158" s="238"/>
      <c r="I158" s="238"/>
      <c r="J158" s="238"/>
      <c r="K158" s="238"/>
      <c r="L158" s="238"/>
      <c r="M158" s="238"/>
      <c r="N158" s="238"/>
      <c r="O158" s="238"/>
      <c r="P158" s="238"/>
      <c r="Q158" s="238"/>
      <c r="R158" s="238"/>
      <c r="S158" s="20"/>
      <c r="T158" s="44"/>
      <c r="AA158" s="45"/>
      <c r="AT158" s="6" t="s">
        <v>180</v>
      </c>
      <c r="AU158" s="6" t="s">
        <v>72</v>
      </c>
    </row>
    <row r="159" spans="2:51" s="6" customFormat="1" ht="15.75" customHeight="1">
      <c r="B159" s="117"/>
      <c r="E159" s="118"/>
      <c r="F159" s="275" t="s">
        <v>283</v>
      </c>
      <c r="G159" s="276"/>
      <c r="H159" s="276"/>
      <c r="I159" s="276"/>
      <c r="K159" s="120">
        <v>36.96</v>
      </c>
      <c r="S159" s="117"/>
      <c r="T159" s="121"/>
      <c r="AA159" s="122"/>
      <c r="AT159" s="118" t="s">
        <v>182</v>
      </c>
      <c r="AU159" s="118" t="s">
        <v>72</v>
      </c>
      <c r="AV159" s="118" t="s">
        <v>72</v>
      </c>
      <c r="AW159" s="118" t="s">
        <v>85</v>
      </c>
      <c r="AX159" s="118" t="s">
        <v>62</v>
      </c>
      <c r="AY159" s="118" t="s">
        <v>103</v>
      </c>
    </row>
    <row r="160" spans="2:63" s="6" customFormat="1" ht="39" customHeight="1">
      <c r="B160" s="20"/>
      <c r="C160" s="97" t="s">
        <v>284</v>
      </c>
      <c r="D160" s="97" t="s">
        <v>104</v>
      </c>
      <c r="E160" s="98" t="s">
        <v>285</v>
      </c>
      <c r="F160" s="255" t="s">
        <v>286</v>
      </c>
      <c r="G160" s="256"/>
      <c r="H160" s="256"/>
      <c r="I160" s="256"/>
      <c r="J160" s="100" t="s">
        <v>190</v>
      </c>
      <c r="K160" s="101">
        <v>1108.8</v>
      </c>
      <c r="L160" s="257"/>
      <c r="M160" s="256"/>
      <c r="N160" s="258">
        <f>ROUND($L$160*$K$160,1)</f>
        <v>0</v>
      </c>
      <c r="O160" s="256"/>
      <c r="P160" s="256"/>
      <c r="Q160" s="256"/>
      <c r="R160" s="99" t="s">
        <v>178</v>
      </c>
      <c r="S160" s="20"/>
      <c r="T160" s="103"/>
      <c r="U160" s="104" t="s">
        <v>32</v>
      </c>
      <c r="X160" s="105">
        <v>0</v>
      </c>
      <c r="Y160" s="105">
        <f>$X$160*$K$160</f>
        <v>0</v>
      </c>
      <c r="Z160" s="105">
        <v>0</v>
      </c>
      <c r="AA160" s="106">
        <f>$Z$160*$K$160</f>
        <v>0</v>
      </c>
      <c r="AR160" s="71" t="s">
        <v>116</v>
      </c>
      <c r="AT160" s="71" t="s">
        <v>104</v>
      </c>
      <c r="AU160" s="71" t="s">
        <v>72</v>
      </c>
      <c r="AY160" s="6" t="s">
        <v>103</v>
      </c>
      <c r="BE160" s="107">
        <f>IF($U$160="základní",$N$160,0)</f>
        <v>0</v>
      </c>
      <c r="BF160" s="107">
        <f>IF($U$160="snížená",$N$160,0)</f>
        <v>0</v>
      </c>
      <c r="BG160" s="107">
        <f>IF($U$160="zákl. přenesená",$N$160,0)</f>
        <v>0</v>
      </c>
      <c r="BH160" s="107">
        <f>IF($U$160="sníž. přenesená",$N$160,0)</f>
        <v>0</v>
      </c>
      <c r="BI160" s="107">
        <f>IF($U$160="nulová",$N$160,0)</f>
        <v>0</v>
      </c>
      <c r="BJ160" s="71" t="s">
        <v>70</v>
      </c>
      <c r="BK160" s="107">
        <f>ROUND($L$160*$K$160,1)</f>
        <v>0</v>
      </c>
    </row>
    <row r="161" spans="2:47" s="6" customFormat="1" ht="74.25" customHeight="1">
      <c r="B161" s="20"/>
      <c r="F161" s="261" t="s">
        <v>282</v>
      </c>
      <c r="G161" s="238"/>
      <c r="H161" s="238"/>
      <c r="I161" s="238"/>
      <c r="J161" s="238"/>
      <c r="K161" s="238"/>
      <c r="L161" s="238"/>
      <c r="M161" s="238"/>
      <c r="N161" s="238"/>
      <c r="O161" s="238"/>
      <c r="P161" s="238"/>
      <c r="Q161" s="238"/>
      <c r="R161" s="238"/>
      <c r="S161" s="20"/>
      <c r="T161" s="44"/>
      <c r="AA161" s="45"/>
      <c r="AT161" s="6" t="s">
        <v>180</v>
      </c>
      <c r="AU161" s="6" t="s">
        <v>72</v>
      </c>
    </row>
    <row r="162" spans="2:51" s="6" customFormat="1" ht="15.75" customHeight="1">
      <c r="B162" s="117"/>
      <c r="E162" s="118"/>
      <c r="F162" s="275" t="s">
        <v>287</v>
      </c>
      <c r="G162" s="276"/>
      <c r="H162" s="276"/>
      <c r="I162" s="276"/>
      <c r="K162" s="120">
        <v>1108.8</v>
      </c>
      <c r="S162" s="117"/>
      <c r="T162" s="121"/>
      <c r="AA162" s="122"/>
      <c r="AT162" s="118" t="s">
        <v>182</v>
      </c>
      <c r="AU162" s="118" t="s">
        <v>72</v>
      </c>
      <c r="AV162" s="118" t="s">
        <v>72</v>
      </c>
      <c r="AW162" s="118" t="s">
        <v>85</v>
      </c>
      <c r="AX162" s="118" t="s">
        <v>62</v>
      </c>
      <c r="AY162" s="118" t="s">
        <v>103</v>
      </c>
    </row>
    <row r="163" spans="2:63" s="6" customFormat="1" ht="39" customHeight="1">
      <c r="B163" s="20"/>
      <c r="C163" s="97" t="s">
        <v>288</v>
      </c>
      <c r="D163" s="97" t="s">
        <v>104</v>
      </c>
      <c r="E163" s="98" t="s">
        <v>289</v>
      </c>
      <c r="F163" s="255" t="s">
        <v>290</v>
      </c>
      <c r="G163" s="256"/>
      <c r="H163" s="256"/>
      <c r="I163" s="256"/>
      <c r="J163" s="100" t="s">
        <v>190</v>
      </c>
      <c r="K163" s="101">
        <v>36.96</v>
      </c>
      <c r="L163" s="257"/>
      <c r="M163" s="256"/>
      <c r="N163" s="258">
        <f>ROUND($L$163*$K$163,1)</f>
        <v>0</v>
      </c>
      <c r="O163" s="256"/>
      <c r="P163" s="256"/>
      <c r="Q163" s="256"/>
      <c r="R163" s="99" t="s">
        <v>178</v>
      </c>
      <c r="S163" s="20"/>
      <c r="T163" s="103"/>
      <c r="U163" s="104" t="s">
        <v>32</v>
      </c>
      <c r="X163" s="105">
        <v>0</v>
      </c>
      <c r="Y163" s="105">
        <f>$X$163*$K$163</f>
        <v>0</v>
      </c>
      <c r="Z163" s="105">
        <v>0</v>
      </c>
      <c r="AA163" s="106">
        <f>$Z$163*$K$163</f>
        <v>0</v>
      </c>
      <c r="AR163" s="71" t="s">
        <v>116</v>
      </c>
      <c r="AT163" s="71" t="s">
        <v>104</v>
      </c>
      <c r="AU163" s="71" t="s">
        <v>72</v>
      </c>
      <c r="AY163" s="6" t="s">
        <v>103</v>
      </c>
      <c r="BE163" s="107">
        <f>IF($U$163="základní",$N$163,0)</f>
        <v>0</v>
      </c>
      <c r="BF163" s="107">
        <f>IF($U$163="snížená",$N$163,0)</f>
        <v>0</v>
      </c>
      <c r="BG163" s="107">
        <f>IF($U$163="zákl. přenesená",$N$163,0)</f>
        <v>0</v>
      </c>
      <c r="BH163" s="107">
        <f>IF($U$163="sníž. přenesená",$N$163,0)</f>
        <v>0</v>
      </c>
      <c r="BI163" s="107">
        <f>IF($U$163="nulová",$N$163,0)</f>
        <v>0</v>
      </c>
      <c r="BJ163" s="71" t="s">
        <v>70</v>
      </c>
      <c r="BK163" s="107">
        <f>ROUND($L$163*$K$163,1)</f>
        <v>0</v>
      </c>
    </row>
    <row r="164" spans="2:47" s="6" customFormat="1" ht="38.25" customHeight="1">
      <c r="B164" s="20"/>
      <c r="F164" s="261" t="s">
        <v>291</v>
      </c>
      <c r="G164" s="238"/>
      <c r="H164" s="238"/>
      <c r="I164" s="238"/>
      <c r="J164" s="238"/>
      <c r="K164" s="238"/>
      <c r="L164" s="238"/>
      <c r="M164" s="238"/>
      <c r="N164" s="238"/>
      <c r="O164" s="238"/>
      <c r="P164" s="238"/>
      <c r="Q164" s="238"/>
      <c r="R164" s="238"/>
      <c r="S164" s="20"/>
      <c r="T164" s="44"/>
      <c r="AA164" s="45"/>
      <c r="AT164" s="6" t="s">
        <v>180</v>
      </c>
      <c r="AU164" s="6" t="s">
        <v>72</v>
      </c>
    </row>
    <row r="165" spans="2:63" s="6" customFormat="1" ht="15.75" customHeight="1">
      <c r="B165" s="20"/>
      <c r="C165" s="97" t="s">
        <v>292</v>
      </c>
      <c r="D165" s="97" t="s">
        <v>104</v>
      </c>
      <c r="E165" s="98" t="s">
        <v>293</v>
      </c>
      <c r="F165" s="255" t="s">
        <v>294</v>
      </c>
      <c r="G165" s="256"/>
      <c r="H165" s="256"/>
      <c r="I165" s="256"/>
      <c r="J165" s="100" t="s">
        <v>190</v>
      </c>
      <c r="K165" s="101">
        <v>181.5</v>
      </c>
      <c r="L165" s="257"/>
      <c r="M165" s="256"/>
      <c r="N165" s="258">
        <f>ROUND($L$165*$K$165,1)</f>
        <v>0</v>
      </c>
      <c r="O165" s="256"/>
      <c r="P165" s="256"/>
      <c r="Q165" s="256"/>
      <c r="R165" s="99" t="s">
        <v>178</v>
      </c>
      <c r="S165" s="20"/>
      <c r="T165" s="103"/>
      <c r="U165" s="104" t="s">
        <v>32</v>
      </c>
      <c r="X165" s="105">
        <v>2E-05</v>
      </c>
      <c r="Y165" s="105">
        <f>$X$165*$K$165</f>
        <v>0.0036300000000000004</v>
      </c>
      <c r="Z165" s="105">
        <v>0</v>
      </c>
      <c r="AA165" s="106">
        <f>$Z$165*$K$165</f>
        <v>0</v>
      </c>
      <c r="AR165" s="71" t="s">
        <v>116</v>
      </c>
      <c r="AT165" s="71" t="s">
        <v>104</v>
      </c>
      <c r="AU165" s="71" t="s">
        <v>72</v>
      </c>
      <c r="AY165" s="6" t="s">
        <v>103</v>
      </c>
      <c r="BE165" s="107">
        <f>IF($U$165="základní",$N$165,0)</f>
        <v>0</v>
      </c>
      <c r="BF165" s="107">
        <f>IF($U$165="snížená",$N$165,0)</f>
        <v>0</v>
      </c>
      <c r="BG165" s="107">
        <f>IF($U$165="zákl. přenesená",$N$165,0)</f>
        <v>0</v>
      </c>
      <c r="BH165" s="107">
        <f>IF($U$165="sníž. přenesená",$N$165,0)</f>
        <v>0</v>
      </c>
      <c r="BI165" s="107">
        <f>IF($U$165="nulová",$N$165,0)</f>
        <v>0</v>
      </c>
      <c r="BJ165" s="71" t="s">
        <v>70</v>
      </c>
      <c r="BK165" s="107">
        <f>ROUND($L$165*$K$165,1)</f>
        <v>0</v>
      </c>
    </row>
    <row r="166" spans="2:47" s="6" customFormat="1" ht="286.5" customHeight="1">
      <c r="B166" s="20"/>
      <c r="F166" s="261" t="s">
        <v>295</v>
      </c>
      <c r="G166" s="238"/>
      <c r="H166" s="238"/>
      <c r="I166" s="238"/>
      <c r="J166" s="238"/>
      <c r="K166" s="238"/>
      <c r="L166" s="238"/>
      <c r="M166" s="238"/>
      <c r="N166" s="238"/>
      <c r="O166" s="238"/>
      <c r="P166" s="238"/>
      <c r="Q166" s="238"/>
      <c r="R166" s="238"/>
      <c r="S166" s="20"/>
      <c r="T166" s="44"/>
      <c r="AA166" s="45"/>
      <c r="AT166" s="6" t="s">
        <v>180</v>
      </c>
      <c r="AU166" s="6" t="s">
        <v>72</v>
      </c>
    </row>
    <row r="167" spans="2:51" s="6" customFormat="1" ht="15.75" customHeight="1">
      <c r="B167" s="127"/>
      <c r="E167" s="128"/>
      <c r="F167" s="277" t="s">
        <v>296</v>
      </c>
      <c r="G167" s="278"/>
      <c r="H167" s="278"/>
      <c r="I167" s="278"/>
      <c r="K167" s="128"/>
      <c r="S167" s="127"/>
      <c r="T167" s="130"/>
      <c r="AA167" s="131"/>
      <c r="AT167" s="128" t="s">
        <v>182</v>
      </c>
      <c r="AU167" s="128" t="s">
        <v>72</v>
      </c>
      <c r="AV167" s="128" t="s">
        <v>70</v>
      </c>
      <c r="AW167" s="128" t="s">
        <v>85</v>
      </c>
      <c r="AX167" s="128" t="s">
        <v>62</v>
      </c>
      <c r="AY167" s="128" t="s">
        <v>103</v>
      </c>
    </row>
    <row r="168" spans="2:51" s="6" customFormat="1" ht="15.75" customHeight="1">
      <c r="B168" s="117"/>
      <c r="E168" s="118"/>
      <c r="F168" s="275" t="s">
        <v>297</v>
      </c>
      <c r="G168" s="276"/>
      <c r="H168" s="276"/>
      <c r="I168" s="276"/>
      <c r="K168" s="120">
        <v>53.4</v>
      </c>
      <c r="S168" s="117"/>
      <c r="T168" s="121"/>
      <c r="AA168" s="122"/>
      <c r="AT168" s="118" t="s">
        <v>182</v>
      </c>
      <c r="AU168" s="118" t="s">
        <v>72</v>
      </c>
      <c r="AV168" s="118" t="s">
        <v>72</v>
      </c>
      <c r="AW168" s="118" t="s">
        <v>85</v>
      </c>
      <c r="AX168" s="118" t="s">
        <v>62</v>
      </c>
      <c r="AY168" s="118" t="s">
        <v>103</v>
      </c>
    </row>
    <row r="169" spans="2:51" s="6" customFormat="1" ht="15.75" customHeight="1">
      <c r="B169" s="117"/>
      <c r="E169" s="118"/>
      <c r="F169" s="275" t="s">
        <v>298</v>
      </c>
      <c r="G169" s="276"/>
      <c r="H169" s="276"/>
      <c r="I169" s="276"/>
      <c r="K169" s="120">
        <v>27.3</v>
      </c>
      <c r="S169" s="117"/>
      <c r="T169" s="121"/>
      <c r="AA169" s="122"/>
      <c r="AT169" s="118" t="s">
        <v>182</v>
      </c>
      <c r="AU169" s="118" t="s">
        <v>72</v>
      </c>
      <c r="AV169" s="118" t="s">
        <v>72</v>
      </c>
      <c r="AW169" s="118" t="s">
        <v>85</v>
      </c>
      <c r="AX169" s="118" t="s">
        <v>62</v>
      </c>
      <c r="AY169" s="118" t="s">
        <v>103</v>
      </c>
    </row>
    <row r="170" spans="2:51" s="6" customFormat="1" ht="15.75" customHeight="1">
      <c r="B170" s="117"/>
      <c r="E170" s="118"/>
      <c r="F170" s="275" t="s">
        <v>299</v>
      </c>
      <c r="G170" s="276"/>
      <c r="H170" s="276"/>
      <c r="I170" s="276"/>
      <c r="K170" s="120">
        <v>100.8</v>
      </c>
      <c r="S170" s="117"/>
      <c r="T170" s="121"/>
      <c r="AA170" s="122"/>
      <c r="AT170" s="118" t="s">
        <v>182</v>
      </c>
      <c r="AU170" s="118" t="s">
        <v>72</v>
      </c>
      <c r="AV170" s="118" t="s">
        <v>72</v>
      </c>
      <c r="AW170" s="118" t="s">
        <v>85</v>
      </c>
      <c r="AX170" s="118" t="s">
        <v>62</v>
      </c>
      <c r="AY170" s="118" t="s">
        <v>103</v>
      </c>
    </row>
    <row r="171" spans="2:63" s="6" customFormat="1" ht="27" customHeight="1">
      <c r="B171" s="20"/>
      <c r="C171" s="97" t="s">
        <v>300</v>
      </c>
      <c r="D171" s="97" t="s">
        <v>104</v>
      </c>
      <c r="E171" s="98" t="s">
        <v>301</v>
      </c>
      <c r="F171" s="255" t="s">
        <v>302</v>
      </c>
      <c r="G171" s="256"/>
      <c r="H171" s="256"/>
      <c r="I171" s="256"/>
      <c r="J171" s="100" t="s">
        <v>190</v>
      </c>
      <c r="K171" s="101">
        <v>100</v>
      </c>
      <c r="L171" s="257"/>
      <c r="M171" s="256"/>
      <c r="N171" s="258">
        <f>ROUND($L$171*$K$171,1)</f>
        <v>0</v>
      </c>
      <c r="O171" s="256"/>
      <c r="P171" s="256"/>
      <c r="Q171" s="256"/>
      <c r="R171" s="99" t="s">
        <v>178</v>
      </c>
      <c r="S171" s="20"/>
      <c r="T171" s="103"/>
      <c r="U171" s="104" t="s">
        <v>32</v>
      </c>
      <c r="X171" s="105">
        <v>4E-05</v>
      </c>
      <c r="Y171" s="105">
        <f>$X$171*$K$171</f>
        <v>0.004</v>
      </c>
      <c r="Z171" s="105">
        <v>0</v>
      </c>
      <c r="AA171" s="106">
        <f>$Z$171*$K$171</f>
        <v>0</v>
      </c>
      <c r="AR171" s="71" t="s">
        <v>116</v>
      </c>
      <c r="AT171" s="71" t="s">
        <v>104</v>
      </c>
      <c r="AU171" s="71" t="s">
        <v>72</v>
      </c>
      <c r="AY171" s="6" t="s">
        <v>103</v>
      </c>
      <c r="BE171" s="107">
        <f>IF($U$171="základní",$N$171,0)</f>
        <v>0</v>
      </c>
      <c r="BF171" s="107">
        <f>IF($U$171="snížená",$N$171,0)</f>
        <v>0</v>
      </c>
      <c r="BG171" s="107">
        <f>IF($U$171="zákl. přenesená",$N$171,0)</f>
        <v>0</v>
      </c>
      <c r="BH171" s="107">
        <f>IF($U$171="sníž. přenesená",$N$171,0)</f>
        <v>0</v>
      </c>
      <c r="BI171" s="107">
        <f>IF($U$171="nulová",$N$171,0)</f>
        <v>0</v>
      </c>
      <c r="BJ171" s="71" t="s">
        <v>70</v>
      </c>
      <c r="BK171" s="107">
        <f>ROUND($L$171*$K$171,1)</f>
        <v>0</v>
      </c>
    </row>
    <row r="172" spans="2:47" s="6" customFormat="1" ht="97.5" customHeight="1">
      <c r="B172" s="20"/>
      <c r="F172" s="261" t="s">
        <v>303</v>
      </c>
      <c r="G172" s="238"/>
      <c r="H172" s="238"/>
      <c r="I172" s="238"/>
      <c r="J172" s="238"/>
      <c r="K172" s="238"/>
      <c r="L172" s="238"/>
      <c r="M172" s="238"/>
      <c r="N172" s="238"/>
      <c r="O172" s="238"/>
      <c r="P172" s="238"/>
      <c r="Q172" s="238"/>
      <c r="R172" s="238"/>
      <c r="S172" s="20"/>
      <c r="T172" s="44"/>
      <c r="AA172" s="45"/>
      <c r="AT172" s="6" t="s">
        <v>180</v>
      </c>
      <c r="AU172" s="6" t="s">
        <v>72</v>
      </c>
    </row>
    <row r="173" spans="2:63" s="6" customFormat="1" ht="39" customHeight="1">
      <c r="B173" s="20"/>
      <c r="C173" s="97" t="s">
        <v>304</v>
      </c>
      <c r="D173" s="97" t="s">
        <v>104</v>
      </c>
      <c r="E173" s="98" t="s">
        <v>305</v>
      </c>
      <c r="F173" s="255" t="s">
        <v>306</v>
      </c>
      <c r="G173" s="256"/>
      <c r="H173" s="256"/>
      <c r="I173" s="256"/>
      <c r="J173" s="100" t="s">
        <v>190</v>
      </c>
      <c r="K173" s="101">
        <v>211.6</v>
      </c>
      <c r="L173" s="257"/>
      <c r="M173" s="256"/>
      <c r="N173" s="258">
        <f>ROUND($L$173*$K$173,1)</f>
        <v>0</v>
      </c>
      <c r="O173" s="256"/>
      <c r="P173" s="256"/>
      <c r="Q173" s="256"/>
      <c r="R173" s="99" t="s">
        <v>178</v>
      </c>
      <c r="S173" s="20"/>
      <c r="T173" s="103"/>
      <c r="U173" s="104" t="s">
        <v>32</v>
      </c>
      <c r="X173" s="105">
        <v>0.00021</v>
      </c>
      <c r="Y173" s="105">
        <f>$X$173*$K$173</f>
        <v>0.044436</v>
      </c>
      <c r="Z173" s="105">
        <v>0</v>
      </c>
      <c r="AA173" s="106">
        <f>$Z$173*$K$173</f>
        <v>0</v>
      </c>
      <c r="AR173" s="71" t="s">
        <v>116</v>
      </c>
      <c r="AT173" s="71" t="s">
        <v>104</v>
      </c>
      <c r="AU173" s="71" t="s">
        <v>72</v>
      </c>
      <c r="AY173" s="6" t="s">
        <v>103</v>
      </c>
      <c r="BE173" s="107">
        <f>IF($U$173="základní",$N$173,0)</f>
        <v>0</v>
      </c>
      <c r="BF173" s="107">
        <f>IF($U$173="snížená",$N$173,0)</f>
        <v>0</v>
      </c>
      <c r="BG173" s="107">
        <f>IF($U$173="zákl. přenesená",$N$173,0)</f>
        <v>0</v>
      </c>
      <c r="BH173" s="107">
        <f>IF($U$173="sníž. přenesená",$N$173,0)</f>
        <v>0</v>
      </c>
      <c r="BI173" s="107">
        <f>IF($U$173="nulová",$N$173,0)</f>
        <v>0</v>
      </c>
      <c r="BJ173" s="71" t="s">
        <v>70</v>
      </c>
      <c r="BK173" s="107">
        <f>ROUND($L$173*$K$173,1)</f>
        <v>0</v>
      </c>
    </row>
    <row r="174" spans="2:47" s="6" customFormat="1" ht="74.25" customHeight="1">
      <c r="B174" s="20"/>
      <c r="F174" s="261" t="s">
        <v>307</v>
      </c>
      <c r="G174" s="238"/>
      <c r="H174" s="238"/>
      <c r="I174" s="238"/>
      <c r="J174" s="238"/>
      <c r="K174" s="238"/>
      <c r="L174" s="238"/>
      <c r="M174" s="238"/>
      <c r="N174" s="238"/>
      <c r="O174" s="238"/>
      <c r="P174" s="238"/>
      <c r="Q174" s="238"/>
      <c r="R174" s="238"/>
      <c r="S174" s="20"/>
      <c r="T174" s="44"/>
      <c r="AA174" s="45"/>
      <c r="AT174" s="6" t="s">
        <v>180</v>
      </c>
      <c r="AU174" s="6" t="s">
        <v>72</v>
      </c>
    </row>
    <row r="175" spans="2:51" s="6" customFormat="1" ht="15.75" customHeight="1">
      <c r="B175" s="117"/>
      <c r="E175" s="118"/>
      <c r="F175" s="275" t="s">
        <v>308</v>
      </c>
      <c r="G175" s="276"/>
      <c r="H175" s="276"/>
      <c r="I175" s="276"/>
      <c r="K175" s="120">
        <v>190</v>
      </c>
      <c r="S175" s="117"/>
      <c r="T175" s="121"/>
      <c r="AA175" s="122"/>
      <c r="AT175" s="118" t="s">
        <v>182</v>
      </c>
      <c r="AU175" s="118" t="s">
        <v>72</v>
      </c>
      <c r="AV175" s="118" t="s">
        <v>72</v>
      </c>
      <c r="AW175" s="118" t="s">
        <v>85</v>
      </c>
      <c r="AX175" s="118" t="s">
        <v>62</v>
      </c>
      <c r="AY175" s="118" t="s">
        <v>103</v>
      </c>
    </row>
    <row r="176" spans="2:51" s="6" customFormat="1" ht="15.75" customHeight="1">
      <c r="B176" s="117"/>
      <c r="E176" s="118"/>
      <c r="F176" s="275" t="s">
        <v>309</v>
      </c>
      <c r="G176" s="276"/>
      <c r="H176" s="276"/>
      <c r="I176" s="276"/>
      <c r="K176" s="120">
        <v>21.6</v>
      </c>
      <c r="S176" s="117"/>
      <c r="T176" s="121"/>
      <c r="AA176" s="122"/>
      <c r="AT176" s="118" t="s">
        <v>182</v>
      </c>
      <c r="AU176" s="118" t="s">
        <v>72</v>
      </c>
      <c r="AV176" s="118" t="s">
        <v>72</v>
      </c>
      <c r="AW176" s="118" t="s">
        <v>85</v>
      </c>
      <c r="AX176" s="118" t="s">
        <v>62</v>
      </c>
      <c r="AY176" s="118" t="s">
        <v>103</v>
      </c>
    </row>
    <row r="177" spans="2:63" s="6" customFormat="1" ht="27" customHeight="1">
      <c r="B177" s="20"/>
      <c r="C177" s="97" t="s">
        <v>310</v>
      </c>
      <c r="D177" s="97" t="s">
        <v>104</v>
      </c>
      <c r="E177" s="98" t="s">
        <v>311</v>
      </c>
      <c r="F177" s="255" t="s">
        <v>312</v>
      </c>
      <c r="G177" s="256"/>
      <c r="H177" s="256"/>
      <c r="I177" s="256"/>
      <c r="J177" s="100" t="s">
        <v>185</v>
      </c>
      <c r="K177" s="101">
        <v>2.51</v>
      </c>
      <c r="L177" s="257"/>
      <c r="M177" s="256"/>
      <c r="N177" s="258">
        <f>ROUND($L$177*$K$177,1)</f>
        <v>0</v>
      </c>
      <c r="O177" s="256"/>
      <c r="P177" s="256"/>
      <c r="Q177" s="256"/>
      <c r="R177" s="99" t="s">
        <v>178</v>
      </c>
      <c r="S177" s="20"/>
      <c r="T177" s="103"/>
      <c r="U177" s="104" t="s">
        <v>32</v>
      </c>
      <c r="X177" s="105">
        <v>0</v>
      </c>
      <c r="Y177" s="105">
        <f>$X$177*$K$177</f>
        <v>0</v>
      </c>
      <c r="Z177" s="105">
        <v>2.2</v>
      </c>
      <c r="AA177" s="106">
        <f>$Z$177*$K$177</f>
        <v>5.522</v>
      </c>
      <c r="AR177" s="71" t="s">
        <v>116</v>
      </c>
      <c r="AT177" s="71" t="s">
        <v>104</v>
      </c>
      <c r="AU177" s="71" t="s">
        <v>72</v>
      </c>
      <c r="AY177" s="6" t="s">
        <v>103</v>
      </c>
      <c r="BE177" s="107">
        <f>IF($U$177="základní",$N$177,0)</f>
        <v>0</v>
      </c>
      <c r="BF177" s="107">
        <f>IF($U$177="snížená",$N$177,0)</f>
        <v>0</v>
      </c>
      <c r="BG177" s="107">
        <f>IF($U$177="zákl. přenesená",$N$177,0)</f>
        <v>0</v>
      </c>
      <c r="BH177" s="107">
        <f>IF($U$177="sníž. přenesená",$N$177,0)</f>
        <v>0</v>
      </c>
      <c r="BI177" s="107">
        <f>IF($U$177="nulová",$N$177,0)</f>
        <v>0</v>
      </c>
      <c r="BJ177" s="71" t="s">
        <v>70</v>
      </c>
      <c r="BK177" s="107">
        <f>ROUND($L$177*$K$177,1)</f>
        <v>0</v>
      </c>
    </row>
    <row r="178" spans="2:51" s="6" customFormat="1" ht="15.75" customHeight="1">
      <c r="B178" s="117"/>
      <c r="E178" s="119"/>
      <c r="F178" s="275" t="s">
        <v>313</v>
      </c>
      <c r="G178" s="276"/>
      <c r="H178" s="276"/>
      <c r="I178" s="276"/>
      <c r="K178" s="120">
        <v>2.51</v>
      </c>
      <c r="S178" s="117"/>
      <c r="T178" s="121"/>
      <c r="AA178" s="122"/>
      <c r="AT178" s="118" t="s">
        <v>182</v>
      </c>
      <c r="AU178" s="118" t="s">
        <v>72</v>
      </c>
      <c r="AV178" s="118" t="s">
        <v>72</v>
      </c>
      <c r="AW178" s="118" t="s">
        <v>85</v>
      </c>
      <c r="AX178" s="118" t="s">
        <v>62</v>
      </c>
      <c r="AY178" s="118" t="s">
        <v>103</v>
      </c>
    </row>
    <row r="179" spans="2:63" s="6" customFormat="1" ht="27" customHeight="1">
      <c r="B179" s="20"/>
      <c r="C179" s="97" t="s">
        <v>314</v>
      </c>
      <c r="D179" s="97" t="s">
        <v>104</v>
      </c>
      <c r="E179" s="98" t="s">
        <v>315</v>
      </c>
      <c r="F179" s="255" t="s">
        <v>316</v>
      </c>
      <c r="G179" s="256"/>
      <c r="H179" s="256"/>
      <c r="I179" s="256"/>
      <c r="J179" s="100" t="s">
        <v>194</v>
      </c>
      <c r="K179" s="101">
        <v>16</v>
      </c>
      <c r="L179" s="257"/>
      <c r="M179" s="256"/>
      <c r="N179" s="258">
        <f>ROUND($L$179*$K$179,1)</f>
        <v>0</v>
      </c>
      <c r="O179" s="256"/>
      <c r="P179" s="256"/>
      <c r="Q179" s="256"/>
      <c r="R179" s="99" t="s">
        <v>178</v>
      </c>
      <c r="S179" s="20"/>
      <c r="T179" s="103"/>
      <c r="U179" s="104" t="s">
        <v>32</v>
      </c>
      <c r="X179" s="105">
        <v>0</v>
      </c>
      <c r="Y179" s="105">
        <f>$X$179*$K$179</f>
        <v>0</v>
      </c>
      <c r="Z179" s="105">
        <v>0.031</v>
      </c>
      <c r="AA179" s="106">
        <f>$Z$179*$K$179</f>
        <v>0.496</v>
      </c>
      <c r="AR179" s="71" t="s">
        <v>116</v>
      </c>
      <c r="AT179" s="71" t="s">
        <v>104</v>
      </c>
      <c r="AU179" s="71" t="s">
        <v>72</v>
      </c>
      <c r="AY179" s="6" t="s">
        <v>103</v>
      </c>
      <c r="BE179" s="107">
        <f>IF($U$179="základní",$N$179,0)</f>
        <v>0</v>
      </c>
      <c r="BF179" s="107">
        <f>IF($U$179="snížená",$N$179,0)</f>
        <v>0</v>
      </c>
      <c r="BG179" s="107">
        <f>IF($U$179="zákl. přenesená",$N$179,0)</f>
        <v>0</v>
      </c>
      <c r="BH179" s="107">
        <f>IF($U$179="sníž. přenesená",$N$179,0)</f>
        <v>0</v>
      </c>
      <c r="BI179" s="107">
        <f>IF($U$179="nulová",$N$179,0)</f>
        <v>0</v>
      </c>
      <c r="BJ179" s="71" t="s">
        <v>70</v>
      </c>
      <c r="BK179" s="107">
        <f>ROUND($L$179*$K$179,1)</f>
        <v>0</v>
      </c>
    </row>
    <row r="180" spans="2:51" s="6" customFormat="1" ht="15.75" customHeight="1">
      <c r="B180" s="127"/>
      <c r="E180" s="129"/>
      <c r="F180" s="277" t="s">
        <v>317</v>
      </c>
      <c r="G180" s="278"/>
      <c r="H180" s="278"/>
      <c r="I180" s="278"/>
      <c r="K180" s="128"/>
      <c r="S180" s="127"/>
      <c r="T180" s="130"/>
      <c r="AA180" s="131"/>
      <c r="AT180" s="128" t="s">
        <v>182</v>
      </c>
      <c r="AU180" s="128" t="s">
        <v>72</v>
      </c>
      <c r="AV180" s="128" t="s">
        <v>70</v>
      </c>
      <c r="AW180" s="128" t="s">
        <v>85</v>
      </c>
      <c r="AX180" s="128" t="s">
        <v>62</v>
      </c>
      <c r="AY180" s="128" t="s">
        <v>103</v>
      </c>
    </row>
    <row r="181" spans="2:51" s="6" customFormat="1" ht="15.75" customHeight="1">
      <c r="B181" s="117"/>
      <c r="E181" s="118"/>
      <c r="F181" s="275" t="s">
        <v>318</v>
      </c>
      <c r="G181" s="276"/>
      <c r="H181" s="276"/>
      <c r="I181" s="276"/>
      <c r="K181" s="120">
        <v>16</v>
      </c>
      <c r="S181" s="117"/>
      <c r="T181" s="121"/>
      <c r="AA181" s="122"/>
      <c r="AT181" s="118" t="s">
        <v>182</v>
      </c>
      <c r="AU181" s="118" t="s">
        <v>72</v>
      </c>
      <c r="AV181" s="118" t="s">
        <v>72</v>
      </c>
      <c r="AW181" s="118" t="s">
        <v>85</v>
      </c>
      <c r="AX181" s="118" t="s">
        <v>62</v>
      </c>
      <c r="AY181" s="118" t="s">
        <v>103</v>
      </c>
    </row>
    <row r="182" spans="2:63" s="6" customFormat="1" ht="27" customHeight="1">
      <c r="B182" s="20"/>
      <c r="C182" s="97" t="s">
        <v>319</v>
      </c>
      <c r="D182" s="97" t="s">
        <v>104</v>
      </c>
      <c r="E182" s="98" t="s">
        <v>320</v>
      </c>
      <c r="F182" s="255" t="s">
        <v>321</v>
      </c>
      <c r="G182" s="256"/>
      <c r="H182" s="256"/>
      <c r="I182" s="256"/>
      <c r="J182" s="100" t="s">
        <v>190</v>
      </c>
      <c r="K182" s="101">
        <v>14.9</v>
      </c>
      <c r="L182" s="257"/>
      <c r="M182" s="256"/>
      <c r="N182" s="258">
        <f>ROUND($L$182*$K$182,1)</f>
        <v>0</v>
      </c>
      <c r="O182" s="256"/>
      <c r="P182" s="256"/>
      <c r="Q182" s="256"/>
      <c r="R182" s="99" t="s">
        <v>178</v>
      </c>
      <c r="S182" s="20"/>
      <c r="T182" s="103"/>
      <c r="U182" s="104" t="s">
        <v>32</v>
      </c>
      <c r="X182" s="105">
        <v>0</v>
      </c>
      <c r="Y182" s="105">
        <f>$X$182*$K$182</f>
        <v>0</v>
      </c>
      <c r="Z182" s="105">
        <v>0.059</v>
      </c>
      <c r="AA182" s="106">
        <f>$Z$182*$K$182</f>
        <v>0.8791</v>
      </c>
      <c r="AR182" s="71" t="s">
        <v>116</v>
      </c>
      <c r="AT182" s="71" t="s">
        <v>104</v>
      </c>
      <c r="AU182" s="71" t="s">
        <v>72</v>
      </c>
      <c r="AY182" s="6" t="s">
        <v>103</v>
      </c>
      <c r="BE182" s="107">
        <f>IF($U$182="základní",$N$182,0)</f>
        <v>0</v>
      </c>
      <c r="BF182" s="107">
        <f>IF($U$182="snížená",$N$182,0)</f>
        <v>0</v>
      </c>
      <c r="BG182" s="107">
        <f>IF($U$182="zákl. přenesená",$N$182,0)</f>
        <v>0</v>
      </c>
      <c r="BH182" s="107">
        <f>IF($U$182="sníž. přenesená",$N$182,0)</f>
        <v>0</v>
      </c>
      <c r="BI182" s="107">
        <f>IF($U$182="nulová",$N$182,0)</f>
        <v>0</v>
      </c>
      <c r="BJ182" s="71" t="s">
        <v>70</v>
      </c>
      <c r="BK182" s="107">
        <f>ROUND($L$182*$K$182,1)</f>
        <v>0</v>
      </c>
    </row>
    <row r="183" spans="2:47" s="6" customFormat="1" ht="109.5" customHeight="1">
      <c r="B183" s="20"/>
      <c r="F183" s="261" t="s">
        <v>322</v>
      </c>
      <c r="G183" s="238"/>
      <c r="H183" s="238"/>
      <c r="I183" s="238"/>
      <c r="J183" s="238"/>
      <c r="K183" s="238"/>
      <c r="L183" s="238"/>
      <c r="M183" s="238"/>
      <c r="N183" s="238"/>
      <c r="O183" s="238"/>
      <c r="P183" s="238"/>
      <c r="Q183" s="238"/>
      <c r="R183" s="238"/>
      <c r="S183" s="20"/>
      <c r="T183" s="44"/>
      <c r="AA183" s="45"/>
      <c r="AT183" s="6" t="s">
        <v>180</v>
      </c>
      <c r="AU183" s="6" t="s">
        <v>72</v>
      </c>
    </row>
    <row r="184" spans="2:51" s="6" customFormat="1" ht="15.75" customHeight="1">
      <c r="B184" s="117"/>
      <c r="E184" s="118"/>
      <c r="F184" s="275" t="s">
        <v>323</v>
      </c>
      <c r="G184" s="276"/>
      <c r="H184" s="276"/>
      <c r="I184" s="276"/>
      <c r="K184" s="120">
        <v>7.23</v>
      </c>
      <c r="S184" s="117"/>
      <c r="T184" s="121"/>
      <c r="AA184" s="122"/>
      <c r="AT184" s="118" t="s">
        <v>182</v>
      </c>
      <c r="AU184" s="118" t="s">
        <v>72</v>
      </c>
      <c r="AV184" s="118" t="s">
        <v>72</v>
      </c>
      <c r="AW184" s="118" t="s">
        <v>85</v>
      </c>
      <c r="AX184" s="118" t="s">
        <v>62</v>
      </c>
      <c r="AY184" s="118" t="s">
        <v>103</v>
      </c>
    </row>
    <row r="185" spans="2:51" s="6" customFormat="1" ht="15.75" customHeight="1">
      <c r="B185" s="117"/>
      <c r="E185" s="118"/>
      <c r="F185" s="275" t="s">
        <v>241</v>
      </c>
      <c r="G185" s="276"/>
      <c r="H185" s="276"/>
      <c r="I185" s="276"/>
      <c r="K185" s="120">
        <v>7.67</v>
      </c>
      <c r="S185" s="117"/>
      <c r="T185" s="121"/>
      <c r="AA185" s="122"/>
      <c r="AT185" s="118" t="s">
        <v>182</v>
      </c>
      <c r="AU185" s="118" t="s">
        <v>72</v>
      </c>
      <c r="AV185" s="118" t="s">
        <v>72</v>
      </c>
      <c r="AW185" s="118" t="s">
        <v>85</v>
      </c>
      <c r="AX185" s="118" t="s">
        <v>62</v>
      </c>
      <c r="AY185" s="118" t="s">
        <v>103</v>
      </c>
    </row>
    <row r="186" spans="2:63" s="89" customFormat="1" ht="23.25" customHeight="1">
      <c r="B186" s="90"/>
      <c r="D186" s="116" t="s">
        <v>163</v>
      </c>
      <c r="N186" s="274">
        <f>$BK$186</f>
        <v>0</v>
      </c>
      <c r="O186" s="260"/>
      <c r="P186" s="260"/>
      <c r="Q186" s="260"/>
      <c r="S186" s="90"/>
      <c r="T186" s="93"/>
      <c r="W186" s="94">
        <f>SUM($W$187:$W$200)</f>
        <v>0</v>
      </c>
      <c r="Y186" s="94">
        <f>SUM($Y$187:$Y$200)</f>
        <v>0</v>
      </c>
      <c r="AA186" s="95">
        <f>SUM($AA$187:$AA$200)</f>
        <v>0</v>
      </c>
      <c r="AR186" s="92" t="s">
        <v>70</v>
      </c>
      <c r="AT186" s="92" t="s">
        <v>61</v>
      </c>
      <c r="AU186" s="92" t="s">
        <v>72</v>
      </c>
      <c r="AY186" s="92" t="s">
        <v>103</v>
      </c>
      <c r="BK186" s="96">
        <f>SUM($BK$187:$BK$200)</f>
        <v>0</v>
      </c>
    </row>
    <row r="187" spans="2:63" s="6" customFormat="1" ht="27" customHeight="1">
      <c r="B187" s="20"/>
      <c r="C187" s="97" t="s">
        <v>324</v>
      </c>
      <c r="D187" s="97" t="s">
        <v>104</v>
      </c>
      <c r="E187" s="98" t="s">
        <v>325</v>
      </c>
      <c r="F187" s="255" t="s">
        <v>326</v>
      </c>
      <c r="G187" s="256"/>
      <c r="H187" s="256"/>
      <c r="I187" s="256"/>
      <c r="J187" s="100" t="s">
        <v>177</v>
      </c>
      <c r="K187" s="101">
        <v>36.29</v>
      </c>
      <c r="L187" s="257"/>
      <c r="M187" s="256"/>
      <c r="N187" s="258">
        <f>ROUND($L$187*$K$187,1)</f>
        <v>0</v>
      </c>
      <c r="O187" s="256"/>
      <c r="P187" s="256"/>
      <c r="Q187" s="256"/>
      <c r="R187" s="99" t="s">
        <v>178</v>
      </c>
      <c r="S187" s="20"/>
      <c r="T187" s="103"/>
      <c r="U187" s="104" t="s">
        <v>32</v>
      </c>
      <c r="X187" s="105">
        <v>0</v>
      </c>
      <c r="Y187" s="105">
        <f>$X$187*$K$187</f>
        <v>0</v>
      </c>
      <c r="Z187" s="105">
        <v>0</v>
      </c>
      <c r="AA187" s="106">
        <f>$Z$187*$K$187</f>
        <v>0</v>
      </c>
      <c r="AR187" s="71" t="s">
        <v>116</v>
      </c>
      <c r="AT187" s="71" t="s">
        <v>104</v>
      </c>
      <c r="AU187" s="71" t="s">
        <v>113</v>
      </c>
      <c r="AY187" s="6" t="s">
        <v>103</v>
      </c>
      <c r="BE187" s="107">
        <f>IF($U$187="základní",$N$187,0)</f>
        <v>0</v>
      </c>
      <c r="BF187" s="107">
        <f>IF($U$187="snížená",$N$187,0)</f>
        <v>0</v>
      </c>
      <c r="BG187" s="107">
        <f>IF($U$187="zákl. přenesená",$N$187,0)</f>
        <v>0</v>
      </c>
      <c r="BH187" s="107">
        <f>IF($U$187="sníž. přenesená",$N$187,0)</f>
        <v>0</v>
      </c>
      <c r="BI187" s="107">
        <f>IF($U$187="nulová",$N$187,0)</f>
        <v>0</v>
      </c>
      <c r="BJ187" s="71" t="s">
        <v>70</v>
      </c>
      <c r="BK187" s="107">
        <f>ROUND($L$187*$K$187,1)</f>
        <v>0</v>
      </c>
    </row>
    <row r="188" spans="2:47" s="6" customFormat="1" ht="121.5" customHeight="1">
      <c r="B188" s="20"/>
      <c r="F188" s="261" t="s">
        <v>327</v>
      </c>
      <c r="G188" s="238"/>
      <c r="H188" s="238"/>
      <c r="I188" s="238"/>
      <c r="J188" s="238"/>
      <c r="K188" s="238"/>
      <c r="L188" s="238"/>
      <c r="M188" s="238"/>
      <c r="N188" s="238"/>
      <c r="O188" s="238"/>
      <c r="P188" s="238"/>
      <c r="Q188" s="238"/>
      <c r="R188" s="238"/>
      <c r="S188" s="20"/>
      <c r="T188" s="44"/>
      <c r="AA188" s="45"/>
      <c r="AT188" s="6" t="s">
        <v>180</v>
      </c>
      <c r="AU188" s="6" t="s">
        <v>113</v>
      </c>
    </row>
    <row r="189" spans="2:63" s="6" customFormat="1" ht="39" customHeight="1">
      <c r="B189" s="20"/>
      <c r="C189" s="97" t="s">
        <v>328</v>
      </c>
      <c r="D189" s="97" t="s">
        <v>104</v>
      </c>
      <c r="E189" s="98" t="s">
        <v>329</v>
      </c>
      <c r="F189" s="255" t="s">
        <v>330</v>
      </c>
      <c r="G189" s="256"/>
      <c r="H189" s="256"/>
      <c r="I189" s="256"/>
      <c r="J189" s="100" t="s">
        <v>177</v>
      </c>
      <c r="K189" s="101">
        <v>36.29</v>
      </c>
      <c r="L189" s="257"/>
      <c r="M189" s="256"/>
      <c r="N189" s="258">
        <f>ROUND($L$189*$K$189,1)</f>
        <v>0</v>
      </c>
      <c r="O189" s="256"/>
      <c r="P189" s="256"/>
      <c r="Q189" s="256"/>
      <c r="R189" s="99"/>
      <c r="S189" s="20"/>
      <c r="T189" s="103"/>
      <c r="U189" s="104" t="s">
        <v>32</v>
      </c>
      <c r="X189" s="105">
        <v>0</v>
      </c>
      <c r="Y189" s="105">
        <f>$X$189*$K$189</f>
        <v>0</v>
      </c>
      <c r="Z189" s="105">
        <v>0</v>
      </c>
      <c r="AA189" s="106">
        <f>$Z$189*$K$189</f>
        <v>0</v>
      </c>
      <c r="AR189" s="71" t="s">
        <v>116</v>
      </c>
      <c r="AT189" s="71" t="s">
        <v>104</v>
      </c>
      <c r="AU189" s="71" t="s">
        <v>113</v>
      </c>
      <c r="AY189" s="6" t="s">
        <v>103</v>
      </c>
      <c r="BE189" s="107">
        <f>IF($U$189="základní",$N$189,0)</f>
        <v>0</v>
      </c>
      <c r="BF189" s="107">
        <f>IF($U$189="snížená",$N$189,0)</f>
        <v>0</v>
      </c>
      <c r="BG189" s="107">
        <f>IF($U$189="zákl. přenesená",$N$189,0)</f>
        <v>0</v>
      </c>
      <c r="BH189" s="107">
        <f>IF($U$189="sníž. přenesená",$N$189,0)</f>
        <v>0</v>
      </c>
      <c r="BI189" s="107">
        <f>IF($U$189="nulová",$N$189,0)</f>
        <v>0</v>
      </c>
      <c r="BJ189" s="71" t="s">
        <v>70</v>
      </c>
      <c r="BK189" s="107">
        <f>ROUND($L$189*$K$189,1)</f>
        <v>0</v>
      </c>
    </row>
    <row r="190" spans="2:47" s="6" customFormat="1" ht="97.5" customHeight="1">
      <c r="B190" s="20"/>
      <c r="F190" s="261" t="s">
        <v>331</v>
      </c>
      <c r="G190" s="238"/>
      <c r="H190" s="238"/>
      <c r="I190" s="238"/>
      <c r="J190" s="238"/>
      <c r="K190" s="238"/>
      <c r="L190" s="238"/>
      <c r="M190" s="238"/>
      <c r="N190" s="238"/>
      <c r="O190" s="238"/>
      <c r="P190" s="238"/>
      <c r="Q190" s="238"/>
      <c r="R190" s="238"/>
      <c r="S190" s="20"/>
      <c r="T190" s="44"/>
      <c r="AA190" s="45"/>
      <c r="AT190" s="6" t="s">
        <v>180</v>
      </c>
      <c r="AU190" s="6" t="s">
        <v>113</v>
      </c>
    </row>
    <row r="191" spans="2:63" s="6" customFormat="1" ht="27" customHeight="1">
      <c r="B191" s="20"/>
      <c r="C191" s="97" t="s">
        <v>332</v>
      </c>
      <c r="D191" s="97" t="s">
        <v>104</v>
      </c>
      <c r="E191" s="98" t="s">
        <v>333</v>
      </c>
      <c r="F191" s="255" t="s">
        <v>334</v>
      </c>
      <c r="G191" s="256"/>
      <c r="H191" s="256"/>
      <c r="I191" s="256"/>
      <c r="J191" s="100" t="s">
        <v>177</v>
      </c>
      <c r="K191" s="101">
        <v>6.9</v>
      </c>
      <c r="L191" s="257"/>
      <c r="M191" s="256"/>
      <c r="N191" s="258">
        <f>ROUND($L$191*$K$191,1)</f>
        <v>0</v>
      </c>
      <c r="O191" s="256"/>
      <c r="P191" s="256"/>
      <c r="Q191" s="256"/>
      <c r="R191" s="99" t="s">
        <v>178</v>
      </c>
      <c r="S191" s="20"/>
      <c r="T191" s="103"/>
      <c r="U191" s="104" t="s">
        <v>32</v>
      </c>
      <c r="X191" s="105">
        <v>0</v>
      </c>
      <c r="Y191" s="105">
        <f>$X$191*$K$191</f>
        <v>0</v>
      </c>
      <c r="Z191" s="105">
        <v>0</v>
      </c>
      <c r="AA191" s="106">
        <f>$Z$191*$K$191</f>
        <v>0</v>
      </c>
      <c r="AR191" s="71" t="s">
        <v>116</v>
      </c>
      <c r="AT191" s="71" t="s">
        <v>104</v>
      </c>
      <c r="AU191" s="71" t="s">
        <v>113</v>
      </c>
      <c r="AY191" s="6" t="s">
        <v>103</v>
      </c>
      <c r="BE191" s="107">
        <f>IF($U$191="základní",$N$191,0)</f>
        <v>0</v>
      </c>
      <c r="BF191" s="107">
        <f>IF($U$191="snížená",$N$191,0)</f>
        <v>0</v>
      </c>
      <c r="BG191" s="107">
        <f>IF($U$191="zákl. přenesená",$N$191,0)</f>
        <v>0</v>
      </c>
      <c r="BH191" s="107">
        <f>IF($U$191="sníž. přenesená",$N$191,0)</f>
        <v>0</v>
      </c>
      <c r="BI191" s="107">
        <f>IF($U$191="nulová",$N$191,0)</f>
        <v>0</v>
      </c>
      <c r="BJ191" s="71" t="s">
        <v>70</v>
      </c>
      <c r="BK191" s="107">
        <f>ROUND($L$191*$K$191,1)</f>
        <v>0</v>
      </c>
    </row>
    <row r="192" spans="2:47" s="6" customFormat="1" ht="85.5" customHeight="1">
      <c r="B192" s="20"/>
      <c r="F192" s="261" t="s">
        <v>335</v>
      </c>
      <c r="G192" s="238"/>
      <c r="H192" s="238"/>
      <c r="I192" s="238"/>
      <c r="J192" s="238"/>
      <c r="K192" s="238"/>
      <c r="L192" s="238"/>
      <c r="M192" s="238"/>
      <c r="N192" s="238"/>
      <c r="O192" s="238"/>
      <c r="P192" s="238"/>
      <c r="Q192" s="238"/>
      <c r="R192" s="238"/>
      <c r="S192" s="20"/>
      <c r="T192" s="44"/>
      <c r="AA192" s="45"/>
      <c r="AT192" s="6" t="s">
        <v>180</v>
      </c>
      <c r="AU192" s="6" t="s">
        <v>113</v>
      </c>
    </row>
    <row r="193" spans="2:63" s="6" customFormat="1" ht="27" customHeight="1">
      <c r="B193" s="20"/>
      <c r="C193" s="97" t="s">
        <v>336</v>
      </c>
      <c r="D193" s="97" t="s">
        <v>104</v>
      </c>
      <c r="E193" s="98" t="s">
        <v>337</v>
      </c>
      <c r="F193" s="255" t="s">
        <v>338</v>
      </c>
      <c r="G193" s="256"/>
      <c r="H193" s="256"/>
      <c r="I193" s="256"/>
      <c r="J193" s="100" t="s">
        <v>177</v>
      </c>
      <c r="K193" s="101">
        <v>1.5</v>
      </c>
      <c r="L193" s="257"/>
      <c r="M193" s="256"/>
      <c r="N193" s="258">
        <f>ROUND($L$193*$K$193,1)</f>
        <v>0</v>
      </c>
      <c r="O193" s="256"/>
      <c r="P193" s="256"/>
      <c r="Q193" s="256"/>
      <c r="R193" s="99" t="s">
        <v>178</v>
      </c>
      <c r="S193" s="20"/>
      <c r="T193" s="103"/>
      <c r="U193" s="104" t="s">
        <v>32</v>
      </c>
      <c r="X193" s="105">
        <v>0</v>
      </c>
      <c r="Y193" s="105">
        <f>$X$193*$K$193</f>
        <v>0</v>
      </c>
      <c r="Z193" s="105">
        <v>0</v>
      </c>
      <c r="AA193" s="106">
        <f>$Z$193*$K$193</f>
        <v>0</v>
      </c>
      <c r="AR193" s="71" t="s">
        <v>116</v>
      </c>
      <c r="AT193" s="71" t="s">
        <v>104</v>
      </c>
      <c r="AU193" s="71" t="s">
        <v>113</v>
      </c>
      <c r="AY193" s="6" t="s">
        <v>103</v>
      </c>
      <c r="BE193" s="107">
        <f>IF($U$193="základní",$N$193,0)</f>
        <v>0</v>
      </c>
      <c r="BF193" s="107">
        <f>IF($U$193="snížená",$N$193,0)</f>
        <v>0</v>
      </c>
      <c r="BG193" s="107">
        <f>IF($U$193="zákl. přenesená",$N$193,0)</f>
        <v>0</v>
      </c>
      <c r="BH193" s="107">
        <f>IF($U$193="sníž. přenesená",$N$193,0)</f>
        <v>0</v>
      </c>
      <c r="BI193" s="107">
        <f>IF($U$193="nulová",$N$193,0)</f>
        <v>0</v>
      </c>
      <c r="BJ193" s="71" t="s">
        <v>70</v>
      </c>
      <c r="BK193" s="107">
        <f>ROUND($L$193*$K$193,1)</f>
        <v>0</v>
      </c>
    </row>
    <row r="194" spans="2:47" s="6" customFormat="1" ht="85.5" customHeight="1">
      <c r="B194" s="20"/>
      <c r="F194" s="261" t="s">
        <v>335</v>
      </c>
      <c r="G194" s="238"/>
      <c r="H194" s="238"/>
      <c r="I194" s="238"/>
      <c r="J194" s="238"/>
      <c r="K194" s="238"/>
      <c r="L194" s="238"/>
      <c r="M194" s="238"/>
      <c r="N194" s="238"/>
      <c r="O194" s="238"/>
      <c r="P194" s="238"/>
      <c r="Q194" s="238"/>
      <c r="R194" s="238"/>
      <c r="S194" s="20"/>
      <c r="T194" s="44"/>
      <c r="AA194" s="45"/>
      <c r="AT194" s="6" t="s">
        <v>180</v>
      </c>
      <c r="AU194" s="6" t="s">
        <v>113</v>
      </c>
    </row>
    <row r="195" spans="2:63" s="6" customFormat="1" ht="27" customHeight="1">
      <c r="B195" s="20"/>
      <c r="C195" s="97" t="s">
        <v>339</v>
      </c>
      <c r="D195" s="97" t="s">
        <v>104</v>
      </c>
      <c r="E195" s="98" t="s">
        <v>340</v>
      </c>
      <c r="F195" s="255" t="s">
        <v>341</v>
      </c>
      <c r="G195" s="256"/>
      <c r="H195" s="256"/>
      <c r="I195" s="256"/>
      <c r="J195" s="100" t="s">
        <v>177</v>
      </c>
      <c r="K195" s="101">
        <v>8.5</v>
      </c>
      <c r="L195" s="257"/>
      <c r="M195" s="256"/>
      <c r="N195" s="258">
        <f>ROUND($L$195*$K$195,1)</f>
        <v>0</v>
      </c>
      <c r="O195" s="256"/>
      <c r="P195" s="256"/>
      <c r="Q195" s="256"/>
      <c r="R195" s="99" t="s">
        <v>178</v>
      </c>
      <c r="S195" s="20"/>
      <c r="T195" s="103"/>
      <c r="U195" s="104" t="s">
        <v>32</v>
      </c>
      <c r="X195" s="105">
        <v>0</v>
      </c>
      <c r="Y195" s="105">
        <f>$X$195*$K$195</f>
        <v>0</v>
      </c>
      <c r="Z195" s="105">
        <v>0</v>
      </c>
      <c r="AA195" s="106">
        <f>$Z$195*$K$195</f>
        <v>0</v>
      </c>
      <c r="AR195" s="71" t="s">
        <v>116</v>
      </c>
      <c r="AT195" s="71" t="s">
        <v>104</v>
      </c>
      <c r="AU195" s="71" t="s">
        <v>113</v>
      </c>
      <c r="AY195" s="6" t="s">
        <v>103</v>
      </c>
      <c r="BE195" s="107">
        <f>IF($U$195="základní",$N$195,0)</f>
        <v>0</v>
      </c>
      <c r="BF195" s="107">
        <f>IF($U$195="snížená",$N$195,0)</f>
        <v>0</v>
      </c>
      <c r="BG195" s="107">
        <f>IF($U$195="zákl. přenesená",$N$195,0)</f>
        <v>0</v>
      </c>
      <c r="BH195" s="107">
        <f>IF($U$195="sníž. přenesená",$N$195,0)</f>
        <v>0</v>
      </c>
      <c r="BI195" s="107">
        <f>IF($U$195="nulová",$N$195,0)</f>
        <v>0</v>
      </c>
      <c r="BJ195" s="71" t="s">
        <v>70</v>
      </c>
      <c r="BK195" s="107">
        <f>ROUND($L$195*$K$195,1)</f>
        <v>0</v>
      </c>
    </row>
    <row r="196" spans="2:47" s="6" customFormat="1" ht="85.5" customHeight="1">
      <c r="B196" s="20"/>
      <c r="F196" s="261" t="s">
        <v>335</v>
      </c>
      <c r="G196" s="238"/>
      <c r="H196" s="238"/>
      <c r="I196" s="238"/>
      <c r="J196" s="238"/>
      <c r="K196" s="238"/>
      <c r="L196" s="238"/>
      <c r="M196" s="238"/>
      <c r="N196" s="238"/>
      <c r="O196" s="238"/>
      <c r="P196" s="238"/>
      <c r="Q196" s="238"/>
      <c r="R196" s="238"/>
      <c r="S196" s="20"/>
      <c r="T196" s="44"/>
      <c r="AA196" s="45"/>
      <c r="AT196" s="6" t="s">
        <v>180</v>
      </c>
      <c r="AU196" s="6" t="s">
        <v>113</v>
      </c>
    </row>
    <row r="197" spans="2:63" s="6" customFormat="1" ht="27" customHeight="1">
      <c r="B197" s="20"/>
      <c r="C197" s="97" t="s">
        <v>342</v>
      </c>
      <c r="D197" s="97" t="s">
        <v>104</v>
      </c>
      <c r="E197" s="98" t="s">
        <v>343</v>
      </c>
      <c r="F197" s="255" t="s">
        <v>344</v>
      </c>
      <c r="G197" s="256"/>
      <c r="H197" s="256"/>
      <c r="I197" s="256"/>
      <c r="J197" s="100" t="s">
        <v>177</v>
      </c>
      <c r="K197" s="101">
        <v>14.3</v>
      </c>
      <c r="L197" s="257"/>
      <c r="M197" s="256"/>
      <c r="N197" s="258">
        <f>ROUND($L$197*$K$197,1)</f>
        <v>0</v>
      </c>
      <c r="O197" s="256"/>
      <c r="P197" s="256"/>
      <c r="Q197" s="256"/>
      <c r="R197" s="99" t="s">
        <v>178</v>
      </c>
      <c r="S197" s="20"/>
      <c r="T197" s="103"/>
      <c r="U197" s="104" t="s">
        <v>32</v>
      </c>
      <c r="X197" s="105">
        <v>0</v>
      </c>
      <c r="Y197" s="105">
        <f>$X$197*$K$197</f>
        <v>0</v>
      </c>
      <c r="Z197" s="105">
        <v>0</v>
      </c>
      <c r="AA197" s="106">
        <f>$Z$197*$K$197</f>
        <v>0</v>
      </c>
      <c r="AR197" s="71" t="s">
        <v>116</v>
      </c>
      <c r="AT197" s="71" t="s">
        <v>104</v>
      </c>
      <c r="AU197" s="71" t="s">
        <v>113</v>
      </c>
      <c r="AY197" s="6" t="s">
        <v>103</v>
      </c>
      <c r="BE197" s="107">
        <f>IF($U$197="základní",$N$197,0)</f>
        <v>0</v>
      </c>
      <c r="BF197" s="107">
        <f>IF($U$197="snížená",$N$197,0)</f>
        <v>0</v>
      </c>
      <c r="BG197" s="107">
        <f>IF($U$197="zákl. přenesená",$N$197,0)</f>
        <v>0</v>
      </c>
      <c r="BH197" s="107">
        <f>IF($U$197="sníž. přenesená",$N$197,0)</f>
        <v>0</v>
      </c>
      <c r="BI197" s="107">
        <f>IF($U$197="nulová",$N$197,0)</f>
        <v>0</v>
      </c>
      <c r="BJ197" s="71" t="s">
        <v>70</v>
      </c>
      <c r="BK197" s="107">
        <f>ROUND($L$197*$K$197,1)</f>
        <v>0</v>
      </c>
    </row>
    <row r="198" spans="2:47" s="6" customFormat="1" ht="85.5" customHeight="1">
      <c r="B198" s="20"/>
      <c r="F198" s="261" t="s">
        <v>335</v>
      </c>
      <c r="G198" s="238"/>
      <c r="H198" s="238"/>
      <c r="I198" s="238"/>
      <c r="J198" s="238"/>
      <c r="K198" s="238"/>
      <c r="L198" s="238"/>
      <c r="M198" s="238"/>
      <c r="N198" s="238"/>
      <c r="O198" s="238"/>
      <c r="P198" s="238"/>
      <c r="Q198" s="238"/>
      <c r="R198" s="238"/>
      <c r="S198" s="20"/>
      <c r="T198" s="44"/>
      <c r="AA198" s="45"/>
      <c r="AT198" s="6" t="s">
        <v>180</v>
      </c>
      <c r="AU198" s="6" t="s">
        <v>113</v>
      </c>
    </row>
    <row r="199" spans="2:63" s="6" customFormat="1" ht="15.75" customHeight="1">
      <c r="B199" s="20"/>
      <c r="C199" s="97" t="s">
        <v>345</v>
      </c>
      <c r="D199" s="97" t="s">
        <v>104</v>
      </c>
      <c r="E199" s="98" t="s">
        <v>346</v>
      </c>
      <c r="F199" s="255" t="s">
        <v>347</v>
      </c>
      <c r="G199" s="256"/>
      <c r="H199" s="256"/>
      <c r="I199" s="256"/>
      <c r="J199" s="100" t="s">
        <v>177</v>
      </c>
      <c r="K199" s="101">
        <v>7.5</v>
      </c>
      <c r="L199" s="257"/>
      <c r="M199" s="256"/>
      <c r="N199" s="258">
        <f>ROUND($L$199*$K$199,1)</f>
        <v>0</v>
      </c>
      <c r="O199" s="256"/>
      <c r="P199" s="256"/>
      <c r="Q199" s="256"/>
      <c r="R199" s="99" t="s">
        <v>178</v>
      </c>
      <c r="S199" s="20"/>
      <c r="T199" s="103"/>
      <c r="U199" s="104" t="s">
        <v>32</v>
      </c>
      <c r="X199" s="105">
        <v>0</v>
      </c>
      <c r="Y199" s="105">
        <f>$X$199*$K$199</f>
        <v>0</v>
      </c>
      <c r="Z199" s="105">
        <v>0</v>
      </c>
      <c r="AA199" s="106">
        <f>$Z$199*$K$199</f>
        <v>0</v>
      </c>
      <c r="AR199" s="71" t="s">
        <v>116</v>
      </c>
      <c r="AT199" s="71" t="s">
        <v>104</v>
      </c>
      <c r="AU199" s="71" t="s">
        <v>113</v>
      </c>
      <c r="AY199" s="6" t="s">
        <v>103</v>
      </c>
      <c r="BE199" s="107">
        <f>IF($U$199="základní",$N$199,0)</f>
        <v>0</v>
      </c>
      <c r="BF199" s="107">
        <f>IF($U$199="snížená",$N$199,0)</f>
        <v>0</v>
      </c>
      <c r="BG199" s="107">
        <f>IF($U$199="zákl. přenesená",$N$199,0)</f>
        <v>0</v>
      </c>
      <c r="BH199" s="107">
        <f>IF($U$199="sníž. přenesená",$N$199,0)</f>
        <v>0</v>
      </c>
      <c r="BI199" s="107">
        <f>IF($U$199="nulová",$N$199,0)</f>
        <v>0</v>
      </c>
      <c r="BJ199" s="71" t="s">
        <v>70</v>
      </c>
      <c r="BK199" s="107">
        <f>ROUND($L$199*$K$199,1)</f>
        <v>0</v>
      </c>
    </row>
    <row r="200" spans="2:47" s="6" customFormat="1" ht="97.5" customHeight="1">
      <c r="B200" s="20"/>
      <c r="F200" s="261" t="s">
        <v>348</v>
      </c>
      <c r="G200" s="238"/>
      <c r="H200" s="238"/>
      <c r="I200" s="238"/>
      <c r="J200" s="238"/>
      <c r="K200" s="238"/>
      <c r="L200" s="238"/>
      <c r="M200" s="238"/>
      <c r="N200" s="238"/>
      <c r="O200" s="238"/>
      <c r="P200" s="238"/>
      <c r="Q200" s="238"/>
      <c r="R200" s="238"/>
      <c r="S200" s="20"/>
      <c r="T200" s="44"/>
      <c r="AA200" s="45"/>
      <c r="AT200" s="6" t="s">
        <v>180</v>
      </c>
      <c r="AU200" s="6" t="s">
        <v>113</v>
      </c>
    </row>
    <row r="201" spans="2:63" s="89" customFormat="1" ht="37.5" customHeight="1">
      <c r="B201" s="90"/>
      <c r="D201" s="91" t="s">
        <v>164</v>
      </c>
      <c r="N201" s="259">
        <f>$BK$201</f>
        <v>0</v>
      </c>
      <c r="O201" s="260"/>
      <c r="P201" s="260"/>
      <c r="Q201" s="260"/>
      <c r="S201" s="90"/>
      <c r="T201" s="93"/>
      <c r="W201" s="94">
        <f>$W$202+$W$277+$W$313+$W$375+$W$407+$W$413+$W$435+$W$441</f>
        <v>0</v>
      </c>
      <c r="Y201" s="94">
        <f>$Y$202+$Y$277+$Y$313+$Y$375+$Y$407+$Y$413+$Y$435+$Y$441</f>
        <v>25.86104214999999</v>
      </c>
      <c r="AA201" s="95">
        <f>$AA$202+$AA$277+$AA$313+$AA$375+$AA$407+$AA$413+$AA$435+$AA$441</f>
        <v>29.265216699999996</v>
      </c>
      <c r="AR201" s="92" t="s">
        <v>72</v>
      </c>
      <c r="AT201" s="92" t="s">
        <v>61</v>
      </c>
      <c r="AU201" s="92" t="s">
        <v>62</v>
      </c>
      <c r="AY201" s="92" t="s">
        <v>103</v>
      </c>
      <c r="BK201" s="96">
        <f>$BK$202+$BK$277+$BK$313+$BK$375+$BK$407+$BK$413+$BK$435+$BK$441</f>
        <v>0</v>
      </c>
    </row>
    <row r="202" spans="2:63" s="89" customFormat="1" ht="21" customHeight="1">
      <c r="B202" s="90"/>
      <c r="D202" s="116" t="s">
        <v>165</v>
      </c>
      <c r="N202" s="274">
        <f>$BK$202</f>
        <v>0</v>
      </c>
      <c r="O202" s="260"/>
      <c r="P202" s="260"/>
      <c r="Q202" s="260"/>
      <c r="S202" s="90"/>
      <c r="T202" s="93"/>
      <c r="W202" s="94">
        <f>SUM($W$203:$W$276)</f>
        <v>0</v>
      </c>
      <c r="Y202" s="94">
        <f>SUM($Y$203:$Y$276)</f>
        <v>7.299378999999999</v>
      </c>
      <c r="AA202" s="95">
        <f>SUM($AA$203:$AA$276)</f>
        <v>13.3006</v>
      </c>
      <c r="AR202" s="92" t="s">
        <v>72</v>
      </c>
      <c r="AT202" s="92" t="s">
        <v>61</v>
      </c>
      <c r="AU202" s="92" t="s">
        <v>70</v>
      </c>
      <c r="AY202" s="92" t="s">
        <v>103</v>
      </c>
      <c r="BK202" s="96">
        <f>SUM($BK$203:$BK$276)</f>
        <v>0</v>
      </c>
    </row>
    <row r="203" spans="2:63" s="6" customFormat="1" ht="27" customHeight="1">
      <c r="B203" s="20"/>
      <c r="C203" s="97" t="s">
        <v>349</v>
      </c>
      <c r="D203" s="97" t="s">
        <v>104</v>
      </c>
      <c r="E203" s="98" t="s">
        <v>350</v>
      </c>
      <c r="F203" s="255" t="s">
        <v>351</v>
      </c>
      <c r="G203" s="256"/>
      <c r="H203" s="256"/>
      <c r="I203" s="256"/>
      <c r="J203" s="100" t="s">
        <v>190</v>
      </c>
      <c r="K203" s="101">
        <v>198.9</v>
      </c>
      <c r="L203" s="257"/>
      <c r="M203" s="256"/>
      <c r="N203" s="258">
        <f>ROUND($L$203*$K$203,1)</f>
        <v>0</v>
      </c>
      <c r="O203" s="256"/>
      <c r="P203" s="256"/>
      <c r="Q203" s="256"/>
      <c r="R203" s="99"/>
      <c r="S203" s="20"/>
      <c r="T203" s="103"/>
      <c r="U203" s="104" t="s">
        <v>32</v>
      </c>
      <c r="X203" s="105">
        <v>0</v>
      </c>
      <c r="Y203" s="105">
        <f>$X$203*$K$203</f>
        <v>0</v>
      </c>
      <c r="Z203" s="105">
        <v>0</v>
      </c>
      <c r="AA203" s="106">
        <f>$Z$203*$K$203</f>
        <v>0</v>
      </c>
      <c r="AR203" s="71" t="s">
        <v>242</v>
      </c>
      <c r="AT203" s="71" t="s">
        <v>104</v>
      </c>
      <c r="AU203" s="71" t="s">
        <v>72</v>
      </c>
      <c r="AY203" s="6" t="s">
        <v>103</v>
      </c>
      <c r="BE203" s="107">
        <f>IF($U$203="základní",$N$203,0)</f>
        <v>0</v>
      </c>
      <c r="BF203" s="107">
        <f>IF($U$203="snížená",$N$203,0)</f>
        <v>0</v>
      </c>
      <c r="BG203" s="107">
        <f>IF($U$203="zákl. přenesená",$N$203,0)</f>
        <v>0</v>
      </c>
      <c r="BH203" s="107">
        <f>IF($U$203="sníž. přenesená",$N$203,0)</f>
        <v>0</v>
      </c>
      <c r="BI203" s="107">
        <f>IF($U$203="nulová",$N$203,0)</f>
        <v>0</v>
      </c>
      <c r="BJ203" s="71" t="s">
        <v>70</v>
      </c>
      <c r="BK203" s="107">
        <f>ROUND($L$203*$K$203,1)</f>
        <v>0</v>
      </c>
    </row>
    <row r="204" spans="2:51" s="6" customFormat="1" ht="15.75" customHeight="1">
      <c r="B204" s="117"/>
      <c r="E204" s="119"/>
      <c r="F204" s="275" t="s">
        <v>352</v>
      </c>
      <c r="G204" s="276"/>
      <c r="H204" s="276"/>
      <c r="I204" s="276"/>
      <c r="K204" s="120">
        <v>198.9</v>
      </c>
      <c r="S204" s="117"/>
      <c r="T204" s="121"/>
      <c r="AA204" s="122"/>
      <c r="AT204" s="118" t="s">
        <v>182</v>
      </c>
      <c r="AU204" s="118" t="s">
        <v>72</v>
      </c>
      <c r="AV204" s="118" t="s">
        <v>72</v>
      </c>
      <c r="AW204" s="118" t="s">
        <v>85</v>
      </c>
      <c r="AX204" s="118" t="s">
        <v>62</v>
      </c>
      <c r="AY204" s="118" t="s">
        <v>103</v>
      </c>
    </row>
    <row r="205" spans="2:63" s="6" customFormat="1" ht="27" customHeight="1">
      <c r="B205" s="20"/>
      <c r="C205" s="97" t="s">
        <v>353</v>
      </c>
      <c r="D205" s="97" t="s">
        <v>104</v>
      </c>
      <c r="E205" s="98" t="s">
        <v>354</v>
      </c>
      <c r="F205" s="255" t="s">
        <v>355</v>
      </c>
      <c r="G205" s="256"/>
      <c r="H205" s="256"/>
      <c r="I205" s="256"/>
      <c r="J205" s="100" t="s">
        <v>190</v>
      </c>
      <c r="K205" s="101">
        <v>594.9</v>
      </c>
      <c r="L205" s="257"/>
      <c r="M205" s="256"/>
      <c r="N205" s="258">
        <f>ROUND($L$205*$K$205,1)</f>
        <v>0</v>
      </c>
      <c r="O205" s="256"/>
      <c r="P205" s="256"/>
      <c r="Q205" s="256"/>
      <c r="R205" s="99" t="s">
        <v>178</v>
      </c>
      <c r="S205" s="20"/>
      <c r="T205" s="103"/>
      <c r="U205" s="104" t="s">
        <v>32</v>
      </c>
      <c r="X205" s="105">
        <v>0</v>
      </c>
      <c r="Y205" s="105">
        <f>$X$205*$K$205</f>
        <v>0</v>
      </c>
      <c r="Z205" s="105">
        <v>0.014</v>
      </c>
      <c r="AA205" s="106">
        <f>$Z$205*$K$205</f>
        <v>8.3286</v>
      </c>
      <c r="AR205" s="71" t="s">
        <v>242</v>
      </c>
      <c r="AT205" s="71" t="s">
        <v>104</v>
      </c>
      <c r="AU205" s="71" t="s">
        <v>72</v>
      </c>
      <c r="AY205" s="6" t="s">
        <v>103</v>
      </c>
      <c r="BE205" s="107">
        <f>IF($U$205="základní",$N$205,0)</f>
        <v>0</v>
      </c>
      <c r="BF205" s="107">
        <f>IF($U$205="snížená",$N$205,0)</f>
        <v>0</v>
      </c>
      <c r="BG205" s="107">
        <f>IF($U$205="zákl. přenesená",$N$205,0)</f>
        <v>0</v>
      </c>
      <c r="BH205" s="107">
        <f>IF($U$205="sníž. přenesená",$N$205,0)</f>
        <v>0</v>
      </c>
      <c r="BI205" s="107">
        <f>IF($U$205="nulová",$N$205,0)</f>
        <v>0</v>
      </c>
      <c r="BJ205" s="71" t="s">
        <v>70</v>
      </c>
      <c r="BK205" s="107">
        <f>ROUND($L$205*$K$205,1)</f>
        <v>0</v>
      </c>
    </row>
    <row r="206" spans="2:51" s="6" customFormat="1" ht="15.75" customHeight="1">
      <c r="B206" s="117"/>
      <c r="E206" s="119"/>
      <c r="F206" s="275" t="s">
        <v>356</v>
      </c>
      <c r="G206" s="276"/>
      <c r="H206" s="276"/>
      <c r="I206" s="276"/>
      <c r="K206" s="120">
        <v>594.9</v>
      </c>
      <c r="S206" s="117"/>
      <c r="T206" s="121"/>
      <c r="AA206" s="122"/>
      <c r="AT206" s="118" t="s">
        <v>182</v>
      </c>
      <c r="AU206" s="118" t="s">
        <v>72</v>
      </c>
      <c r="AV206" s="118" t="s">
        <v>72</v>
      </c>
      <c r="AW206" s="118" t="s">
        <v>85</v>
      </c>
      <c r="AX206" s="118" t="s">
        <v>62</v>
      </c>
      <c r="AY206" s="118" t="s">
        <v>103</v>
      </c>
    </row>
    <row r="207" spans="2:63" s="6" customFormat="1" ht="27" customHeight="1">
      <c r="B207" s="20"/>
      <c r="C207" s="97" t="s">
        <v>357</v>
      </c>
      <c r="D207" s="97" t="s">
        <v>104</v>
      </c>
      <c r="E207" s="98" t="s">
        <v>358</v>
      </c>
      <c r="F207" s="255" t="s">
        <v>359</v>
      </c>
      <c r="G207" s="256"/>
      <c r="H207" s="256"/>
      <c r="I207" s="256"/>
      <c r="J207" s="100" t="s">
        <v>190</v>
      </c>
      <c r="K207" s="101">
        <v>181.2</v>
      </c>
      <c r="L207" s="257"/>
      <c r="M207" s="256"/>
      <c r="N207" s="258">
        <f>ROUND($L$207*$K$207,1)</f>
        <v>0</v>
      </c>
      <c r="O207" s="256"/>
      <c r="P207" s="256"/>
      <c r="Q207" s="256"/>
      <c r="R207" s="99" t="s">
        <v>178</v>
      </c>
      <c r="S207" s="20"/>
      <c r="T207" s="103"/>
      <c r="U207" s="104" t="s">
        <v>32</v>
      </c>
      <c r="X207" s="105">
        <v>0</v>
      </c>
      <c r="Y207" s="105">
        <f>$X$207*$K$207</f>
        <v>0</v>
      </c>
      <c r="Z207" s="105">
        <v>0.006</v>
      </c>
      <c r="AA207" s="106">
        <f>$Z$207*$K$207</f>
        <v>1.0872</v>
      </c>
      <c r="AR207" s="71" t="s">
        <v>242</v>
      </c>
      <c r="AT207" s="71" t="s">
        <v>104</v>
      </c>
      <c r="AU207" s="71" t="s">
        <v>72</v>
      </c>
      <c r="AY207" s="6" t="s">
        <v>103</v>
      </c>
      <c r="BE207" s="107">
        <f>IF($U$207="základní",$N$207,0)</f>
        <v>0</v>
      </c>
      <c r="BF207" s="107">
        <f>IF($U$207="snížená",$N$207,0)</f>
        <v>0</v>
      </c>
      <c r="BG207" s="107">
        <f>IF($U$207="zákl. přenesená",$N$207,0)</f>
        <v>0</v>
      </c>
      <c r="BH207" s="107">
        <f>IF($U$207="sníž. přenesená",$N$207,0)</f>
        <v>0</v>
      </c>
      <c r="BI207" s="107">
        <f>IF($U$207="nulová",$N$207,0)</f>
        <v>0</v>
      </c>
      <c r="BJ207" s="71" t="s">
        <v>70</v>
      </c>
      <c r="BK207" s="107">
        <f>ROUND($L$207*$K$207,1)</f>
        <v>0</v>
      </c>
    </row>
    <row r="208" spans="2:51" s="6" customFormat="1" ht="15.75" customHeight="1">
      <c r="B208" s="117"/>
      <c r="E208" s="119"/>
      <c r="F208" s="275" t="s">
        <v>134</v>
      </c>
      <c r="G208" s="276"/>
      <c r="H208" s="276"/>
      <c r="I208" s="276"/>
      <c r="K208" s="120">
        <v>116.2</v>
      </c>
      <c r="S208" s="117"/>
      <c r="T208" s="121"/>
      <c r="AA208" s="122"/>
      <c r="AT208" s="118" t="s">
        <v>182</v>
      </c>
      <c r="AU208" s="118" t="s">
        <v>72</v>
      </c>
      <c r="AV208" s="118" t="s">
        <v>72</v>
      </c>
      <c r="AW208" s="118" t="s">
        <v>85</v>
      </c>
      <c r="AX208" s="118" t="s">
        <v>62</v>
      </c>
      <c r="AY208" s="118" t="s">
        <v>103</v>
      </c>
    </row>
    <row r="209" spans="2:51" s="6" customFormat="1" ht="15.75" customHeight="1">
      <c r="B209" s="117"/>
      <c r="E209" s="118"/>
      <c r="F209" s="275" t="s">
        <v>360</v>
      </c>
      <c r="G209" s="276"/>
      <c r="H209" s="276"/>
      <c r="I209" s="276"/>
      <c r="K209" s="120">
        <v>65</v>
      </c>
      <c r="S209" s="117"/>
      <c r="T209" s="121"/>
      <c r="AA209" s="122"/>
      <c r="AT209" s="118" t="s">
        <v>182</v>
      </c>
      <c r="AU209" s="118" t="s">
        <v>72</v>
      </c>
      <c r="AV209" s="118" t="s">
        <v>72</v>
      </c>
      <c r="AW209" s="118" t="s">
        <v>85</v>
      </c>
      <c r="AX209" s="118" t="s">
        <v>62</v>
      </c>
      <c r="AY209" s="118" t="s">
        <v>103</v>
      </c>
    </row>
    <row r="210" spans="2:63" s="6" customFormat="1" ht="27" customHeight="1">
      <c r="B210" s="20"/>
      <c r="C210" s="97" t="s">
        <v>361</v>
      </c>
      <c r="D210" s="97" t="s">
        <v>104</v>
      </c>
      <c r="E210" s="98" t="s">
        <v>362</v>
      </c>
      <c r="F210" s="255" t="s">
        <v>363</v>
      </c>
      <c r="G210" s="256"/>
      <c r="H210" s="256"/>
      <c r="I210" s="256"/>
      <c r="J210" s="100" t="s">
        <v>190</v>
      </c>
      <c r="K210" s="101">
        <v>242.8</v>
      </c>
      <c r="L210" s="257"/>
      <c r="M210" s="256"/>
      <c r="N210" s="258">
        <f>ROUND($L$210*$K$210,1)</f>
        <v>0</v>
      </c>
      <c r="O210" s="256"/>
      <c r="P210" s="256"/>
      <c r="Q210" s="256"/>
      <c r="R210" s="99" t="s">
        <v>178</v>
      </c>
      <c r="S210" s="20"/>
      <c r="T210" s="103"/>
      <c r="U210" s="104" t="s">
        <v>32</v>
      </c>
      <c r="X210" s="105">
        <v>0</v>
      </c>
      <c r="Y210" s="105">
        <f>$X$210*$K$210</f>
        <v>0</v>
      </c>
      <c r="Z210" s="105">
        <v>0.01</v>
      </c>
      <c r="AA210" s="106">
        <f>$Z$210*$K$210</f>
        <v>2.4280000000000004</v>
      </c>
      <c r="AR210" s="71" t="s">
        <v>242</v>
      </c>
      <c r="AT210" s="71" t="s">
        <v>104</v>
      </c>
      <c r="AU210" s="71" t="s">
        <v>72</v>
      </c>
      <c r="AY210" s="6" t="s">
        <v>103</v>
      </c>
      <c r="BE210" s="107">
        <f>IF($U$210="základní",$N$210,0)</f>
        <v>0</v>
      </c>
      <c r="BF210" s="107">
        <f>IF($U$210="snížená",$N$210,0)</f>
        <v>0</v>
      </c>
      <c r="BG210" s="107">
        <f>IF($U$210="zákl. přenesená",$N$210,0)</f>
        <v>0</v>
      </c>
      <c r="BH210" s="107">
        <f>IF($U$210="sníž. přenesená",$N$210,0)</f>
        <v>0</v>
      </c>
      <c r="BI210" s="107">
        <f>IF($U$210="nulová",$N$210,0)</f>
        <v>0</v>
      </c>
      <c r="BJ210" s="71" t="s">
        <v>70</v>
      </c>
      <c r="BK210" s="107">
        <f>ROUND($L$210*$K$210,1)</f>
        <v>0</v>
      </c>
    </row>
    <row r="211" spans="2:51" s="6" customFormat="1" ht="15.75" customHeight="1">
      <c r="B211" s="117"/>
      <c r="E211" s="119"/>
      <c r="F211" s="275" t="s">
        <v>364</v>
      </c>
      <c r="G211" s="276"/>
      <c r="H211" s="276"/>
      <c r="I211" s="276"/>
      <c r="K211" s="120">
        <v>242.8</v>
      </c>
      <c r="S211" s="117"/>
      <c r="T211" s="121"/>
      <c r="AA211" s="122"/>
      <c r="AT211" s="118" t="s">
        <v>182</v>
      </c>
      <c r="AU211" s="118" t="s">
        <v>72</v>
      </c>
      <c r="AV211" s="118" t="s">
        <v>72</v>
      </c>
      <c r="AW211" s="118" t="s">
        <v>85</v>
      </c>
      <c r="AX211" s="118" t="s">
        <v>62</v>
      </c>
      <c r="AY211" s="118" t="s">
        <v>103</v>
      </c>
    </row>
    <row r="212" spans="2:63" s="6" customFormat="1" ht="27" customHeight="1">
      <c r="B212" s="20"/>
      <c r="C212" s="97" t="s">
        <v>365</v>
      </c>
      <c r="D212" s="97" t="s">
        <v>104</v>
      </c>
      <c r="E212" s="98" t="s">
        <v>366</v>
      </c>
      <c r="F212" s="255" t="s">
        <v>367</v>
      </c>
      <c r="G212" s="256"/>
      <c r="H212" s="256"/>
      <c r="I212" s="256"/>
      <c r="J212" s="100" t="s">
        <v>190</v>
      </c>
      <c r="K212" s="101">
        <v>242.8</v>
      </c>
      <c r="L212" s="257"/>
      <c r="M212" s="256"/>
      <c r="N212" s="258">
        <f>ROUND($L$212*$K$212,1)</f>
        <v>0</v>
      </c>
      <c r="O212" s="256"/>
      <c r="P212" s="256"/>
      <c r="Q212" s="256"/>
      <c r="R212" s="99" t="s">
        <v>178</v>
      </c>
      <c r="S212" s="20"/>
      <c r="T212" s="103"/>
      <c r="U212" s="104" t="s">
        <v>32</v>
      </c>
      <c r="X212" s="105">
        <v>0</v>
      </c>
      <c r="Y212" s="105">
        <f>$X$212*$K$212</f>
        <v>0</v>
      </c>
      <c r="Z212" s="105">
        <v>0.006</v>
      </c>
      <c r="AA212" s="106">
        <f>$Z$212*$K$212</f>
        <v>1.4568</v>
      </c>
      <c r="AR212" s="71" t="s">
        <v>242</v>
      </c>
      <c r="AT212" s="71" t="s">
        <v>104</v>
      </c>
      <c r="AU212" s="71" t="s">
        <v>72</v>
      </c>
      <c r="AY212" s="6" t="s">
        <v>103</v>
      </c>
      <c r="BE212" s="107">
        <f>IF($U$212="základní",$N$212,0)</f>
        <v>0</v>
      </c>
      <c r="BF212" s="107">
        <f>IF($U$212="snížená",$N$212,0)</f>
        <v>0</v>
      </c>
      <c r="BG212" s="107">
        <f>IF($U$212="zákl. přenesená",$N$212,0)</f>
        <v>0</v>
      </c>
      <c r="BH212" s="107">
        <f>IF($U$212="sníž. přenesená",$N$212,0)</f>
        <v>0</v>
      </c>
      <c r="BI212" s="107">
        <f>IF($U$212="nulová",$N$212,0)</f>
        <v>0</v>
      </c>
      <c r="BJ212" s="71" t="s">
        <v>70</v>
      </c>
      <c r="BK212" s="107">
        <f>ROUND($L$212*$K$212,1)</f>
        <v>0</v>
      </c>
    </row>
    <row r="213" spans="2:51" s="6" customFormat="1" ht="15.75" customHeight="1">
      <c r="B213" s="117"/>
      <c r="E213" s="119"/>
      <c r="F213" s="275" t="s">
        <v>364</v>
      </c>
      <c r="G213" s="276"/>
      <c r="H213" s="276"/>
      <c r="I213" s="276"/>
      <c r="K213" s="120">
        <v>242.8</v>
      </c>
      <c r="S213" s="117"/>
      <c r="T213" s="121"/>
      <c r="AA213" s="122"/>
      <c r="AT213" s="118" t="s">
        <v>182</v>
      </c>
      <c r="AU213" s="118" t="s">
        <v>72</v>
      </c>
      <c r="AV213" s="118" t="s">
        <v>72</v>
      </c>
      <c r="AW213" s="118" t="s">
        <v>85</v>
      </c>
      <c r="AX213" s="118" t="s">
        <v>62</v>
      </c>
      <c r="AY213" s="118" t="s">
        <v>103</v>
      </c>
    </row>
    <row r="214" spans="2:63" s="6" customFormat="1" ht="27" customHeight="1">
      <c r="B214" s="20"/>
      <c r="C214" s="97" t="s">
        <v>368</v>
      </c>
      <c r="D214" s="97" t="s">
        <v>104</v>
      </c>
      <c r="E214" s="98" t="s">
        <v>369</v>
      </c>
      <c r="F214" s="255" t="s">
        <v>370</v>
      </c>
      <c r="G214" s="256"/>
      <c r="H214" s="256"/>
      <c r="I214" s="256"/>
      <c r="J214" s="100" t="s">
        <v>190</v>
      </c>
      <c r="K214" s="101">
        <v>21.59</v>
      </c>
      <c r="L214" s="257"/>
      <c r="M214" s="256"/>
      <c r="N214" s="258">
        <f>ROUND($L$214*$K$214,1)</f>
        <v>0</v>
      </c>
      <c r="O214" s="256"/>
      <c r="P214" s="256"/>
      <c r="Q214" s="256"/>
      <c r="R214" s="99" t="s">
        <v>178</v>
      </c>
      <c r="S214" s="20"/>
      <c r="T214" s="103"/>
      <c r="U214" s="104" t="s">
        <v>32</v>
      </c>
      <c r="X214" s="105">
        <v>0</v>
      </c>
      <c r="Y214" s="105">
        <f>$X$214*$K$214</f>
        <v>0</v>
      </c>
      <c r="Z214" s="105">
        <v>0</v>
      </c>
      <c r="AA214" s="106">
        <f>$Z$214*$K$214</f>
        <v>0</v>
      </c>
      <c r="AR214" s="71" t="s">
        <v>242</v>
      </c>
      <c r="AT214" s="71" t="s">
        <v>104</v>
      </c>
      <c r="AU214" s="71" t="s">
        <v>72</v>
      </c>
      <c r="AY214" s="6" t="s">
        <v>103</v>
      </c>
      <c r="BE214" s="107">
        <f>IF($U$214="základní",$N$214,0)</f>
        <v>0</v>
      </c>
      <c r="BF214" s="107">
        <f>IF($U$214="snížená",$N$214,0)</f>
        <v>0</v>
      </c>
      <c r="BG214" s="107">
        <f>IF($U$214="zákl. přenesená",$N$214,0)</f>
        <v>0</v>
      </c>
      <c r="BH214" s="107">
        <f>IF($U$214="sníž. přenesená",$N$214,0)</f>
        <v>0</v>
      </c>
      <c r="BI214" s="107">
        <f>IF($U$214="nulová",$N$214,0)</f>
        <v>0</v>
      </c>
      <c r="BJ214" s="71" t="s">
        <v>70</v>
      </c>
      <c r="BK214" s="107">
        <f>ROUND($L$214*$K$214,1)</f>
        <v>0</v>
      </c>
    </row>
    <row r="215" spans="2:47" s="6" customFormat="1" ht="50.25" customHeight="1">
      <c r="B215" s="20"/>
      <c r="F215" s="261" t="s">
        <v>371</v>
      </c>
      <c r="G215" s="238"/>
      <c r="H215" s="238"/>
      <c r="I215" s="238"/>
      <c r="J215" s="238"/>
      <c r="K215" s="238"/>
      <c r="L215" s="238"/>
      <c r="M215" s="238"/>
      <c r="N215" s="238"/>
      <c r="O215" s="238"/>
      <c r="P215" s="238"/>
      <c r="Q215" s="238"/>
      <c r="R215" s="238"/>
      <c r="S215" s="20"/>
      <c r="T215" s="44"/>
      <c r="AA215" s="45"/>
      <c r="AT215" s="6" t="s">
        <v>180</v>
      </c>
      <c r="AU215" s="6" t="s">
        <v>72</v>
      </c>
    </row>
    <row r="216" spans="2:51" s="6" customFormat="1" ht="15.75" customHeight="1">
      <c r="B216" s="117"/>
      <c r="E216" s="118"/>
      <c r="F216" s="275" t="s">
        <v>156</v>
      </c>
      <c r="G216" s="276"/>
      <c r="H216" s="276"/>
      <c r="I216" s="276"/>
      <c r="K216" s="120">
        <v>19.3</v>
      </c>
      <c r="S216" s="117"/>
      <c r="T216" s="121"/>
      <c r="AA216" s="122"/>
      <c r="AT216" s="118" t="s">
        <v>182</v>
      </c>
      <c r="AU216" s="118" t="s">
        <v>72</v>
      </c>
      <c r="AV216" s="118" t="s">
        <v>72</v>
      </c>
      <c r="AW216" s="118" t="s">
        <v>85</v>
      </c>
      <c r="AX216" s="118" t="s">
        <v>62</v>
      </c>
      <c r="AY216" s="118" t="s">
        <v>103</v>
      </c>
    </row>
    <row r="217" spans="2:51" s="6" customFormat="1" ht="15.75" customHeight="1">
      <c r="B217" s="117"/>
      <c r="E217" s="118"/>
      <c r="F217" s="275" t="s">
        <v>372</v>
      </c>
      <c r="G217" s="276"/>
      <c r="H217" s="276"/>
      <c r="I217" s="276"/>
      <c r="K217" s="120">
        <v>2.29</v>
      </c>
      <c r="S217" s="117"/>
      <c r="T217" s="121"/>
      <c r="AA217" s="122"/>
      <c r="AT217" s="118" t="s">
        <v>182</v>
      </c>
      <c r="AU217" s="118" t="s">
        <v>72</v>
      </c>
      <c r="AV217" s="118" t="s">
        <v>72</v>
      </c>
      <c r="AW217" s="118" t="s">
        <v>85</v>
      </c>
      <c r="AX217" s="118" t="s">
        <v>62</v>
      </c>
      <c r="AY217" s="118" t="s">
        <v>103</v>
      </c>
    </row>
    <row r="218" spans="2:63" s="6" customFormat="1" ht="15.75" customHeight="1">
      <c r="B218" s="20"/>
      <c r="C218" s="123" t="s">
        <v>373</v>
      </c>
      <c r="D218" s="123" t="s">
        <v>199</v>
      </c>
      <c r="E218" s="124" t="s">
        <v>374</v>
      </c>
      <c r="F218" s="279" t="s">
        <v>375</v>
      </c>
      <c r="G218" s="280"/>
      <c r="H218" s="280"/>
      <c r="I218" s="280"/>
      <c r="J218" s="125" t="s">
        <v>177</v>
      </c>
      <c r="K218" s="126">
        <v>0.01</v>
      </c>
      <c r="L218" s="281"/>
      <c r="M218" s="280"/>
      <c r="N218" s="282">
        <f>ROUND($L$218*$K$218,1)</f>
        <v>0</v>
      </c>
      <c r="O218" s="256"/>
      <c r="P218" s="256"/>
      <c r="Q218" s="256"/>
      <c r="R218" s="99" t="s">
        <v>178</v>
      </c>
      <c r="S218" s="20"/>
      <c r="T218" s="103"/>
      <c r="U218" s="104" t="s">
        <v>32</v>
      </c>
      <c r="X218" s="105">
        <v>1</v>
      </c>
      <c r="Y218" s="105">
        <f>$X$218*$K$218</f>
        <v>0.01</v>
      </c>
      <c r="Z218" s="105">
        <v>0</v>
      </c>
      <c r="AA218" s="106">
        <f>$Z$218*$K$218</f>
        <v>0</v>
      </c>
      <c r="AR218" s="71" t="s">
        <v>319</v>
      </c>
      <c r="AT218" s="71" t="s">
        <v>199</v>
      </c>
      <c r="AU218" s="71" t="s">
        <v>72</v>
      </c>
      <c r="AY218" s="6" t="s">
        <v>103</v>
      </c>
      <c r="BE218" s="107">
        <f>IF($U$218="základní",$N$218,0)</f>
        <v>0</v>
      </c>
      <c r="BF218" s="107">
        <f>IF($U$218="snížená",$N$218,0)</f>
        <v>0</v>
      </c>
      <c r="BG218" s="107">
        <f>IF($U$218="zákl. přenesená",$N$218,0)</f>
        <v>0</v>
      </c>
      <c r="BH218" s="107">
        <f>IF($U$218="sníž. přenesená",$N$218,0)</f>
        <v>0</v>
      </c>
      <c r="BI218" s="107">
        <f>IF($U$218="nulová",$N$218,0)</f>
        <v>0</v>
      </c>
      <c r="BJ218" s="71" t="s">
        <v>70</v>
      </c>
      <c r="BK218" s="107">
        <f>ROUND($L$218*$K$218,1)</f>
        <v>0</v>
      </c>
    </row>
    <row r="219" spans="2:47" s="6" customFormat="1" ht="27" customHeight="1">
      <c r="B219" s="20"/>
      <c r="F219" s="261" t="s">
        <v>376</v>
      </c>
      <c r="G219" s="238"/>
      <c r="H219" s="238"/>
      <c r="I219" s="238"/>
      <c r="J219" s="238"/>
      <c r="K219" s="238"/>
      <c r="L219" s="238"/>
      <c r="M219" s="238"/>
      <c r="N219" s="238"/>
      <c r="O219" s="238"/>
      <c r="P219" s="238"/>
      <c r="Q219" s="238"/>
      <c r="R219" s="238"/>
      <c r="S219" s="20"/>
      <c r="T219" s="44"/>
      <c r="AA219" s="45"/>
      <c r="AT219" s="6" t="s">
        <v>110</v>
      </c>
      <c r="AU219" s="6" t="s">
        <v>72</v>
      </c>
    </row>
    <row r="220" spans="2:51" s="6" customFormat="1" ht="15.75" customHeight="1">
      <c r="B220" s="117"/>
      <c r="E220" s="118"/>
      <c r="F220" s="275" t="s">
        <v>377</v>
      </c>
      <c r="G220" s="276"/>
      <c r="H220" s="276"/>
      <c r="I220" s="276"/>
      <c r="K220" s="120">
        <v>0.01</v>
      </c>
      <c r="S220" s="117"/>
      <c r="T220" s="121"/>
      <c r="AA220" s="122"/>
      <c r="AT220" s="118" t="s">
        <v>182</v>
      </c>
      <c r="AU220" s="118" t="s">
        <v>72</v>
      </c>
      <c r="AV220" s="118" t="s">
        <v>72</v>
      </c>
      <c r="AW220" s="118" t="s">
        <v>85</v>
      </c>
      <c r="AX220" s="118" t="s">
        <v>62</v>
      </c>
      <c r="AY220" s="118" t="s">
        <v>103</v>
      </c>
    </row>
    <row r="221" spans="2:63" s="6" customFormat="1" ht="27" customHeight="1">
      <c r="B221" s="20"/>
      <c r="C221" s="97" t="s">
        <v>378</v>
      </c>
      <c r="D221" s="97" t="s">
        <v>104</v>
      </c>
      <c r="E221" s="98" t="s">
        <v>379</v>
      </c>
      <c r="F221" s="255" t="s">
        <v>380</v>
      </c>
      <c r="G221" s="256"/>
      <c r="H221" s="256"/>
      <c r="I221" s="256"/>
      <c r="J221" s="100" t="s">
        <v>190</v>
      </c>
      <c r="K221" s="101">
        <v>5.34</v>
      </c>
      <c r="L221" s="257"/>
      <c r="M221" s="256"/>
      <c r="N221" s="258">
        <f>ROUND($L$221*$K$221,1)</f>
        <v>0</v>
      </c>
      <c r="O221" s="256"/>
      <c r="P221" s="256"/>
      <c r="Q221" s="256"/>
      <c r="R221" s="99" t="s">
        <v>178</v>
      </c>
      <c r="S221" s="20"/>
      <c r="T221" s="103"/>
      <c r="U221" s="104" t="s">
        <v>32</v>
      </c>
      <c r="X221" s="105">
        <v>0</v>
      </c>
      <c r="Y221" s="105">
        <f>$X$221*$K$221</f>
        <v>0</v>
      </c>
      <c r="Z221" s="105">
        <v>0</v>
      </c>
      <c r="AA221" s="106">
        <f>$Z$221*$K$221</f>
        <v>0</v>
      </c>
      <c r="AR221" s="71" t="s">
        <v>242</v>
      </c>
      <c r="AT221" s="71" t="s">
        <v>104</v>
      </c>
      <c r="AU221" s="71" t="s">
        <v>72</v>
      </c>
      <c r="AY221" s="6" t="s">
        <v>103</v>
      </c>
      <c r="BE221" s="107">
        <f>IF($U$221="základní",$N$221,0)</f>
        <v>0</v>
      </c>
      <c r="BF221" s="107">
        <f>IF($U$221="snížená",$N$221,0)</f>
        <v>0</v>
      </c>
      <c r="BG221" s="107">
        <f>IF($U$221="zákl. přenesená",$N$221,0)</f>
        <v>0</v>
      </c>
      <c r="BH221" s="107">
        <f>IF($U$221="sníž. přenesená",$N$221,0)</f>
        <v>0</v>
      </c>
      <c r="BI221" s="107">
        <f>IF($U$221="nulová",$N$221,0)</f>
        <v>0</v>
      </c>
      <c r="BJ221" s="71" t="s">
        <v>70</v>
      </c>
      <c r="BK221" s="107">
        <f>ROUND($L$221*$K$221,1)</f>
        <v>0</v>
      </c>
    </row>
    <row r="222" spans="2:47" s="6" customFormat="1" ht="62.25" customHeight="1">
      <c r="B222" s="20"/>
      <c r="F222" s="261" t="s">
        <v>381</v>
      </c>
      <c r="G222" s="238"/>
      <c r="H222" s="238"/>
      <c r="I222" s="238"/>
      <c r="J222" s="238"/>
      <c r="K222" s="238"/>
      <c r="L222" s="238"/>
      <c r="M222" s="238"/>
      <c r="N222" s="238"/>
      <c r="O222" s="238"/>
      <c r="P222" s="238"/>
      <c r="Q222" s="238"/>
      <c r="R222" s="238"/>
      <c r="S222" s="20"/>
      <c r="T222" s="44"/>
      <c r="AA222" s="45"/>
      <c r="AT222" s="6" t="s">
        <v>180</v>
      </c>
      <c r="AU222" s="6" t="s">
        <v>72</v>
      </c>
    </row>
    <row r="223" spans="2:51" s="6" customFormat="1" ht="15.75" customHeight="1">
      <c r="B223" s="117"/>
      <c r="E223" s="118"/>
      <c r="F223" s="275" t="s">
        <v>382</v>
      </c>
      <c r="G223" s="276"/>
      <c r="H223" s="276"/>
      <c r="I223" s="276"/>
      <c r="K223" s="120">
        <v>5.34</v>
      </c>
      <c r="S223" s="117"/>
      <c r="T223" s="121"/>
      <c r="AA223" s="122"/>
      <c r="AT223" s="118" t="s">
        <v>182</v>
      </c>
      <c r="AU223" s="118" t="s">
        <v>72</v>
      </c>
      <c r="AV223" s="118" t="s">
        <v>72</v>
      </c>
      <c r="AW223" s="118" t="s">
        <v>85</v>
      </c>
      <c r="AX223" s="118" t="s">
        <v>62</v>
      </c>
      <c r="AY223" s="118" t="s">
        <v>103</v>
      </c>
    </row>
    <row r="224" spans="2:63" s="6" customFormat="1" ht="39" customHeight="1">
      <c r="B224" s="20"/>
      <c r="C224" s="123" t="s">
        <v>383</v>
      </c>
      <c r="D224" s="123" t="s">
        <v>199</v>
      </c>
      <c r="E224" s="124" t="s">
        <v>384</v>
      </c>
      <c r="F224" s="279" t="s">
        <v>924</v>
      </c>
      <c r="G224" s="280"/>
      <c r="H224" s="280"/>
      <c r="I224" s="280"/>
      <c r="J224" s="125" t="s">
        <v>190</v>
      </c>
      <c r="K224" s="126">
        <v>6</v>
      </c>
      <c r="L224" s="281"/>
      <c r="M224" s="280"/>
      <c r="N224" s="282">
        <f>ROUND($L$224*$K$224,1)</f>
        <v>0</v>
      </c>
      <c r="O224" s="256"/>
      <c r="P224" s="256"/>
      <c r="Q224" s="256"/>
      <c r="R224" s="99" t="s">
        <v>178</v>
      </c>
      <c r="S224" s="20"/>
      <c r="T224" s="103"/>
      <c r="U224" s="104" t="s">
        <v>32</v>
      </c>
      <c r="X224" s="105">
        <v>0.004</v>
      </c>
      <c r="Y224" s="105">
        <f>$X$224*$K$224</f>
        <v>0.024</v>
      </c>
      <c r="Z224" s="105">
        <v>0</v>
      </c>
      <c r="AA224" s="106">
        <f>$Z$224*$K$224</f>
        <v>0</v>
      </c>
      <c r="AR224" s="71" t="s">
        <v>319</v>
      </c>
      <c r="AT224" s="71" t="s">
        <v>199</v>
      </c>
      <c r="AU224" s="71" t="s">
        <v>72</v>
      </c>
      <c r="AY224" s="6" t="s">
        <v>103</v>
      </c>
      <c r="BE224" s="107">
        <f>IF($U$224="základní",$N$224,0)</f>
        <v>0</v>
      </c>
      <c r="BF224" s="107">
        <f>IF($U$224="snížená",$N$224,0)</f>
        <v>0</v>
      </c>
      <c r="BG224" s="107">
        <f>IF($U$224="zákl. přenesená",$N$224,0)</f>
        <v>0</v>
      </c>
      <c r="BH224" s="107">
        <f>IF($U$224="sníž. přenesená",$N$224,0)</f>
        <v>0</v>
      </c>
      <c r="BI224" s="107">
        <f>IF($U$224="nulová",$N$224,0)</f>
        <v>0</v>
      </c>
      <c r="BJ224" s="71" t="s">
        <v>70</v>
      </c>
      <c r="BK224" s="107">
        <f>ROUND($L$224*$K$224,1)</f>
        <v>0</v>
      </c>
    </row>
    <row r="225" spans="2:63" s="6" customFormat="1" ht="27" customHeight="1">
      <c r="B225" s="20"/>
      <c r="C225" s="100" t="s">
        <v>385</v>
      </c>
      <c r="D225" s="100" t="s">
        <v>104</v>
      </c>
      <c r="E225" s="98" t="s">
        <v>386</v>
      </c>
      <c r="F225" s="255" t="s">
        <v>387</v>
      </c>
      <c r="G225" s="256"/>
      <c r="H225" s="256"/>
      <c r="I225" s="256"/>
      <c r="J225" s="100" t="s">
        <v>190</v>
      </c>
      <c r="K225" s="101">
        <v>667.02</v>
      </c>
      <c r="L225" s="257"/>
      <c r="M225" s="256"/>
      <c r="N225" s="258">
        <f>ROUND($L$225*$K$225,1)</f>
        <v>0</v>
      </c>
      <c r="O225" s="256"/>
      <c r="P225" s="256"/>
      <c r="Q225" s="256"/>
      <c r="R225" s="99" t="s">
        <v>178</v>
      </c>
      <c r="S225" s="20"/>
      <c r="T225" s="103"/>
      <c r="U225" s="104" t="s">
        <v>32</v>
      </c>
      <c r="X225" s="105">
        <v>0.00088</v>
      </c>
      <c r="Y225" s="105">
        <f>$X$225*$K$225</f>
        <v>0.5869776</v>
      </c>
      <c r="Z225" s="105">
        <v>0</v>
      </c>
      <c r="AA225" s="106">
        <f>$Z$225*$K$225</f>
        <v>0</v>
      </c>
      <c r="AR225" s="71" t="s">
        <v>242</v>
      </c>
      <c r="AT225" s="71" t="s">
        <v>104</v>
      </c>
      <c r="AU225" s="71" t="s">
        <v>72</v>
      </c>
      <c r="AY225" s="71" t="s">
        <v>103</v>
      </c>
      <c r="BE225" s="107">
        <f>IF($U$225="základní",$N$225,0)</f>
        <v>0</v>
      </c>
      <c r="BF225" s="107">
        <f>IF($U$225="snížená",$N$225,0)</f>
        <v>0</v>
      </c>
      <c r="BG225" s="107">
        <f>IF($U$225="zákl. přenesená",$N$225,0)</f>
        <v>0</v>
      </c>
      <c r="BH225" s="107">
        <f>IF($U$225="sníž. přenesená",$N$225,0)</f>
        <v>0</v>
      </c>
      <c r="BI225" s="107">
        <f>IF($U$225="nulová",$N$225,0)</f>
        <v>0</v>
      </c>
      <c r="BJ225" s="71" t="s">
        <v>70</v>
      </c>
      <c r="BK225" s="107">
        <f>ROUND($L$225*$K$225,1)</f>
        <v>0</v>
      </c>
    </row>
    <row r="226" spans="2:47" s="6" customFormat="1" ht="50.25" customHeight="1">
      <c r="B226" s="20"/>
      <c r="F226" s="261" t="s">
        <v>388</v>
      </c>
      <c r="G226" s="238"/>
      <c r="H226" s="238"/>
      <c r="I226" s="238"/>
      <c r="J226" s="238"/>
      <c r="K226" s="238"/>
      <c r="L226" s="238"/>
      <c r="M226" s="238"/>
      <c r="N226" s="238"/>
      <c r="O226" s="238"/>
      <c r="P226" s="238"/>
      <c r="Q226" s="238"/>
      <c r="R226" s="238"/>
      <c r="S226" s="20"/>
      <c r="T226" s="44"/>
      <c r="AA226" s="45"/>
      <c r="AT226" s="6" t="s">
        <v>180</v>
      </c>
      <c r="AU226" s="6" t="s">
        <v>72</v>
      </c>
    </row>
    <row r="227" spans="2:51" s="6" customFormat="1" ht="15.75" customHeight="1">
      <c r="B227" s="117"/>
      <c r="E227" s="118"/>
      <c r="F227" s="275" t="s">
        <v>389</v>
      </c>
      <c r="G227" s="276"/>
      <c r="H227" s="276"/>
      <c r="I227" s="276"/>
      <c r="K227" s="120">
        <v>448.82</v>
      </c>
      <c r="S227" s="117"/>
      <c r="T227" s="121"/>
      <c r="AA227" s="122"/>
      <c r="AT227" s="118" t="s">
        <v>182</v>
      </c>
      <c r="AU227" s="118" t="s">
        <v>72</v>
      </c>
      <c r="AV227" s="118" t="s">
        <v>72</v>
      </c>
      <c r="AW227" s="118" t="s">
        <v>85</v>
      </c>
      <c r="AX227" s="118" t="s">
        <v>62</v>
      </c>
      <c r="AY227" s="118" t="s">
        <v>103</v>
      </c>
    </row>
    <row r="228" spans="2:51" s="6" customFormat="1" ht="15.75" customHeight="1">
      <c r="B228" s="117"/>
      <c r="E228" s="118"/>
      <c r="F228" s="275" t="s">
        <v>352</v>
      </c>
      <c r="G228" s="276"/>
      <c r="H228" s="276"/>
      <c r="I228" s="276"/>
      <c r="K228" s="120">
        <v>198.9</v>
      </c>
      <c r="S228" s="117"/>
      <c r="T228" s="121"/>
      <c r="AA228" s="122"/>
      <c r="AT228" s="118" t="s">
        <v>182</v>
      </c>
      <c r="AU228" s="118" t="s">
        <v>72</v>
      </c>
      <c r="AV228" s="118" t="s">
        <v>72</v>
      </c>
      <c r="AW228" s="118" t="s">
        <v>85</v>
      </c>
      <c r="AX228" s="118" t="s">
        <v>62</v>
      </c>
      <c r="AY228" s="118" t="s">
        <v>103</v>
      </c>
    </row>
    <row r="229" spans="2:51" s="6" customFormat="1" ht="15.75" customHeight="1">
      <c r="B229" s="132"/>
      <c r="E229" s="133"/>
      <c r="F229" s="285" t="s">
        <v>390</v>
      </c>
      <c r="G229" s="286"/>
      <c r="H229" s="286"/>
      <c r="I229" s="286"/>
      <c r="K229" s="134">
        <v>647.72</v>
      </c>
      <c r="S229" s="132"/>
      <c r="T229" s="135"/>
      <c r="AA229" s="136"/>
      <c r="AT229" s="133" t="s">
        <v>182</v>
      </c>
      <c r="AU229" s="133" t="s">
        <v>72</v>
      </c>
      <c r="AV229" s="133" t="s">
        <v>113</v>
      </c>
      <c r="AW229" s="133" t="s">
        <v>85</v>
      </c>
      <c r="AX229" s="133" t="s">
        <v>62</v>
      </c>
      <c r="AY229" s="133" t="s">
        <v>103</v>
      </c>
    </row>
    <row r="230" spans="2:51" s="6" customFormat="1" ht="15.75" customHeight="1">
      <c r="B230" s="117"/>
      <c r="E230" s="118"/>
      <c r="F230" s="275" t="s">
        <v>156</v>
      </c>
      <c r="G230" s="276"/>
      <c r="H230" s="276"/>
      <c r="I230" s="276"/>
      <c r="K230" s="120">
        <v>19.3</v>
      </c>
      <c r="S230" s="117"/>
      <c r="T230" s="121"/>
      <c r="AA230" s="122"/>
      <c r="AT230" s="118" t="s">
        <v>182</v>
      </c>
      <c r="AU230" s="118" t="s">
        <v>72</v>
      </c>
      <c r="AV230" s="118" t="s">
        <v>72</v>
      </c>
      <c r="AW230" s="118" t="s">
        <v>85</v>
      </c>
      <c r="AX230" s="118" t="s">
        <v>62</v>
      </c>
      <c r="AY230" s="118" t="s">
        <v>103</v>
      </c>
    </row>
    <row r="231" spans="2:51" s="6" customFormat="1" ht="15.75" customHeight="1">
      <c r="B231" s="137"/>
      <c r="E231" s="138"/>
      <c r="F231" s="283" t="s">
        <v>391</v>
      </c>
      <c r="G231" s="284"/>
      <c r="H231" s="284"/>
      <c r="I231" s="284"/>
      <c r="K231" s="139">
        <v>667.02</v>
      </c>
      <c r="S231" s="137"/>
      <c r="T231" s="140"/>
      <c r="AA231" s="141"/>
      <c r="AT231" s="138" t="s">
        <v>182</v>
      </c>
      <c r="AU231" s="138" t="s">
        <v>72</v>
      </c>
      <c r="AV231" s="138" t="s">
        <v>116</v>
      </c>
      <c r="AW231" s="138" t="s">
        <v>85</v>
      </c>
      <c r="AX231" s="138" t="s">
        <v>70</v>
      </c>
      <c r="AY231" s="138" t="s">
        <v>103</v>
      </c>
    </row>
    <row r="232" spans="2:63" s="6" customFormat="1" ht="27" customHeight="1">
      <c r="B232" s="20"/>
      <c r="C232" s="97" t="s">
        <v>392</v>
      </c>
      <c r="D232" s="97" t="s">
        <v>104</v>
      </c>
      <c r="E232" s="98" t="s">
        <v>393</v>
      </c>
      <c r="F232" s="255" t="s">
        <v>394</v>
      </c>
      <c r="G232" s="256"/>
      <c r="H232" s="256"/>
      <c r="I232" s="256"/>
      <c r="J232" s="100" t="s">
        <v>190</v>
      </c>
      <c r="K232" s="101">
        <v>424</v>
      </c>
      <c r="L232" s="257"/>
      <c r="M232" s="256"/>
      <c r="N232" s="258">
        <f>ROUND($L$232*$K$232,1)</f>
        <v>0</v>
      </c>
      <c r="O232" s="256"/>
      <c r="P232" s="256"/>
      <c r="Q232" s="256"/>
      <c r="R232" s="99" t="s">
        <v>178</v>
      </c>
      <c r="S232" s="20"/>
      <c r="T232" s="103"/>
      <c r="U232" s="104" t="s">
        <v>32</v>
      </c>
      <c r="X232" s="105">
        <v>0.00094</v>
      </c>
      <c r="Y232" s="105">
        <f>$X$232*$K$232</f>
        <v>0.39855999999999997</v>
      </c>
      <c r="Z232" s="105">
        <v>0</v>
      </c>
      <c r="AA232" s="106">
        <f>$Z$232*$K$232</f>
        <v>0</v>
      </c>
      <c r="AR232" s="71" t="s">
        <v>242</v>
      </c>
      <c r="AT232" s="71" t="s">
        <v>104</v>
      </c>
      <c r="AU232" s="71" t="s">
        <v>72</v>
      </c>
      <c r="AY232" s="6" t="s">
        <v>103</v>
      </c>
      <c r="BE232" s="107">
        <f>IF($U$232="základní",$N$232,0)</f>
        <v>0</v>
      </c>
      <c r="BF232" s="107">
        <f>IF($U$232="snížená",$N$232,0)</f>
        <v>0</v>
      </c>
      <c r="BG232" s="107">
        <f>IF($U$232="zákl. přenesená",$N$232,0)</f>
        <v>0</v>
      </c>
      <c r="BH232" s="107">
        <f>IF($U$232="sníž. přenesená",$N$232,0)</f>
        <v>0</v>
      </c>
      <c r="BI232" s="107">
        <f>IF($U$232="nulová",$N$232,0)</f>
        <v>0</v>
      </c>
      <c r="BJ232" s="71" t="s">
        <v>70</v>
      </c>
      <c r="BK232" s="107">
        <f>ROUND($L$232*$K$232,1)</f>
        <v>0</v>
      </c>
    </row>
    <row r="233" spans="2:47" s="6" customFormat="1" ht="50.25" customHeight="1">
      <c r="B233" s="20"/>
      <c r="F233" s="261" t="s">
        <v>395</v>
      </c>
      <c r="G233" s="238"/>
      <c r="H233" s="238"/>
      <c r="I233" s="238"/>
      <c r="J233" s="238"/>
      <c r="K233" s="238"/>
      <c r="L233" s="238"/>
      <c r="M233" s="238"/>
      <c r="N233" s="238"/>
      <c r="O233" s="238"/>
      <c r="P233" s="238"/>
      <c r="Q233" s="238"/>
      <c r="R233" s="238"/>
      <c r="S233" s="20"/>
      <c r="T233" s="44"/>
      <c r="AA233" s="45"/>
      <c r="AT233" s="6" t="s">
        <v>180</v>
      </c>
      <c r="AU233" s="6" t="s">
        <v>72</v>
      </c>
    </row>
    <row r="234" spans="2:51" s="6" customFormat="1" ht="15.75" customHeight="1">
      <c r="B234" s="117"/>
      <c r="E234" s="118"/>
      <c r="F234" s="275" t="s">
        <v>396</v>
      </c>
      <c r="G234" s="276"/>
      <c r="H234" s="276"/>
      <c r="I234" s="276"/>
      <c r="K234" s="120">
        <v>359</v>
      </c>
      <c r="S234" s="117"/>
      <c r="T234" s="121"/>
      <c r="AA234" s="122"/>
      <c r="AT234" s="118" t="s">
        <v>182</v>
      </c>
      <c r="AU234" s="118" t="s">
        <v>72</v>
      </c>
      <c r="AV234" s="118" t="s">
        <v>72</v>
      </c>
      <c r="AW234" s="118" t="s">
        <v>85</v>
      </c>
      <c r="AX234" s="118" t="s">
        <v>62</v>
      </c>
      <c r="AY234" s="118" t="s">
        <v>103</v>
      </c>
    </row>
    <row r="235" spans="2:51" s="6" customFormat="1" ht="15.75" customHeight="1">
      <c r="B235" s="117"/>
      <c r="E235" s="118"/>
      <c r="F235" s="275" t="s">
        <v>360</v>
      </c>
      <c r="G235" s="276"/>
      <c r="H235" s="276"/>
      <c r="I235" s="276"/>
      <c r="K235" s="120">
        <v>65</v>
      </c>
      <c r="S235" s="117"/>
      <c r="T235" s="121"/>
      <c r="AA235" s="122"/>
      <c r="AT235" s="118" t="s">
        <v>182</v>
      </c>
      <c r="AU235" s="118" t="s">
        <v>72</v>
      </c>
      <c r="AV235" s="118" t="s">
        <v>72</v>
      </c>
      <c r="AW235" s="118" t="s">
        <v>85</v>
      </c>
      <c r="AX235" s="118" t="s">
        <v>62</v>
      </c>
      <c r="AY235" s="118" t="s">
        <v>103</v>
      </c>
    </row>
    <row r="236" spans="2:63" s="6" customFormat="1" ht="27" customHeight="1">
      <c r="B236" s="20"/>
      <c r="C236" s="97" t="s">
        <v>397</v>
      </c>
      <c r="D236" s="97" t="s">
        <v>104</v>
      </c>
      <c r="E236" s="98" t="s">
        <v>398</v>
      </c>
      <c r="F236" s="255" t="s">
        <v>399</v>
      </c>
      <c r="G236" s="256"/>
      <c r="H236" s="256"/>
      <c r="I236" s="256"/>
      <c r="J236" s="100" t="s">
        <v>190</v>
      </c>
      <c r="K236" s="101">
        <v>185.86</v>
      </c>
      <c r="L236" s="257"/>
      <c r="M236" s="256"/>
      <c r="N236" s="258">
        <f>ROUND($L$236*$K$236,1)</f>
        <v>0</v>
      </c>
      <c r="O236" s="256"/>
      <c r="P236" s="256"/>
      <c r="Q236" s="256"/>
      <c r="R236" s="99" t="s">
        <v>178</v>
      </c>
      <c r="S236" s="20"/>
      <c r="T236" s="103"/>
      <c r="U236" s="104" t="s">
        <v>32</v>
      </c>
      <c r="X236" s="105">
        <v>0.00094</v>
      </c>
      <c r="Y236" s="105">
        <f>$X$236*$K$236</f>
        <v>0.1747084</v>
      </c>
      <c r="Z236" s="105">
        <v>0</v>
      </c>
      <c r="AA236" s="106">
        <f>$Z$236*$K$236</f>
        <v>0</v>
      </c>
      <c r="AR236" s="71" t="s">
        <v>242</v>
      </c>
      <c r="AT236" s="71" t="s">
        <v>104</v>
      </c>
      <c r="AU236" s="71" t="s">
        <v>72</v>
      </c>
      <c r="AY236" s="6" t="s">
        <v>103</v>
      </c>
      <c r="BE236" s="107">
        <f>IF($U$236="základní",$N$236,0)</f>
        <v>0</v>
      </c>
      <c r="BF236" s="107">
        <f>IF($U$236="snížená",$N$236,0)</f>
        <v>0</v>
      </c>
      <c r="BG236" s="107">
        <f>IF($U$236="zákl. přenesená",$N$236,0)</f>
        <v>0</v>
      </c>
      <c r="BH236" s="107">
        <f>IF($U$236="sníž. přenesená",$N$236,0)</f>
        <v>0</v>
      </c>
      <c r="BI236" s="107">
        <f>IF($U$236="nulová",$N$236,0)</f>
        <v>0</v>
      </c>
      <c r="BJ236" s="71" t="s">
        <v>70</v>
      </c>
      <c r="BK236" s="107">
        <f>ROUND($L$236*$K$236,1)</f>
        <v>0</v>
      </c>
    </row>
    <row r="237" spans="2:51" s="6" customFormat="1" ht="27" customHeight="1">
      <c r="B237" s="117"/>
      <c r="E237" s="119"/>
      <c r="F237" s="275" t="s">
        <v>400</v>
      </c>
      <c r="G237" s="276"/>
      <c r="H237" s="276"/>
      <c r="I237" s="276"/>
      <c r="K237" s="120">
        <v>77.28</v>
      </c>
      <c r="S237" s="117"/>
      <c r="T237" s="121"/>
      <c r="AA237" s="122"/>
      <c r="AT237" s="118" t="s">
        <v>182</v>
      </c>
      <c r="AU237" s="118" t="s">
        <v>72</v>
      </c>
      <c r="AV237" s="118" t="s">
        <v>72</v>
      </c>
      <c r="AW237" s="118" t="s">
        <v>85</v>
      </c>
      <c r="AX237" s="118" t="s">
        <v>62</v>
      </c>
      <c r="AY237" s="118" t="s">
        <v>103</v>
      </c>
    </row>
    <row r="238" spans="2:51" s="6" customFormat="1" ht="15.75" customHeight="1">
      <c r="B238" s="117"/>
      <c r="E238" s="118"/>
      <c r="F238" s="275" t="s">
        <v>401</v>
      </c>
      <c r="G238" s="276"/>
      <c r="H238" s="276"/>
      <c r="I238" s="276"/>
      <c r="K238" s="120">
        <v>21.44</v>
      </c>
      <c r="S238" s="117"/>
      <c r="T238" s="121"/>
      <c r="AA238" s="122"/>
      <c r="AT238" s="118" t="s">
        <v>182</v>
      </c>
      <c r="AU238" s="118" t="s">
        <v>72</v>
      </c>
      <c r="AV238" s="118" t="s">
        <v>72</v>
      </c>
      <c r="AW238" s="118" t="s">
        <v>85</v>
      </c>
      <c r="AX238" s="118" t="s">
        <v>62</v>
      </c>
      <c r="AY238" s="118" t="s">
        <v>103</v>
      </c>
    </row>
    <row r="239" spans="2:51" s="6" customFormat="1" ht="39" customHeight="1">
      <c r="B239" s="117"/>
      <c r="E239" s="118"/>
      <c r="F239" s="275" t="s">
        <v>402</v>
      </c>
      <c r="G239" s="276"/>
      <c r="H239" s="276"/>
      <c r="I239" s="276"/>
      <c r="K239" s="120">
        <v>80.83</v>
      </c>
      <c r="S239" s="117"/>
      <c r="T239" s="121"/>
      <c r="AA239" s="122"/>
      <c r="AT239" s="118" t="s">
        <v>182</v>
      </c>
      <c r="AU239" s="118" t="s">
        <v>72</v>
      </c>
      <c r="AV239" s="118" t="s">
        <v>72</v>
      </c>
      <c r="AW239" s="118" t="s">
        <v>85</v>
      </c>
      <c r="AX239" s="118" t="s">
        <v>62</v>
      </c>
      <c r="AY239" s="118" t="s">
        <v>103</v>
      </c>
    </row>
    <row r="240" spans="2:51" s="6" customFormat="1" ht="15.75" customHeight="1">
      <c r="B240" s="117"/>
      <c r="E240" s="118"/>
      <c r="F240" s="275" t="s">
        <v>403</v>
      </c>
      <c r="G240" s="276"/>
      <c r="H240" s="276"/>
      <c r="I240" s="276"/>
      <c r="K240" s="120">
        <v>4.02</v>
      </c>
      <c r="S240" s="117"/>
      <c r="T240" s="121"/>
      <c r="AA240" s="122"/>
      <c r="AT240" s="118" t="s">
        <v>182</v>
      </c>
      <c r="AU240" s="118" t="s">
        <v>72</v>
      </c>
      <c r="AV240" s="118" t="s">
        <v>72</v>
      </c>
      <c r="AW240" s="118" t="s">
        <v>85</v>
      </c>
      <c r="AX240" s="118" t="s">
        <v>62</v>
      </c>
      <c r="AY240" s="118" t="s">
        <v>103</v>
      </c>
    </row>
    <row r="241" spans="2:51" s="6" customFormat="1" ht="15.75" customHeight="1">
      <c r="B241" s="132"/>
      <c r="E241" s="133"/>
      <c r="F241" s="285" t="s">
        <v>390</v>
      </c>
      <c r="G241" s="286"/>
      <c r="H241" s="286"/>
      <c r="I241" s="286"/>
      <c r="K241" s="134">
        <v>183.57</v>
      </c>
      <c r="S241" s="132"/>
      <c r="T241" s="135"/>
      <c r="AA241" s="136"/>
      <c r="AT241" s="133" t="s">
        <v>182</v>
      </c>
      <c r="AU241" s="133" t="s">
        <v>72</v>
      </c>
      <c r="AV241" s="133" t="s">
        <v>113</v>
      </c>
      <c r="AW241" s="133" t="s">
        <v>85</v>
      </c>
      <c r="AX241" s="133" t="s">
        <v>62</v>
      </c>
      <c r="AY241" s="133" t="s">
        <v>103</v>
      </c>
    </row>
    <row r="242" spans="2:51" s="6" customFormat="1" ht="15.75" customHeight="1">
      <c r="B242" s="117"/>
      <c r="E242" s="118"/>
      <c r="F242" s="275" t="s">
        <v>404</v>
      </c>
      <c r="G242" s="276"/>
      <c r="H242" s="276"/>
      <c r="I242" s="276"/>
      <c r="K242" s="120">
        <v>2.29</v>
      </c>
      <c r="S242" s="117"/>
      <c r="T242" s="121"/>
      <c r="AA242" s="122"/>
      <c r="AT242" s="118" t="s">
        <v>182</v>
      </c>
      <c r="AU242" s="118" t="s">
        <v>72</v>
      </c>
      <c r="AV242" s="118" t="s">
        <v>72</v>
      </c>
      <c r="AW242" s="118" t="s">
        <v>85</v>
      </c>
      <c r="AX242" s="118" t="s">
        <v>62</v>
      </c>
      <c r="AY242" s="118" t="s">
        <v>103</v>
      </c>
    </row>
    <row r="243" spans="2:51" s="6" customFormat="1" ht="15.75" customHeight="1">
      <c r="B243" s="137"/>
      <c r="E243" s="138"/>
      <c r="F243" s="283" t="s">
        <v>391</v>
      </c>
      <c r="G243" s="284"/>
      <c r="H243" s="284"/>
      <c r="I243" s="284"/>
      <c r="K243" s="139">
        <v>185.86</v>
      </c>
      <c r="S243" s="137"/>
      <c r="T243" s="140"/>
      <c r="AA243" s="141"/>
      <c r="AT243" s="138" t="s">
        <v>182</v>
      </c>
      <c r="AU243" s="138" t="s">
        <v>72</v>
      </c>
      <c r="AV243" s="138" t="s">
        <v>116</v>
      </c>
      <c r="AW243" s="138" t="s">
        <v>85</v>
      </c>
      <c r="AX243" s="138" t="s">
        <v>70</v>
      </c>
      <c r="AY243" s="138" t="s">
        <v>103</v>
      </c>
    </row>
    <row r="244" spans="2:63" s="6" customFormat="1" ht="15.75" customHeight="1">
      <c r="B244" s="20"/>
      <c r="C244" s="123" t="s">
        <v>405</v>
      </c>
      <c r="D244" s="123" t="s">
        <v>199</v>
      </c>
      <c r="E244" s="124" t="s">
        <v>406</v>
      </c>
      <c r="F244" s="279" t="s">
        <v>407</v>
      </c>
      <c r="G244" s="280"/>
      <c r="H244" s="280"/>
      <c r="I244" s="280"/>
      <c r="J244" s="125" t="s">
        <v>190</v>
      </c>
      <c r="K244" s="126">
        <v>1506.34</v>
      </c>
      <c r="L244" s="281"/>
      <c r="M244" s="280"/>
      <c r="N244" s="282">
        <f>ROUND($L$244*$K$244,1)</f>
        <v>0</v>
      </c>
      <c r="O244" s="256"/>
      <c r="P244" s="256"/>
      <c r="Q244" s="256"/>
      <c r="R244" s="99"/>
      <c r="S244" s="20"/>
      <c r="T244" s="103"/>
      <c r="U244" s="104" t="s">
        <v>32</v>
      </c>
      <c r="X244" s="105">
        <v>0.0039</v>
      </c>
      <c r="Y244" s="105">
        <f>$X$244*$K$244</f>
        <v>5.874725999999999</v>
      </c>
      <c r="Z244" s="105">
        <v>0</v>
      </c>
      <c r="AA244" s="106">
        <f>$Z$244*$K$244</f>
        <v>0</v>
      </c>
      <c r="AR244" s="71" t="s">
        <v>319</v>
      </c>
      <c r="AT244" s="71" t="s">
        <v>199</v>
      </c>
      <c r="AU244" s="71" t="s">
        <v>72</v>
      </c>
      <c r="AY244" s="6" t="s">
        <v>103</v>
      </c>
      <c r="BE244" s="107">
        <f>IF($U$244="základní",$N$244,0)</f>
        <v>0</v>
      </c>
      <c r="BF244" s="107">
        <f>IF($U$244="snížená",$N$244,0)</f>
        <v>0</v>
      </c>
      <c r="BG244" s="107">
        <f>IF($U$244="zákl. přenesená",$N$244,0)</f>
        <v>0</v>
      </c>
      <c r="BH244" s="107">
        <f>IF($U$244="sníž. přenesená",$N$244,0)</f>
        <v>0</v>
      </c>
      <c r="BI244" s="107">
        <f>IF($U$244="nulová",$N$244,0)</f>
        <v>0</v>
      </c>
      <c r="BJ244" s="71" t="s">
        <v>70</v>
      </c>
      <c r="BK244" s="107">
        <f>ROUND($L$244*$K$244,1)</f>
        <v>0</v>
      </c>
    </row>
    <row r="245" spans="2:51" s="6" customFormat="1" ht="15.75" customHeight="1">
      <c r="B245" s="117"/>
      <c r="E245" s="119"/>
      <c r="F245" s="275" t="s">
        <v>408</v>
      </c>
      <c r="G245" s="276"/>
      <c r="H245" s="276"/>
      <c r="I245" s="276"/>
      <c r="K245" s="120">
        <v>777.26</v>
      </c>
      <c r="S245" s="117"/>
      <c r="T245" s="121"/>
      <c r="AA245" s="122"/>
      <c r="AT245" s="118" t="s">
        <v>182</v>
      </c>
      <c r="AU245" s="118" t="s">
        <v>72</v>
      </c>
      <c r="AV245" s="118" t="s">
        <v>72</v>
      </c>
      <c r="AW245" s="118" t="s">
        <v>85</v>
      </c>
      <c r="AX245" s="118" t="s">
        <v>62</v>
      </c>
      <c r="AY245" s="118" t="s">
        <v>103</v>
      </c>
    </row>
    <row r="246" spans="2:51" s="6" customFormat="1" ht="15.75" customHeight="1">
      <c r="B246" s="117"/>
      <c r="E246" s="118"/>
      <c r="F246" s="275" t="s">
        <v>409</v>
      </c>
      <c r="G246" s="276"/>
      <c r="H246" s="276"/>
      <c r="I246" s="276"/>
      <c r="K246" s="120">
        <v>508.8</v>
      </c>
      <c r="S246" s="117"/>
      <c r="T246" s="121"/>
      <c r="AA246" s="122"/>
      <c r="AT246" s="118" t="s">
        <v>182</v>
      </c>
      <c r="AU246" s="118" t="s">
        <v>72</v>
      </c>
      <c r="AV246" s="118" t="s">
        <v>72</v>
      </c>
      <c r="AW246" s="118" t="s">
        <v>85</v>
      </c>
      <c r="AX246" s="118" t="s">
        <v>62</v>
      </c>
      <c r="AY246" s="118" t="s">
        <v>103</v>
      </c>
    </row>
    <row r="247" spans="2:51" s="6" customFormat="1" ht="15.75" customHeight="1">
      <c r="B247" s="117"/>
      <c r="E247" s="118"/>
      <c r="F247" s="275" t="s">
        <v>410</v>
      </c>
      <c r="G247" s="276"/>
      <c r="H247" s="276"/>
      <c r="I247" s="276"/>
      <c r="K247" s="120">
        <v>220.28</v>
      </c>
      <c r="S247" s="117"/>
      <c r="T247" s="121"/>
      <c r="AA247" s="122"/>
      <c r="AT247" s="118" t="s">
        <v>182</v>
      </c>
      <c r="AU247" s="118" t="s">
        <v>72</v>
      </c>
      <c r="AV247" s="118" t="s">
        <v>72</v>
      </c>
      <c r="AW247" s="118" t="s">
        <v>85</v>
      </c>
      <c r="AX247" s="118" t="s">
        <v>62</v>
      </c>
      <c r="AY247" s="118" t="s">
        <v>103</v>
      </c>
    </row>
    <row r="248" spans="2:63" s="6" customFormat="1" ht="15.75" customHeight="1">
      <c r="B248" s="20"/>
      <c r="C248" s="123" t="s">
        <v>411</v>
      </c>
      <c r="D248" s="123" t="s">
        <v>199</v>
      </c>
      <c r="E248" s="124" t="s">
        <v>412</v>
      </c>
      <c r="F248" s="279" t="s">
        <v>413</v>
      </c>
      <c r="G248" s="280"/>
      <c r="H248" s="280"/>
      <c r="I248" s="280"/>
      <c r="J248" s="125" t="s">
        <v>190</v>
      </c>
      <c r="K248" s="126">
        <v>25.91</v>
      </c>
      <c r="L248" s="281"/>
      <c r="M248" s="280"/>
      <c r="N248" s="282">
        <f>ROUND($L$248*$K$248,1)</f>
        <v>0</v>
      </c>
      <c r="O248" s="256"/>
      <c r="P248" s="256"/>
      <c r="Q248" s="256"/>
      <c r="R248" s="99" t="s">
        <v>178</v>
      </c>
      <c r="S248" s="20"/>
      <c r="T248" s="103"/>
      <c r="U248" s="104" t="s">
        <v>32</v>
      </c>
      <c r="X248" s="105">
        <v>0.002</v>
      </c>
      <c r="Y248" s="105">
        <f>$X$248*$K$248</f>
        <v>0.05182</v>
      </c>
      <c r="Z248" s="105">
        <v>0</v>
      </c>
      <c r="AA248" s="106">
        <f>$Z$248*$K$248</f>
        <v>0</v>
      </c>
      <c r="AR248" s="71" t="s">
        <v>319</v>
      </c>
      <c r="AT248" s="71" t="s">
        <v>199</v>
      </c>
      <c r="AU248" s="71" t="s">
        <v>72</v>
      </c>
      <c r="AY248" s="6" t="s">
        <v>103</v>
      </c>
      <c r="BE248" s="107">
        <f>IF($U$248="základní",$N$248,0)</f>
        <v>0</v>
      </c>
      <c r="BF248" s="107">
        <f>IF($U$248="snížená",$N$248,0)</f>
        <v>0</v>
      </c>
      <c r="BG248" s="107">
        <f>IF($U$248="zákl. přenesená",$N$248,0)</f>
        <v>0</v>
      </c>
      <c r="BH248" s="107">
        <f>IF($U$248="sníž. přenesená",$N$248,0)</f>
        <v>0</v>
      </c>
      <c r="BI248" s="107">
        <f>IF($U$248="nulová",$N$248,0)</f>
        <v>0</v>
      </c>
      <c r="BJ248" s="71" t="s">
        <v>70</v>
      </c>
      <c r="BK248" s="107">
        <f>ROUND($L$248*$K$248,1)</f>
        <v>0</v>
      </c>
    </row>
    <row r="249" spans="2:51" s="6" customFormat="1" ht="15.75" customHeight="1">
      <c r="B249" s="117"/>
      <c r="E249" s="119"/>
      <c r="F249" s="275" t="s">
        <v>414</v>
      </c>
      <c r="G249" s="276"/>
      <c r="H249" s="276"/>
      <c r="I249" s="276"/>
      <c r="K249" s="120">
        <v>23.16</v>
      </c>
      <c r="S249" s="117"/>
      <c r="T249" s="121"/>
      <c r="AA249" s="122"/>
      <c r="AT249" s="118" t="s">
        <v>182</v>
      </c>
      <c r="AU249" s="118" t="s">
        <v>72</v>
      </c>
      <c r="AV249" s="118" t="s">
        <v>72</v>
      </c>
      <c r="AW249" s="118" t="s">
        <v>85</v>
      </c>
      <c r="AX249" s="118" t="s">
        <v>62</v>
      </c>
      <c r="AY249" s="118" t="s">
        <v>103</v>
      </c>
    </row>
    <row r="250" spans="2:51" s="6" customFormat="1" ht="15.75" customHeight="1">
      <c r="B250" s="117"/>
      <c r="E250" s="118"/>
      <c r="F250" s="275" t="s">
        <v>415</v>
      </c>
      <c r="G250" s="276"/>
      <c r="H250" s="276"/>
      <c r="I250" s="276"/>
      <c r="K250" s="120">
        <v>2.75</v>
      </c>
      <c r="S250" s="117"/>
      <c r="T250" s="121"/>
      <c r="AA250" s="122"/>
      <c r="AT250" s="118" t="s">
        <v>182</v>
      </c>
      <c r="AU250" s="118" t="s">
        <v>72</v>
      </c>
      <c r="AV250" s="118" t="s">
        <v>72</v>
      </c>
      <c r="AW250" s="118" t="s">
        <v>85</v>
      </c>
      <c r="AX250" s="118" t="s">
        <v>62</v>
      </c>
      <c r="AY250" s="118" t="s">
        <v>103</v>
      </c>
    </row>
    <row r="251" spans="2:63" s="6" customFormat="1" ht="27" customHeight="1">
      <c r="B251" s="20"/>
      <c r="C251" s="97" t="s">
        <v>416</v>
      </c>
      <c r="D251" s="97" t="s">
        <v>104</v>
      </c>
      <c r="E251" s="98" t="s">
        <v>417</v>
      </c>
      <c r="F251" s="255" t="s">
        <v>418</v>
      </c>
      <c r="G251" s="256"/>
      <c r="H251" s="256"/>
      <c r="I251" s="256"/>
      <c r="J251" s="100" t="s">
        <v>194</v>
      </c>
      <c r="K251" s="101">
        <v>49</v>
      </c>
      <c r="L251" s="257"/>
      <c r="M251" s="256"/>
      <c r="N251" s="258">
        <f>ROUND($L$251*$K$251,1)</f>
        <v>0</v>
      </c>
      <c r="O251" s="256"/>
      <c r="P251" s="256"/>
      <c r="Q251" s="256"/>
      <c r="R251" s="99"/>
      <c r="S251" s="20"/>
      <c r="T251" s="103"/>
      <c r="U251" s="104" t="s">
        <v>32</v>
      </c>
      <c r="X251" s="105">
        <v>0</v>
      </c>
      <c r="Y251" s="105">
        <f>$X$251*$K$251</f>
        <v>0</v>
      </c>
      <c r="Z251" s="105">
        <v>0</v>
      </c>
      <c r="AA251" s="106">
        <f>$Z$251*$K$251</f>
        <v>0</v>
      </c>
      <c r="AR251" s="71" t="s">
        <v>242</v>
      </c>
      <c r="AT251" s="71" t="s">
        <v>104</v>
      </c>
      <c r="AU251" s="71" t="s">
        <v>72</v>
      </c>
      <c r="AY251" s="6" t="s">
        <v>103</v>
      </c>
      <c r="BE251" s="107">
        <f>IF($U$251="základní",$N$251,0)</f>
        <v>0</v>
      </c>
      <c r="BF251" s="107">
        <f>IF($U$251="snížená",$N$251,0)</f>
        <v>0</v>
      </c>
      <c r="BG251" s="107">
        <f>IF($U$251="zákl. přenesená",$N$251,0)</f>
        <v>0</v>
      </c>
      <c r="BH251" s="107">
        <f>IF($U$251="sníž. přenesená",$N$251,0)</f>
        <v>0</v>
      </c>
      <c r="BI251" s="107">
        <f>IF($U$251="nulová",$N$251,0)</f>
        <v>0</v>
      </c>
      <c r="BJ251" s="71" t="s">
        <v>70</v>
      </c>
      <c r="BK251" s="107">
        <f>ROUND($L$251*$K$251,1)</f>
        <v>0</v>
      </c>
    </row>
    <row r="252" spans="2:51" s="6" customFormat="1" ht="15.75" customHeight="1">
      <c r="B252" s="117"/>
      <c r="E252" s="119"/>
      <c r="F252" s="275" t="s">
        <v>419</v>
      </c>
      <c r="G252" s="276"/>
      <c r="H252" s="276"/>
      <c r="I252" s="276"/>
      <c r="K252" s="120">
        <v>16</v>
      </c>
      <c r="S252" s="117"/>
      <c r="T252" s="121"/>
      <c r="AA252" s="122"/>
      <c r="AT252" s="118" t="s">
        <v>182</v>
      </c>
      <c r="AU252" s="118" t="s">
        <v>72</v>
      </c>
      <c r="AV252" s="118" t="s">
        <v>72</v>
      </c>
      <c r="AW252" s="118" t="s">
        <v>85</v>
      </c>
      <c r="AX252" s="118" t="s">
        <v>62</v>
      </c>
      <c r="AY252" s="118" t="s">
        <v>103</v>
      </c>
    </row>
    <row r="253" spans="2:51" s="6" customFormat="1" ht="15.75" customHeight="1">
      <c r="B253" s="117"/>
      <c r="E253" s="118"/>
      <c r="F253" s="275" t="s">
        <v>420</v>
      </c>
      <c r="G253" s="276"/>
      <c r="H253" s="276"/>
      <c r="I253" s="276"/>
      <c r="K253" s="120">
        <v>26</v>
      </c>
      <c r="S253" s="117"/>
      <c r="T253" s="121"/>
      <c r="AA253" s="122"/>
      <c r="AT253" s="118" t="s">
        <v>182</v>
      </c>
      <c r="AU253" s="118" t="s">
        <v>72</v>
      </c>
      <c r="AV253" s="118" t="s">
        <v>72</v>
      </c>
      <c r="AW253" s="118" t="s">
        <v>85</v>
      </c>
      <c r="AX253" s="118" t="s">
        <v>62</v>
      </c>
      <c r="AY253" s="118" t="s">
        <v>103</v>
      </c>
    </row>
    <row r="254" spans="2:51" s="6" customFormat="1" ht="15.75" customHeight="1">
      <c r="B254" s="117"/>
      <c r="E254" s="118"/>
      <c r="F254" s="275" t="s">
        <v>421</v>
      </c>
      <c r="G254" s="276"/>
      <c r="H254" s="276"/>
      <c r="I254" s="276"/>
      <c r="K254" s="120">
        <v>7</v>
      </c>
      <c r="S254" s="117"/>
      <c r="T254" s="121"/>
      <c r="AA254" s="122"/>
      <c r="AT254" s="118" t="s">
        <v>182</v>
      </c>
      <c r="AU254" s="118" t="s">
        <v>72</v>
      </c>
      <c r="AV254" s="118" t="s">
        <v>72</v>
      </c>
      <c r="AW254" s="118" t="s">
        <v>85</v>
      </c>
      <c r="AX254" s="118" t="s">
        <v>62</v>
      </c>
      <c r="AY254" s="118" t="s">
        <v>103</v>
      </c>
    </row>
    <row r="255" spans="2:63" s="6" customFormat="1" ht="15.75" customHeight="1">
      <c r="B255" s="20"/>
      <c r="C255" s="123" t="s">
        <v>422</v>
      </c>
      <c r="D255" s="123" t="s">
        <v>199</v>
      </c>
      <c r="E255" s="124" t="s">
        <v>423</v>
      </c>
      <c r="F255" s="279" t="s">
        <v>424</v>
      </c>
      <c r="G255" s="280"/>
      <c r="H255" s="280"/>
      <c r="I255" s="280"/>
      <c r="J255" s="125" t="s">
        <v>194</v>
      </c>
      <c r="K255" s="126">
        <v>49</v>
      </c>
      <c r="L255" s="281"/>
      <c r="M255" s="280"/>
      <c r="N255" s="282">
        <f>ROUND($L$255*$K$255,1)</f>
        <v>0</v>
      </c>
      <c r="O255" s="256"/>
      <c r="P255" s="256"/>
      <c r="Q255" s="256"/>
      <c r="R255" s="99"/>
      <c r="S255" s="20"/>
      <c r="T255" s="103"/>
      <c r="U255" s="104" t="s">
        <v>32</v>
      </c>
      <c r="X255" s="105">
        <v>0.0021</v>
      </c>
      <c r="Y255" s="105">
        <f>$X$255*$K$255</f>
        <v>0.10289999999999999</v>
      </c>
      <c r="Z255" s="105">
        <v>0</v>
      </c>
      <c r="AA255" s="106">
        <f>$Z$255*$K$255</f>
        <v>0</v>
      </c>
      <c r="AR255" s="71" t="s">
        <v>319</v>
      </c>
      <c r="AT255" s="71" t="s">
        <v>199</v>
      </c>
      <c r="AU255" s="71" t="s">
        <v>72</v>
      </c>
      <c r="AY255" s="6" t="s">
        <v>103</v>
      </c>
      <c r="BE255" s="107">
        <f>IF($U$255="základní",$N$255,0)</f>
        <v>0</v>
      </c>
      <c r="BF255" s="107">
        <f>IF($U$255="snížená",$N$255,0)</f>
        <v>0</v>
      </c>
      <c r="BG255" s="107">
        <f>IF($U$255="zákl. přenesená",$N$255,0)</f>
        <v>0</v>
      </c>
      <c r="BH255" s="107">
        <f>IF($U$255="sníž. přenesená",$N$255,0)</f>
        <v>0</v>
      </c>
      <c r="BI255" s="107">
        <f>IF($U$255="nulová",$N$255,0)</f>
        <v>0</v>
      </c>
      <c r="BJ255" s="71" t="s">
        <v>70</v>
      </c>
      <c r="BK255" s="107">
        <f>ROUND($L$255*$K$255,1)</f>
        <v>0</v>
      </c>
    </row>
    <row r="256" spans="2:63" s="6" customFormat="1" ht="15.75" customHeight="1">
      <c r="B256" s="20"/>
      <c r="C256" s="100" t="s">
        <v>425</v>
      </c>
      <c r="D256" s="100" t="s">
        <v>104</v>
      </c>
      <c r="E256" s="98" t="s">
        <v>426</v>
      </c>
      <c r="F256" s="255" t="s">
        <v>427</v>
      </c>
      <c r="G256" s="256"/>
      <c r="H256" s="256"/>
      <c r="I256" s="256"/>
      <c r="J256" s="100"/>
      <c r="K256" s="101">
        <v>7</v>
      </c>
      <c r="L256" s="257"/>
      <c r="M256" s="256"/>
      <c r="N256" s="258">
        <f>ROUND($L$256*$K$256,1)</f>
        <v>0</v>
      </c>
      <c r="O256" s="256"/>
      <c r="P256" s="256"/>
      <c r="Q256" s="256"/>
      <c r="R256" s="99"/>
      <c r="S256" s="20"/>
      <c r="T256" s="103"/>
      <c r="U256" s="104" t="s">
        <v>32</v>
      </c>
      <c r="X256" s="105">
        <v>0</v>
      </c>
      <c r="Y256" s="105">
        <f>$X$256*$K$256</f>
        <v>0</v>
      </c>
      <c r="Z256" s="105">
        <v>0</v>
      </c>
      <c r="AA256" s="106">
        <f>$Z$256*$K$256</f>
        <v>0</v>
      </c>
      <c r="AR256" s="71" t="s">
        <v>242</v>
      </c>
      <c r="AT256" s="71" t="s">
        <v>104</v>
      </c>
      <c r="AU256" s="71" t="s">
        <v>72</v>
      </c>
      <c r="AY256" s="71" t="s">
        <v>103</v>
      </c>
      <c r="BE256" s="107">
        <f>IF($U$256="základní",$N$256,0)</f>
        <v>0</v>
      </c>
      <c r="BF256" s="107">
        <f>IF($U$256="snížená",$N$256,0)</f>
        <v>0</v>
      </c>
      <c r="BG256" s="107">
        <f>IF($U$256="zákl. přenesená",$N$256,0)</f>
        <v>0</v>
      </c>
      <c r="BH256" s="107">
        <f>IF($U$256="sníž. přenesená",$N$256,0)</f>
        <v>0</v>
      </c>
      <c r="BI256" s="107">
        <f>IF($U$256="nulová",$N$256,0)</f>
        <v>0</v>
      </c>
      <c r="BJ256" s="71" t="s">
        <v>70</v>
      </c>
      <c r="BK256" s="107">
        <f>ROUND($L$256*$K$256,1)</f>
        <v>0</v>
      </c>
    </row>
    <row r="257" spans="2:63" s="6" customFormat="1" ht="27" customHeight="1">
      <c r="B257" s="20"/>
      <c r="C257" s="100" t="s">
        <v>428</v>
      </c>
      <c r="D257" s="100" t="s">
        <v>104</v>
      </c>
      <c r="E257" s="98" t="s">
        <v>429</v>
      </c>
      <c r="F257" s="255" t="s">
        <v>430</v>
      </c>
      <c r="G257" s="256"/>
      <c r="H257" s="256"/>
      <c r="I257" s="256"/>
      <c r="J257" s="100" t="s">
        <v>190</v>
      </c>
      <c r="K257" s="101">
        <v>19.3</v>
      </c>
      <c r="L257" s="257"/>
      <c r="M257" s="256"/>
      <c r="N257" s="258">
        <f>ROUND($L$257*$K$257,1)</f>
        <v>0</v>
      </c>
      <c r="O257" s="256"/>
      <c r="P257" s="256"/>
      <c r="Q257" s="256"/>
      <c r="R257" s="99" t="s">
        <v>178</v>
      </c>
      <c r="S257" s="20"/>
      <c r="T257" s="103"/>
      <c r="U257" s="104" t="s">
        <v>32</v>
      </c>
      <c r="X257" s="105">
        <v>0</v>
      </c>
      <c r="Y257" s="105">
        <f>$X$257*$K$257</f>
        <v>0</v>
      </c>
      <c r="Z257" s="105">
        <v>0</v>
      </c>
      <c r="AA257" s="106">
        <f>$Z$257*$K$257</f>
        <v>0</v>
      </c>
      <c r="AR257" s="71" t="s">
        <v>242</v>
      </c>
      <c r="AT257" s="71" t="s">
        <v>104</v>
      </c>
      <c r="AU257" s="71" t="s">
        <v>72</v>
      </c>
      <c r="AY257" s="71" t="s">
        <v>103</v>
      </c>
      <c r="BE257" s="107">
        <f>IF($U$257="základní",$N$257,0)</f>
        <v>0</v>
      </c>
      <c r="BF257" s="107">
        <f>IF($U$257="snížená",$N$257,0)</f>
        <v>0</v>
      </c>
      <c r="BG257" s="107">
        <f>IF($U$257="zákl. přenesená",$N$257,0)</f>
        <v>0</v>
      </c>
      <c r="BH257" s="107">
        <f>IF($U$257="sníž. přenesená",$N$257,0)</f>
        <v>0</v>
      </c>
      <c r="BI257" s="107">
        <f>IF($U$257="nulová",$N$257,0)</f>
        <v>0</v>
      </c>
      <c r="BJ257" s="71" t="s">
        <v>70</v>
      </c>
      <c r="BK257" s="107">
        <f>ROUND($L$257*$K$257,1)</f>
        <v>0</v>
      </c>
    </row>
    <row r="258" spans="2:47" s="6" customFormat="1" ht="62.25" customHeight="1">
      <c r="B258" s="20"/>
      <c r="F258" s="261" t="s">
        <v>431</v>
      </c>
      <c r="G258" s="238"/>
      <c r="H258" s="238"/>
      <c r="I258" s="238"/>
      <c r="J258" s="238"/>
      <c r="K258" s="238"/>
      <c r="L258" s="238"/>
      <c r="M258" s="238"/>
      <c r="N258" s="238"/>
      <c r="O258" s="238"/>
      <c r="P258" s="238"/>
      <c r="Q258" s="238"/>
      <c r="R258" s="238"/>
      <c r="S258" s="20"/>
      <c r="T258" s="44"/>
      <c r="AA258" s="45"/>
      <c r="AT258" s="6" t="s">
        <v>180</v>
      </c>
      <c r="AU258" s="6" t="s">
        <v>72</v>
      </c>
    </row>
    <row r="259" spans="2:51" s="6" customFormat="1" ht="15.75" customHeight="1">
      <c r="B259" s="117"/>
      <c r="E259" s="118"/>
      <c r="F259" s="275" t="s">
        <v>156</v>
      </c>
      <c r="G259" s="276"/>
      <c r="H259" s="276"/>
      <c r="I259" s="276"/>
      <c r="K259" s="120">
        <v>19.3</v>
      </c>
      <c r="S259" s="117"/>
      <c r="T259" s="121"/>
      <c r="AA259" s="122"/>
      <c r="AT259" s="118" t="s">
        <v>182</v>
      </c>
      <c r="AU259" s="118" t="s">
        <v>72</v>
      </c>
      <c r="AV259" s="118" t="s">
        <v>72</v>
      </c>
      <c r="AW259" s="118" t="s">
        <v>85</v>
      </c>
      <c r="AX259" s="118" t="s">
        <v>62</v>
      </c>
      <c r="AY259" s="118" t="s">
        <v>103</v>
      </c>
    </row>
    <row r="260" spans="2:63" s="6" customFormat="1" ht="15.75" customHeight="1">
      <c r="B260" s="20"/>
      <c r="C260" s="123" t="s">
        <v>432</v>
      </c>
      <c r="D260" s="123" t="s">
        <v>199</v>
      </c>
      <c r="E260" s="124" t="s">
        <v>433</v>
      </c>
      <c r="F260" s="279" t="s">
        <v>434</v>
      </c>
      <c r="G260" s="280"/>
      <c r="H260" s="280"/>
      <c r="I260" s="280"/>
      <c r="J260" s="125" t="s">
        <v>190</v>
      </c>
      <c r="K260" s="126">
        <v>22.2</v>
      </c>
      <c r="L260" s="281"/>
      <c r="M260" s="280"/>
      <c r="N260" s="282">
        <f>ROUND($L$260*$K$260,1)</f>
        <v>0</v>
      </c>
      <c r="O260" s="256"/>
      <c r="P260" s="256"/>
      <c r="Q260" s="256"/>
      <c r="R260" s="99" t="s">
        <v>178</v>
      </c>
      <c r="S260" s="20"/>
      <c r="T260" s="103"/>
      <c r="U260" s="104" t="s">
        <v>32</v>
      </c>
      <c r="X260" s="105">
        <v>0.0003</v>
      </c>
      <c r="Y260" s="105">
        <f>$X$260*$K$260</f>
        <v>0.006659999999999999</v>
      </c>
      <c r="Z260" s="105">
        <v>0</v>
      </c>
      <c r="AA260" s="106">
        <f>$Z$260*$K$260</f>
        <v>0</v>
      </c>
      <c r="AR260" s="71" t="s">
        <v>319</v>
      </c>
      <c r="AT260" s="71" t="s">
        <v>199</v>
      </c>
      <c r="AU260" s="71" t="s">
        <v>72</v>
      </c>
      <c r="AY260" s="6" t="s">
        <v>103</v>
      </c>
      <c r="BE260" s="107">
        <f>IF($U$260="základní",$N$260,0)</f>
        <v>0</v>
      </c>
      <c r="BF260" s="107">
        <f>IF($U$260="snížená",$N$260,0)</f>
        <v>0</v>
      </c>
      <c r="BG260" s="107">
        <f>IF($U$260="zákl. přenesená",$N$260,0)</f>
        <v>0</v>
      </c>
      <c r="BH260" s="107">
        <f>IF($U$260="sníž. přenesená",$N$260,0)</f>
        <v>0</v>
      </c>
      <c r="BI260" s="107">
        <f>IF($U$260="nulová",$N$260,0)</f>
        <v>0</v>
      </c>
      <c r="BJ260" s="71" t="s">
        <v>70</v>
      </c>
      <c r="BK260" s="107">
        <f>ROUND($L$260*$K$260,1)</f>
        <v>0</v>
      </c>
    </row>
    <row r="261" spans="2:51" s="6" customFormat="1" ht="15.75" customHeight="1">
      <c r="B261" s="117"/>
      <c r="E261" s="119"/>
      <c r="F261" s="275" t="s">
        <v>435</v>
      </c>
      <c r="G261" s="276"/>
      <c r="H261" s="276"/>
      <c r="I261" s="276"/>
      <c r="K261" s="120">
        <v>22.2</v>
      </c>
      <c r="S261" s="117"/>
      <c r="T261" s="121"/>
      <c r="AA261" s="122"/>
      <c r="AT261" s="118" t="s">
        <v>182</v>
      </c>
      <c r="AU261" s="118" t="s">
        <v>72</v>
      </c>
      <c r="AV261" s="118" t="s">
        <v>72</v>
      </c>
      <c r="AW261" s="118" t="s">
        <v>85</v>
      </c>
      <c r="AX261" s="118" t="s">
        <v>62</v>
      </c>
      <c r="AY261" s="118" t="s">
        <v>103</v>
      </c>
    </row>
    <row r="262" spans="2:63" s="6" customFormat="1" ht="39" customHeight="1">
      <c r="B262" s="20"/>
      <c r="C262" s="97" t="s">
        <v>436</v>
      </c>
      <c r="D262" s="97" t="s">
        <v>104</v>
      </c>
      <c r="E262" s="98" t="s">
        <v>437</v>
      </c>
      <c r="F262" s="255" t="s">
        <v>438</v>
      </c>
      <c r="G262" s="256"/>
      <c r="H262" s="256"/>
      <c r="I262" s="256"/>
      <c r="J262" s="100" t="s">
        <v>190</v>
      </c>
      <c r="K262" s="101">
        <v>21.94</v>
      </c>
      <c r="L262" s="257"/>
      <c r="M262" s="256"/>
      <c r="N262" s="258">
        <f>ROUND($L$262*$K$262,1)</f>
        <v>0</v>
      </c>
      <c r="O262" s="256"/>
      <c r="P262" s="256"/>
      <c r="Q262" s="256"/>
      <c r="R262" s="99" t="s">
        <v>178</v>
      </c>
      <c r="S262" s="20"/>
      <c r="T262" s="103"/>
      <c r="U262" s="104" t="s">
        <v>32</v>
      </c>
      <c r="X262" s="105">
        <v>0</v>
      </c>
      <c r="Y262" s="105">
        <f>$X$262*$K$262</f>
        <v>0</v>
      </c>
      <c r="Z262" s="105">
        <v>0</v>
      </c>
      <c r="AA262" s="106">
        <f>$Z$262*$K$262</f>
        <v>0</v>
      </c>
      <c r="AR262" s="71" t="s">
        <v>242</v>
      </c>
      <c r="AT262" s="71" t="s">
        <v>104</v>
      </c>
      <c r="AU262" s="71" t="s">
        <v>72</v>
      </c>
      <c r="AY262" s="6" t="s">
        <v>103</v>
      </c>
      <c r="BE262" s="107">
        <f>IF($U$262="základní",$N$262,0)</f>
        <v>0</v>
      </c>
      <c r="BF262" s="107">
        <f>IF($U$262="snížená",$N$262,0)</f>
        <v>0</v>
      </c>
      <c r="BG262" s="107">
        <f>IF($U$262="zákl. přenesená",$N$262,0)</f>
        <v>0</v>
      </c>
      <c r="BH262" s="107">
        <f>IF($U$262="sníž. přenesená",$N$262,0)</f>
        <v>0</v>
      </c>
      <c r="BI262" s="107">
        <f>IF($U$262="nulová",$N$262,0)</f>
        <v>0</v>
      </c>
      <c r="BJ262" s="71" t="s">
        <v>70</v>
      </c>
      <c r="BK262" s="107">
        <f>ROUND($L$262*$K$262,1)</f>
        <v>0</v>
      </c>
    </row>
    <row r="263" spans="2:47" s="6" customFormat="1" ht="50.25" customHeight="1">
      <c r="B263" s="20"/>
      <c r="F263" s="261" t="s">
        <v>388</v>
      </c>
      <c r="G263" s="238"/>
      <c r="H263" s="238"/>
      <c r="I263" s="238"/>
      <c r="J263" s="238"/>
      <c r="K263" s="238"/>
      <c r="L263" s="238"/>
      <c r="M263" s="238"/>
      <c r="N263" s="238"/>
      <c r="O263" s="238"/>
      <c r="P263" s="238"/>
      <c r="Q263" s="238"/>
      <c r="R263" s="238"/>
      <c r="S263" s="20"/>
      <c r="T263" s="44"/>
      <c r="AA263" s="45"/>
      <c r="AT263" s="6" t="s">
        <v>180</v>
      </c>
      <c r="AU263" s="6" t="s">
        <v>72</v>
      </c>
    </row>
    <row r="264" spans="2:51" s="6" customFormat="1" ht="15.75" customHeight="1">
      <c r="B264" s="117"/>
      <c r="E264" s="118"/>
      <c r="F264" s="275" t="s">
        <v>156</v>
      </c>
      <c r="G264" s="276"/>
      <c r="H264" s="276"/>
      <c r="I264" s="276"/>
      <c r="K264" s="120">
        <v>19.3</v>
      </c>
      <c r="S264" s="117"/>
      <c r="T264" s="121"/>
      <c r="AA264" s="122"/>
      <c r="AT264" s="118" t="s">
        <v>182</v>
      </c>
      <c r="AU264" s="118" t="s">
        <v>72</v>
      </c>
      <c r="AV264" s="118" t="s">
        <v>72</v>
      </c>
      <c r="AW264" s="118" t="s">
        <v>85</v>
      </c>
      <c r="AX264" s="118" t="s">
        <v>62</v>
      </c>
      <c r="AY264" s="118" t="s">
        <v>103</v>
      </c>
    </row>
    <row r="265" spans="2:51" s="6" customFormat="1" ht="15.75" customHeight="1">
      <c r="B265" s="117"/>
      <c r="E265" s="118"/>
      <c r="F265" s="275" t="s">
        <v>439</v>
      </c>
      <c r="G265" s="276"/>
      <c r="H265" s="276"/>
      <c r="I265" s="276"/>
      <c r="K265" s="120">
        <v>2.64</v>
      </c>
      <c r="S265" s="117"/>
      <c r="T265" s="121"/>
      <c r="AA265" s="122"/>
      <c r="AT265" s="118" t="s">
        <v>182</v>
      </c>
      <c r="AU265" s="118" t="s">
        <v>72</v>
      </c>
      <c r="AV265" s="118" t="s">
        <v>72</v>
      </c>
      <c r="AW265" s="118" t="s">
        <v>85</v>
      </c>
      <c r="AX265" s="118" t="s">
        <v>62</v>
      </c>
      <c r="AY265" s="118" t="s">
        <v>103</v>
      </c>
    </row>
    <row r="266" spans="2:63" s="6" customFormat="1" ht="27" customHeight="1">
      <c r="B266" s="20"/>
      <c r="C266" s="123" t="s">
        <v>440</v>
      </c>
      <c r="D266" s="123" t="s">
        <v>199</v>
      </c>
      <c r="E266" s="124" t="s">
        <v>441</v>
      </c>
      <c r="F266" s="279" t="s">
        <v>442</v>
      </c>
      <c r="G266" s="280"/>
      <c r="H266" s="280"/>
      <c r="I266" s="280"/>
      <c r="J266" s="125" t="s">
        <v>190</v>
      </c>
      <c r="K266" s="126">
        <v>26.33</v>
      </c>
      <c r="L266" s="281"/>
      <c r="M266" s="280"/>
      <c r="N266" s="282">
        <f>ROUND($L$266*$K$266,1)</f>
        <v>0</v>
      </c>
      <c r="O266" s="256"/>
      <c r="P266" s="256"/>
      <c r="Q266" s="256"/>
      <c r="R266" s="99" t="s">
        <v>178</v>
      </c>
      <c r="S266" s="20"/>
      <c r="T266" s="103"/>
      <c r="U266" s="104" t="s">
        <v>32</v>
      </c>
      <c r="X266" s="105">
        <v>0.0019</v>
      </c>
      <c r="Y266" s="105">
        <f>$X$266*$K$266</f>
        <v>0.050026999999999995</v>
      </c>
      <c r="Z266" s="105">
        <v>0</v>
      </c>
      <c r="AA266" s="106">
        <f>$Z$266*$K$266</f>
        <v>0</v>
      </c>
      <c r="AR266" s="71" t="s">
        <v>319</v>
      </c>
      <c r="AT266" s="71" t="s">
        <v>199</v>
      </c>
      <c r="AU266" s="71" t="s">
        <v>72</v>
      </c>
      <c r="AY266" s="6" t="s">
        <v>103</v>
      </c>
      <c r="BE266" s="107">
        <f>IF($U$266="základní",$N$266,0)</f>
        <v>0</v>
      </c>
      <c r="BF266" s="107">
        <f>IF($U$266="snížená",$N$266,0)</f>
        <v>0</v>
      </c>
      <c r="BG266" s="107">
        <f>IF($U$266="zákl. přenesená",$N$266,0)</f>
        <v>0</v>
      </c>
      <c r="BH266" s="107">
        <f>IF($U$266="sníž. přenesená",$N$266,0)</f>
        <v>0</v>
      </c>
      <c r="BI266" s="107">
        <f>IF($U$266="nulová",$N$266,0)</f>
        <v>0</v>
      </c>
      <c r="BJ266" s="71" t="s">
        <v>70</v>
      </c>
      <c r="BK266" s="107">
        <f>ROUND($L$266*$K$266,1)</f>
        <v>0</v>
      </c>
    </row>
    <row r="267" spans="2:51" s="6" customFormat="1" ht="15.75" customHeight="1">
      <c r="B267" s="117"/>
      <c r="E267" s="119"/>
      <c r="F267" s="275" t="s">
        <v>443</v>
      </c>
      <c r="G267" s="276"/>
      <c r="H267" s="276"/>
      <c r="I267" s="276"/>
      <c r="K267" s="120">
        <v>26.33</v>
      </c>
      <c r="S267" s="117"/>
      <c r="T267" s="121"/>
      <c r="AA267" s="122"/>
      <c r="AT267" s="118" t="s">
        <v>182</v>
      </c>
      <c r="AU267" s="118" t="s">
        <v>72</v>
      </c>
      <c r="AV267" s="118" t="s">
        <v>72</v>
      </c>
      <c r="AW267" s="118" t="s">
        <v>85</v>
      </c>
      <c r="AX267" s="118" t="s">
        <v>62</v>
      </c>
      <c r="AY267" s="118" t="s">
        <v>103</v>
      </c>
    </row>
    <row r="268" spans="2:63" s="6" customFormat="1" ht="27" customHeight="1">
      <c r="B268" s="20"/>
      <c r="C268" s="97" t="s">
        <v>444</v>
      </c>
      <c r="D268" s="97" t="s">
        <v>104</v>
      </c>
      <c r="E268" s="98" t="s">
        <v>445</v>
      </c>
      <c r="F268" s="255" t="s">
        <v>446</v>
      </c>
      <c r="G268" s="256"/>
      <c r="H268" s="256"/>
      <c r="I268" s="256"/>
      <c r="J268" s="100" t="s">
        <v>273</v>
      </c>
      <c r="K268" s="101">
        <v>14.85</v>
      </c>
      <c r="L268" s="257"/>
      <c r="M268" s="256"/>
      <c r="N268" s="258">
        <f>ROUND($L$268*$K$268,1)</f>
        <v>0</v>
      </c>
      <c r="O268" s="256"/>
      <c r="P268" s="256"/>
      <c r="Q268" s="256"/>
      <c r="R268" s="99" t="s">
        <v>178</v>
      </c>
      <c r="S268" s="20"/>
      <c r="T268" s="103"/>
      <c r="U268" s="104" t="s">
        <v>32</v>
      </c>
      <c r="X268" s="105">
        <v>0</v>
      </c>
      <c r="Y268" s="105">
        <f>$X$268*$K$268</f>
        <v>0</v>
      </c>
      <c r="Z268" s="105">
        <v>0</v>
      </c>
      <c r="AA268" s="106">
        <f>$Z$268*$K$268</f>
        <v>0</v>
      </c>
      <c r="AR268" s="71" t="s">
        <v>242</v>
      </c>
      <c r="AT268" s="71" t="s">
        <v>104</v>
      </c>
      <c r="AU268" s="71" t="s">
        <v>72</v>
      </c>
      <c r="AY268" s="6" t="s">
        <v>103</v>
      </c>
      <c r="BE268" s="107">
        <f>IF($U$268="základní",$N$268,0)</f>
        <v>0</v>
      </c>
      <c r="BF268" s="107">
        <f>IF($U$268="snížená",$N$268,0)</f>
        <v>0</v>
      </c>
      <c r="BG268" s="107">
        <f>IF($U$268="zákl. přenesená",$N$268,0)</f>
        <v>0</v>
      </c>
      <c r="BH268" s="107">
        <f>IF($U$268="sníž. přenesená",$N$268,0)</f>
        <v>0</v>
      </c>
      <c r="BI268" s="107">
        <f>IF($U$268="nulová",$N$268,0)</f>
        <v>0</v>
      </c>
      <c r="BJ268" s="71" t="s">
        <v>70</v>
      </c>
      <c r="BK268" s="107">
        <f>ROUND($L$268*$K$268,1)</f>
        <v>0</v>
      </c>
    </row>
    <row r="269" spans="2:47" s="6" customFormat="1" ht="50.25" customHeight="1">
      <c r="B269" s="20"/>
      <c r="F269" s="261" t="s">
        <v>388</v>
      </c>
      <c r="G269" s="238"/>
      <c r="H269" s="238"/>
      <c r="I269" s="238"/>
      <c r="J269" s="238"/>
      <c r="K269" s="238"/>
      <c r="L269" s="238"/>
      <c r="M269" s="238"/>
      <c r="N269" s="238"/>
      <c r="O269" s="238"/>
      <c r="P269" s="238"/>
      <c r="Q269" s="238"/>
      <c r="R269" s="238"/>
      <c r="S269" s="20"/>
      <c r="T269" s="44"/>
      <c r="AA269" s="45"/>
      <c r="AT269" s="6" t="s">
        <v>180</v>
      </c>
      <c r="AU269" s="6" t="s">
        <v>72</v>
      </c>
    </row>
    <row r="270" spans="2:51" s="6" customFormat="1" ht="15.75" customHeight="1">
      <c r="B270" s="117"/>
      <c r="E270" s="118"/>
      <c r="F270" s="275" t="s">
        <v>447</v>
      </c>
      <c r="G270" s="276"/>
      <c r="H270" s="276"/>
      <c r="I270" s="276"/>
      <c r="K270" s="120">
        <v>14.85</v>
      </c>
      <c r="S270" s="117"/>
      <c r="T270" s="121"/>
      <c r="AA270" s="122"/>
      <c r="AT270" s="118" t="s">
        <v>182</v>
      </c>
      <c r="AU270" s="118" t="s">
        <v>72</v>
      </c>
      <c r="AV270" s="118" t="s">
        <v>72</v>
      </c>
      <c r="AW270" s="118" t="s">
        <v>85</v>
      </c>
      <c r="AX270" s="118" t="s">
        <v>62</v>
      </c>
      <c r="AY270" s="118" t="s">
        <v>103</v>
      </c>
    </row>
    <row r="271" spans="2:63" s="6" customFormat="1" ht="27" customHeight="1">
      <c r="B271" s="20"/>
      <c r="C271" s="97" t="s">
        <v>448</v>
      </c>
      <c r="D271" s="97" t="s">
        <v>104</v>
      </c>
      <c r="E271" s="98" t="s">
        <v>449</v>
      </c>
      <c r="F271" s="255" t="s">
        <v>450</v>
      </c>
      <c r="G271" s="256"/>
      <c r="H271" s="256"/>
      <c r="I271" s="256"/>
      <c r="J271" s="100" t="s">
        <v>194</v>
      </c>
      <c r="K271" s="101">
        <v>10</v>
      </c>
      <c r="L271" s="257"/>
      <c r="M271" s="256"/>
      <c r="N271" s="258">
        <f>ROUND($L$271*$K$271,1)</f>
        <v>0</v>
      </c>
      <c r="O271" s="256"/>
      <c r="P271" s="256"/>
      <c r="Q271" s="256"/>
      <c r="R271" s="99" t="s">
        <v>178</v>
      </c>
      <c r="S271" s="20"/>
      <c r="T271" s="103"/>
      <c r="U271" s="104" t="s">
        <v>32</v>
      </c>
      <c r="X271" s="105">
        <v>0.00111</v>
      </c>
      <c r="Y271" s="105">
        <f>$X$271*$K$271</f>
        <v>0.0111</v>
      </c>
      <c r="Z271" s="105">
        <v>0</v>
      </c>
      <c r="AA271" s="106">
        <f>$Z$271*$K$271</f>
        <v>0</v>
      </c>
      <c r="AR271" s="71" t="s">
        <v>242</v>
      </c>
      <c r="AT271" s="71" t="s">
        <v>104</v>
      </c>
      <c r="AU271" s="71" t="s">
        <v>72</v>
      </c>
      <c r="AY271" s="6" t="s">
        <v>103</v>
      </c>
      <c r="BE271" s="107">
        <f>IF($U$271="základní",$N$271,0)</f>
        <v>0</v>
      </c>
      <c r="BF271" s="107">
        <f>IF($U$271="snížená",$N$271,0)</f>
        <v>0</v>
      </c>
      <c r="BG271" s="107">
        <f>IF($U$271="zákl. přenesená",$N$271,0)</f>
        <v>0</v>
      </c>
      <c r="BH271" s="107">
        <f>IF($U$271="sníž. přenesená",$N$271,0)</f>
        <v>0</v>
      </c>
      <c r="BI271" s="107">
        <f>IF($U$271="nulová",$N$271,0)</f>
        <v>0</v>
      </c>
      <c r="BJ271" s="71" t="s">
        <v>70</v>
      </c>
      <c r="BK271" s="107">
        <f>ROUND($L$271*$K$271,1)</f>
        <v>0</v>
      </c>
    </row>
    <row r="272" spans="2:51" s="6" customFormat="1" ht="15.75" customHeight="1">
      <c r="B272" s="117"/>
      <c r="E272" s="119"/>
      <c r="F272" s="275" t="s">
        <v>451</v>
      </c>
      <c r="G272" s="276"/>
      <c r="H272" s="276"/>
      <c r="I272" s="276"/>
      <c r="K272" s="120">
        <v>8.8</v>
      </c>
      <c r="S272" s="117"/>
      <c r="T272" s="121"/>
      <c r="AA272" s="122"/>
      <c r="AT272" s="118" t="s">
        <v>182</v>
      </c>
      <c r="AU272" s="118" t="s">
        <v>72</v>
      </c>
      <c r="AV272" s="118" t="s">
        <v>72</v>
      </c>
      <c r="AW272" s="118" t="s">
        <v>85</v>
      </c>
      <c r="AX272" s="118" t="s">
        <v>62</v>
      </c>
      <c r="AY272" s="118" t="s">
        <v>103</v>
      </c>
    </row>
    <row r="273" spans="2:51" s="6" customFormat="1" ht="15.75" customHeight="1">
      <c r="B273" s="117"/>
      <c r="E273" s="118"/>
      <c r="F273" s="275" t="s">
        <v>452</v>
      </c>
      <c r="G273" s="276"/>
      <c r="H273" s="276"/>
      <c r="I273" s="276"/>
      <c r="K273" s="120">
        <v>1.2</v>
      </c>
      <c r="S273" s="117"/>
      <c r="T273" s="121"/>
      <c r="AA273" s="122"/>
      <c r="AT273" s="118" t="s">
        <v>182</v>
      </c>
      <c r="AU273" s="118" t="s">
        <v>72</v>
      </c>
      <c r="AV273" s="118" t="s">
        <v>72</v>
      </c>
      <c r="AW273" s="118" t="s">
        <v>85</v>
      </c>
      <c r="AX273" s="118" t="s">
        <v>62</v>
      </c>
      <c r="AY273" s="118" t="s">
        <v>103</v>
      </c>
    </row>
    <row r="274" spans="2:63" s="6" customFormat="1" ht="27" customHeight="1">
      <c r="B274" s="20"/>
      <c r="C274" s="97" t="s">
        <v>453</v>
      </c>
      <c r="D274" s="97" t="s">
        <v>104</v>
      </c>
      <c r="E274" s="98" t="s">
        <v>454</v>
      </c>
      <c r="F274" s="255" t="s">
        <v>455</v>
      </c>
      <c r="G274" s="256"/>
      <c r="H274" s="256"/>
      <c r="I274" s="256"/>
      <c r="J274" s="100" t="s">
        <v>194</v>
      </c>
      <c r="K274" s="101">
        <v>10</v>
      </c>
      <c r="L274" s="257"/>
      <c r="M274" s="256"/>
      <c r="N274" s="258">
        <f>ROUND($L$274*$K$274,1)</f>
        <v>0</v>
      </c>
      <c r="O274" s="256"/>
      <c r="P274" s="256"/>
      <c r="Q274" s="256"/>
      <c r="R274" s="99" t="s">
        <v>178</v>
      </c>
      <c r="S274" s="20"/>
      <c r="T274" s="103"/>
      <c r="U274" s="104" t="s">
        <v>32</v>
      </c>
      <c r="X274" s="105">
        <v>0.00079</v>
      </c>
      <c r="Y274" s="105">
        <f>$X$274*$K$274</f>
        <v>0.0079</v>
      </c>
      <c r="Z274" s="105">
        <v>0</v>
      </c>
      <c r="AA274" s="106">
        <f>$Z$274*$K$274</f>
        <v>0</v>
      </c>
      <c r="AR274" s="71" t="s">
        <v>242</v>
      </c>
      <c r="AT274" s="71" t="s">
        <v>104</v>
      </c>
      <c r="AU274" s="71" t="s">
        <v>72</v>
      </c>
      <c r="AY274" s="6" t="s">
        <v>103</v>
      </c>
      <c r="BE274" s="107">
        <f>IF($U$274="základní",$N$274,0)</f>
        <v>0</v>
      </c>
      <c r="BF274" s="107">
        <f>IF($U$274="snížená",$N$274,0)</f>
        <v>0</v>
      </c>
      <c r="BG274" s="107">
        <f>IF($U$274="zákl. přenesená",$N$274,0)</f>
        <v>0</v>
      </c>
      <c r="BH274" s="107">
        <f>IF($U$274="sníž. přenesená",$N$274,0)</f>
        <v>0</v>
      </c>
      <c r="BI274" s="107">
        <f>IF($U$274="nulová",$N$274,0)</f>
        <v>0</v>
      </c>
      <c r="BJ274" s="71" t="s">
        <v>70</v>
      </c>
      <c r="BK274" s="107">
        <f>ROUND($L$274*$K$274,1)</f>
        <v>0</v>
      </c>
    </row>
    <row r="275" spans="2:63" s="6" customFormat="1" ht="27" customHeight="1">
      <c r="B275" s="20"/>
      <c r="C275" s="100" t="s">
        <v>456</v>
      </c>
      <c r="D275" s="100" t="s">
        <v>104</v>
      </c>
      <c r="E275" s="98" t="s">
        <v>457</v>
      </c>
      <c r="F275" s="255" t="s">
        <v>458</v>
      </c>
      <c r="G275" s="256"/>
      <c r="H275" s="256"/>
      <c r="I275" s="256"/>
      <c r="J275" s="100" t="s">
        <v>177</v>
      </c>
      <c r="K275" s="101">
        <v>7.3</v>
      </c>
      <c r="L275" s="257"/>
      <c r="M275" s="256"/>
      <c r="N275" s="258">
        <f>ROUND($L$275*$K$275,1)</f>
        <v>0</v>
      </c>
      <c r="O275" s="256"/>
      <c r="P275" s="256"/>
      <c r="Q275" s="256"/>
      <c r="R275" s="99" t="s">
        <v>178</v>
      </c>
      <c r="S275" s="20"/>
      <c r="T275" s="103"/>
      <c r="U275" s="104" t="s">
        <v>32</v>
      </c>
      <c r="X275" s="105">
        <v>0</v>
      </c>
      <c r="Y275" s="105">
        <f>$X$275*$K$275</f>
        <v>0</v>
      </c>
      <c r="Z275" s="105">
        <v>0</v>
      </c>
      <c r="AA275" s="106">
        <f>$Z$275*$K$275</f>
        <v>0</v>
      </c>
      <c r="AR275" s="71" t="s">
        <v>242</v>
      </c>
      <c r="AT275" s="71" t="s">
        <v>104</v>
      </c>
      <c r="AU275" s="71" t="s">
        <v>72</v>
      </c>
      <c r="AY275" s="71" t="s">
        <v>103</v>
      </c>
      <c r="BE275" s="107">
        <f>IF($U$275="základní",$N$275,0)</f>
        <v>0</v>
      </c>
      <c r="BF275" s="107">
        <f>IF($U$275="snížená",$N$275,0)</f>
        <v>0</v>
      </c>
      <c r="BG275" s="107">
        <f>IF($U$275="zákl. přenesená",$N$275,0)</f>
        <v>0</v>
      </c>
      <c r="BH275" s="107">
        <f>IF($U$275="sníž. přenesená",$N$275,0)</f>
        <v>0</v>
      </c>
      <c r="BI275" s="107">
        <f>IF($U$275="nulová",$N$275,0)</f>
        <v>0</v>
      </c>
      <c r="BJ275" s="71" t="s">
        <v>70</v>
      </c>
      <c r="BK275" s="107">
        <f>ROUND($L$275*$K$275,1)</f>
        <v>0</v>
      </c>
    </row>
    <row r="276" spans="2:47" s="6" customFormat="1" ht="121.5" customHeight="1">
      <c r="B276" s="20"/>
      <c r="F276" s="261" t="s">
        <v>459</v>
      </c>
      <c r="G276" s="238"/>
      <c r="H276" s="238"/>
      <c r="I276" s="238"/>
      <c r="J276" s="238"/>
      <c r="K276" s="238"/>
      <c r="L276" s="238"/>
      <c r="M276" s="238"/>
      <c r="N276" s="238"/>
      <c r="O276" s="238"/>
      <c r="P276" s="238"/>
      <c r="Q276" s="238"/>
      <c r="R276" s="238"/>
      <c r="S276" s="20"/>
      <c r="T276" s="44"/>
      <c r="AA276" s="45"/>
      <c r="AT276" s="6" t="s">
        <v>180</v>
      </c>
      <c r="AU276" s="6" t="s">
        <v>72</v>
      </c>
    </row>
    <row r="277" spans="2:63" s="89" customFormat="1" ht="30.75" customHeight="1">
      <c r="B277" s="90"/>
      <c r="D277" s="116" t="s">
        <v>166</v>
      </c>
      <c r="N277" s="274">
        <f>$BK$277</f>
        <v>0</v>
      </c>
      <c r="O277" s="260"/>
      <c r="P277" s="260"/>
      <c r="Q277" s="260"/>
      <c r="S277" s="90"/>
      <c r="T277" s="93"/>
      <c r="W277" s="94">
        <f>SUM($W$278:$W$312)</f>
        <v>0</v>
      </c>
      <c r="Y277" s="94">
        <f>SUM($Y$278:$Y$312)</f>
        <v>5.40142165</v>
      </c>
      <c r="AA277" s="95">
        <f>SUM($AA$278:$AA$312)</f>
        <v>0.980602</v>
      </c>
      <c r="AR277" s="92" t="s">
        <v>72</v>
      </c>
      <c r="AT277" s="92" t="s">
        <v>61</v>
      </c>
      <c r="AU277" s="92" t="s">
        <v>70</v>
      </c>
      <c r="AY277" s="92" t="s">
        <v>103</v>
      </c>
      <c r="BK277" s="96">
        <f>SUM($BK$278:$BK$312)</f>
        <v>0</v>
      </c>
    </row>
    <row r="278" spans="2:63" s="6" customFormat="1" ht="27" customHeight="1">
      <c r="B278" s="20"/>
      <c r="C278" s="97" t="s">
        <v>460</v>
      </c>
      <c r="D278" s="97" t="s">
        <v>104</v>
      </c>
      <c r="E278" s="98" t="s">
        <v>461</v>
      </c>
      <c r="F278" s="255" t="s">
        <v>462</v>
      </c>
      <c r="G278" s="256"/>
      <c r="H278" s="256"/>
      <c r="I278" s="256"/>
      <c r="J278" s="100" t="s">
        <v>190</v>
      </c>
      <c r="K278" s="101">
        <v>700.43</v>
      </c>
      <c r="L278" s="257"/>
      <c r="M278" s="256"/>
      <c r="N278" s="258">
        <f>ROUND($L$278*$K$278,1)</f>
        <v>0</v>
      </c>
      <c r="O278" s="256"/>
      <c r="P278" s="256"/>
      <c r="Q278" s="256"/>
      <c r="R278" s="99" t="s">
        <v>178</v>
      </c>
      <c r="S278" s="20"/>
      <c r="T278" s="103"/>
      <c r="U278" s="104" t="s">
        <v>32</v>
      </c>
      <c r="X278" s="105">
        <v>0</v>
      </c>
      <c r="Y278" s="105">
        <f>$X$278*$K$278</f>
        <v>0</v>
      </c>
      <c r="Z278" s="105">
        <v>0.0014</v>
      </c>
      <c r="AA278" s="106">
        <f>$Z$278*$K$278</f>
        <v>0.980602</v>
      </c>
      <c r="AR278" s="71" t="s">
        <v>242</v>
      </c>
      <c r="AT278" s="71" t="s">
        <v>104</v>
      </c>
      <c r="AU278" s="71" t="s">
        <v>72</v>
      </c>
      <c r="AY278" s="6" t="s">
        <v>103</v>
      </c>
      <c r="BE278" s="107">
        <f>IF($U$278="základní",$N$278,0)</f>
        <v>0</v>
      </c>
      <c r="BF278" s="107">
        <f>IF($U$278="snížená",$N$278,0)</f>
        <v>0</v>
      </c>
      <c r="BG278" s="107">
        <f>IF($U$278="zákl. přenesená",$N$278,0)</f>
        <v>0</v>
      </c>
      <c r="BH278" s="107">
        <f>IF($U$278="sníž. přenesená",$N$278,0)</f>
        <v>0</v>
      </c>
      <c r="BI278" s="107">
        <f>IF($U$278="nulová",$N$278,0)</f>
        <v>0</v>
      </c>
      <c r="BJ278" s="71" t="s">
        <v>70</v>
      </c>
      <c r="BK278" s="107">
        <f>ROUND($L$278*$K$278,1)</f>
        <v>0</v>
      </c>
    </row>
    <row r="279" spans="2:47" s="6" customFormat="1" ht="85.5" customHeight="1">
      <c r="B279" s="20"/>
      <c r="F279" s="261" t="s">
        <v>463</v>
      </c>
      <c r="G279" s="238"/>
      <c r="H279" s="238"/>
      <c r="I279" s="238"/>
      <c r="J279" s="238"/>
      <c r="K279" s="238"/>
      <c r="L279" s="238"/>
      <c r="M279" s="238"/>
      <c r="N279" s="238"/>
      <c r="O279" s="238"/>
      <c r="P279" s="238"/>
      <c r="Q279" s="238"/>
      <c r="R279" s="238"/>
      <c r="S279" s="20"/>
      <c r="T279" s="44"/>
      <c r="AA279" s="45"/>
      <c r="AT279" s="6" t="s">
        <v>180</v>
      </c>
      <c r="AU279" s="6" t="s">
        <v>72</v>
      </c>
    </row>
    <row r="280" spans="2:51" s="6" customFormat="1" ht="15.75" customHeight="1">
      <c r="B280" s="117"/>
      <c r="E280" s="118"/>
      <c r="F280" s="275" t="s">
        <v>464</v>
      </c>
      <c r="G280" s="276"/>
      <c r="H280" s="276"/>
      <c r="I280" s="276"/>
      <c r="K280" s="120">
        <v>67.6</v>
      </c>
      <c r="S280" s="117"/>
      <c r="T280" s="121"/>
      <c r="AA280" s="122"/>
      <c r="AT280" s="118" t="s">
        <v>182</v>
      </c>
      <c r="AU280" s="118" t="s">
        <v>72</v>
      </c>
      <c r="AV280" s="118" t="s">
        <v>72</v>
      </c>
      <c r="AW280" s="118" t="s">
        <v>85</v>
      </c>
      <c r="AX280" s="118" t="s">
        <v>62</v>
      </c>
      <c r="AY280" s="118" t="s">
        <v>103</v>
      </c>
    </row>
    <row r="281" spans="2:51" s="6" customFormat="1" ht="15.75" customHeight="1">
      <c r="B281" s="117"/>
      <c r="E281" s="118"/>
      <c r="F281" s="275" t="s">
        <v>465</v>
      </c>
      <c r="G281" s="276"/>
      <c r="H281" s="276"/>
      <c r="I281" s="276"/>
      <c r="K281" s="120">
        <v>390.03</v>
      </c>
      <c r="S281" s="117"/>
      <c r="T281" s="121"/>
      <c r="AA281" s="122"/>
      <c r="AT281" s="118" t="s">
        <v>182</v>
      </c>
      <c r="AU281" s="118" t="s">
        <v>72</v>
      </c>
      <c r="AV281" s="118" t="s">
        <v>72</v>
      </c>
      <c r="AW281" s="118" t="s">
        <v>85</v>
      </c>
      <c r="AX281" s="118" t="s">
        <v>62</v>
      </c>
      <c r="AY281" s="118" t="s">
        <v>103</v>
      </c>
    </row>
    <row r="282" spans="2:51" s="6" customFormat="1" ht="15.75" customHeight="1">
      <c r="B282" s="117"/>
      <c r="E282" s="118"/>
      <c r="F282" s="275" t="s">
        <v>364</v>
      </c>
      <c r="G282" s="276"/>
      <c r="H282" s="276"/>
      <c r="I282" s="276"/>
      <c r="K282" s="120">
        <v>242.8</v>
      </c>
      <c r="S282" s="117"/>
      <c r="T282" s="121"/>
      <c r="AA282" s="122"/>
      <c r="AT282" s="118" t="s">
        <v>182</v>
      </c>
      <c r="AU282" s="118" t="s">
        <v>72</v>
      </c>
      <c r="AV282" s="118" t="s">
        <v>72</v>
      </c>
      <c r="AW282" s="118" t="s">
        <v>85</v>
      </c>
      <c r="AX282" s="118" t="s">
        <v>62</v>
      </c>
      <c r="AY282" s="118" t="s">
        <v>103</v>
      </c>
    </row>
    <row r="283" spans="2:63" s="6" customFormat="1" ht="27" customHeight="1">
      <c r="B283" s="20"/>
      <c r="C283" s="97" t="s">
        <v>466</v>
      </c>
      <c r="D283" s="97" t="s">
        <v>104</v>
      </c>
      <c r="E283" s="98" t="s">
        <v>467</v>
      </c>
      <c r="F283" s="255" t="s">
        <v>468</v>
      </c>
      <c r="G283" s="256"/>
      <c r="H283" s="256"/>
      <c r="I283" s="256"/>
      <c r="J283" s="100" t="s">
        <v>190</v>
      </c>
      <c r="K283" s="101">
        <v>700.43</v>
      </c>
      <c r="L283" s="257"/>
      <c r="M283" s="256"/>
      <c r="N283" s="258">
        <f>ROUND($L$283*$K$283,1)</f>
        <v>0</v>
      </c>
      <c r="O283" s="256"/>
      <c r="P283" s="256"/>
      <c r="Q283" s="256"/>
      <c r="R283" s="99" t="s">
        <v>178</v>
      </c>
      <c r="S283" s="20"/>
      <c r="T283" s="103"/>
      <c r="U283" s="104" t="s">
        <v>32</v>
      </c>
      <c r="X283" s="105">
        <v>0</v>
      </c>
      <c r="Y283" s="105">
        <f>$X$283*$K$283</f>
        <v>0</v>
      </c>
      <c r="Z283" s="105">
        <v>0</v>
      </c>
      <c r="AA283" s="106">
        <f>$Z$283*$K$283</f>
        <v>0</v>
      </c>
      <c r="AR283" s="71" t="s">
        <v>242</v>
      </c>
      <c r="AT283" s="71" t="s">
        <v>104</v>
      </c>
      <c r="AU283" s="71" t="s">
        <v>72</v>
      </c>
      <c r="AY283" s="6" t="s">
        <v>103</v>
      </c>
      <c r="BE283" s="107">
        <f>IF($U$283="základní",$N$283,0)</f>
        <v>0</v>
      </c>
      <c r="BF283" s="107">
        <f>IF($U$283="snížená",$N$283,0)</f>
        <v>0</v>
      </c>
      <c r="BG283" s="107">
        <f>IF($U$283="zákl. přenesená",$N$283,0)</f>
        <v>0</v>
      </c>
      <c r="BH283" s="107">
        <f>IF($U$283="sníž. přenesená",$N$283,0)</f>
        <v>0</v>
      </c>
      <c r="BI283" s="107">
        <f>IF($U$283="nulová",$N$283,0)</f>
        <v>0</v>
      </c>
      <c r="BJ283" s="71" t="s">
        <v>70</v>
      </c>
      <c r="BK283" s="107">
        <f>ROUND($L$283*$K$283,1)</f>
        <v>0</v>
      </c>
    </row>
    <row r="284" spans="2:51" s="6" customFormat="1" ht="15.75" customHeight="1">
      <c r="B284" s="117"/>
      <c r="E284" s="119"/>
      <c r="F284" s="275" t="s">
        <v>464</v>
      </c>
      <c r="G284" s="276"/>
      <c r="H284" s="276"/>
      <c r="I284" s="276"/>
      <c r="K284" s="120">
        <v>67.6</v>
      </c>
      <c r="S284" s="117"/>
      <c r="T284" s="121"/>
      <c r="AA284" s="122"/>
      <c r="AT284" s="118" t="s">
        <v>182</v>
      </c>
      <c r="AU284" s="118" t="s">
        <v>72</v>
      </c>
      <c r="AV284" s="118" t="s">
        <v>72</v>
      </c>
      <c r="AW284" s="118" t="s">
        <v>85</v>
      </c>
      <c r="AX284" s="118" t="s">
        <v>62</v>
      </c>
      <c r="AY284" s="118" t="s">
        <v>103</v>
      </c>
    </row>
    <row r="285" spans="2:51" s="6" customFormat="1" ht="15.75" customHeight="1">
      <c r="B285" s="117"/>
      <c r="E285" s="118"/>
      <c r="F285" s="275" t="s">
        <v>465</v>
      </c>
      <c r="G285" s="276"/>
      <c r="H285" s="276"/>
      <c r="I285" s="276"/>
      <c r="K285" s="120">
        <v>390.03</v>
      </c>
      <c r="S285" s="117"/>
      <c r="T285" s="121"/>
      <c r="AA285" s="122"/>
      <c r="AT285" s="118" t="s">
        <v>182</v>
      </c>
      <c r="AU285" s="118" t="s">
        <v>72</v>
      </c>
      <c r="AV285" s="118" t="s">
        <v>72</v>
      </c>
      <c r="AW285" s="118" t="s">
        <v>85</v>
      </c>
      <c r="AX285" s="118" t="s">
        <v>62</v>
      </c>
      <c r="AY285" s="118" t="s">
        <v>103</v>
      </c>
    </row>
    <row r="286" spans="2:51" s="6" customFormat="1" ht="15.75" customHeight="1">
      <c r="B286" s="117"/>
      <c r="E286" s="118"/>
      <c r="F286" s="275" t="s">
        <v>364</v>
      </c>
      <c r="G286" s="276"/>
      <c r="H286" s="276"/>
      <c r="I286" s="276"/>
      <c r="K286" s="120">
        <v>242.8</v>
      </c>
      <c r="S286" s="117"/>
      <c r="T286" s="121"/>
      <c r="AA286" s="122"/>
      <c r="AT286" s="118" t="s">
        <v>182</v>
      </c>
      <c r="AU286" s="118" t="s">
        <v>72</v>
      </c>
      <c r="AV286" s="118" t="s">
        <v>72</v>
      </c>
      <c r="AW286" s="118" t="s">
        <v>85</v>
      </c>
      <c r="AX286" s="118" t="s">
        <v>62</v>
      </c>
      <c r="AY286" s="118" t="s">
        <v>103</v>
      </c>
    </row>
    <row r="287" spans="2:63" s="6" customFormat="1" ht="27" customHeight="1">
      <c r="B287" s="20"/>
      <c r="C287" s="123" t="s">
        <v>469</v>
      </c>
      <c r="D287" s="123" t="s">
        <v>199</v>
      </c>
      <c r="E287" s="124" t="s">
        <v>470</v>
      </c>
      <c r="F287" s="279" t="s">
        <v>471</v>
      </c>
      <c r="G287" s="280"/>
      <c r="H287" s="280"/>
      <c r="I287" s="280"/>
      <c r="J287" s="125" t="s">
        <v>190</v>
      </c>
      <c r="K287" s="126">
        <v>735.45</v>
      </c>
      <c r="L287" s="281"/>
      <c r="M287" s="280"/>
      <c r="N287" s="282">
        <f>ROUND($L$287*$K$287,1)</f>
        <v>0</v>
      </c>
      <c r="O287" s="256"/>
      <c r="P287" s="256"/>
      <c r="Q287" s="256"/>
      <c r="R287" s="99" t="s">
        <v>178</v>
      </c>
      <c r="S287" s="20"/>
      <c r="T287" s="103"/>
      <c r="U287" s="104" t="s">
        <v>32</v>
      </c>
      <c r="X287" s="105">
        <v>0.0056</v>
      </c>
      <c r="Y287" s="105">
        <f>$X$287*$K$287</f>
        <v>4.11852</v>
      </c>
      <c r="Z287" s="105">
        <v>0</v>
      </c>
      <c r="AA287" s="106">
        <f>$Z$287*$K$287</f>
        <v>0</v>
      </c>
      <c r="AR287" s="71" t="s">
        <v>319</v>
      </c>
      <c r="AT287" s="71" t="s">
        <v>199</v>
      </c>
      <c r="AU287" s="71" t="s">
        <v>72</v>
      </c>
      <c r="AY287" s="6" t="s">
        <v>103</v>
      </c>
      <c r="BE287" s="107">
        <f>IF($U$287="základní",$N$287,0)</f>
        <v>0</v>
      </c>
      <c r="BF287" s="107">
        <f>IF($U$287="snížená",$N$287,0)</f>
        <v>0</v>
      </c>
      <c r="BG287" s="107">
        <f>IF($U$287="zákl. přenesená",$N$287,0)</f>
        <v>0</v>
      </c>
      <c r="BH287" s="107">
        <f>IF($U$287="sníž. přenesená",$N$287,0)</f>
        <v>0</v>
      </c>
      <c r="BI287" s="107">
        <f>IF($U$287="nulová",$N$287,0)</f>
        <v>0</v>
      </c>
      <c r="BJ287" s="71" t="s">
        <v>70</v>
      </c>
      <c r="BK287" s="107">
        <f>ROUND($L$287*$K$287,1)</f>
        <v>0</v>
      </c>
    </row>
    <row r="288" spans="2:51" s="6" customFormat="1" ht="15.75" customHeight="1">
      <c r="B288" s="117"/>
      <c r="E288" s="119"/>
      <c r="F288" s="275" t="s">
        <v>472</v>
      </c>
      <c r="G288" s="276"/>
      <c r="H288" s="276"/>
      <c r="I288" s="276"/>
      <c r="K288" s="120">
        <v>735.45</v>
      </c>
      <c r="S288" s="117"/>
      <c r="T288" s="121"/>
      <c r="AA288" s="122"/>
      <c r="AT288" s="118" t="s">
        <v>182</v>
      </c>
      <c r="AU288" s="118" t="s">
        <v>72</v>
      </c>
      <c r="AV288" s="118" t="s">
        <v>72</v>
      </c>
      <c r="AW288" s="118" t="s">
        <v>85</v>
      </c>
      <c r="AX288" s="118" t="s">
        <v>62</v>
      </c>
      <c r="AY288" s="118" t="s">
        <v>103</v>
      </c>
    </row>
    <row r="289" spans="2:63" s="6" customFormat="1" ht="27" customHeight="1">
      <c r="B289" s="20"/>
      <c r="C289" s="97" t="s">
        <v>473</v>
      </c>
      <c r="D289" s="97" t="s">
        <v>104</v>
      </c>
      <c r="E289" s="98" t="s">
        <v>474</v>
      </c>
      <c r="F289" s="255" t="s">
        <v>475</v>
      </c>
      <c r="G289" s="256"/>
      <c r="H289" s="256"/>
      <c r="I289" s="256"/>
      <c r="J289" s="100" t="s">
        <v>190</v>
      </c>
      <c r="K289" s="101">
        <v>5.34</v>
      </c>
      <c r="L289" s="257"/>
      <c r="M289" s="256"/>
      <c r="N289" s="258">
        <f>ROUND($L$289*$K$289,1)</f>
        <v>0</v>
      </c>
      <c r="O289" s="256"/>
      <c r="P289" s="256"/>
      <c r="Q289" s="256"/>
      <c r="R289" s="99" t="s">
        <v>178</v>
      </c>
      <c r="S289" s="20"/>
      <c r="T289" s="103"/>
      <c r="U289" s="104" t="s">
        <v>32</v>
      </c>
      <c r="X289" s="105">
        <v>0.0001</v>
      </c>
      <c r="Y289" s="105">
        <f>$X$289*$K$289</f>
        <v>0.000534</v>
      </c>
      <c r="Z289" s="105">
        <v>0</v>
      </c>
      <c r="AA289" s="106">
        <f>$Z$289*$K$289</f>
        <v>0</v>
      </c>
      <c r="AR289" s="71" t="s">
        <v>242</v>
      </c>
      <c r="AT289" s="71" t="s">
        <v>104</v>
      </c>
      <c r="AU289" s="71" t="s">
        <v>72</v>
      </c>
      <c r="AY289" s="6" t="s">
        <v>103</v>
      </c>
      <c r="BE289" s="107">
        <f>IF($U$289="základní",$N$289,0)</f>
        <v>0</v>
      </c>
      <c r="BF289" s="107">
        <f>IF($U$289="snížená",$N$289,0)</f>
        <v>0</v>
      </c>
      <c r="BG289" s="107">
        <f>IF($U$289="zákl. přenesená",$N$289,0)</f>
        <v>0</v>
      </c>
      <c r="BH289" s="107">
        <f>IF($U$289="sníž. přenesená",$N$289,0)</f>
        <v>0</v>
      </c>
      <c r="BI289" s="107">
        <f>IF($U$289="nulová",$N$289,0)</f>
        <v>0</v>
      </c>
      <c r="BJ289" s="71" t="s">
        <v>70</v>
      </c>
      <c r="BK289" s="107">
        <f>ROUND($L$289*$K$289,1)</f>
        <v>0</v>
      </c>
    </row>
    <row r="290" spans="2:47" s="6" customFormat="1" ht="50.25" customHeight="1">
      <c r="B290" s="20"/>
      <c r="F290" s="261" t="s">
        <v>476</v>
      </c>
      <c r="G290" s="238"/>
      <c r="H290" s="238"/>
      <c r="I290" s="238"/>
      <c r="J290" s="238"/>
      <c r="K290" s="238"/>
      <c r="L290" s="238"/>
      <c r="M290" s="238"/>
      <c r="N290" s="238"/>
      <c r="O290" s="238"/>
      <c r="P290" s="238"/>
      <c r="Q290" s="238"/>
      <c r="R290" s="238"/>
      <c r="S290" s="20"/>
      <c r="T290" s="44"/>
      <c r="AA290" s="45"/>
      <c r="AT290" s="6" t="s">
        <v>180</v>
      </c>
      <c r="AU290" s="6" t="s">
        <v>72</v>
      </c>
    </row>
    <row r="291" spans="2:51" s="6" customFormat="1" ht="15.75" customHeight="1">
      <c r="B291" s="117"/>
      <c r="E291" s="118"/>
      <c r="F291" s="275" t="s">
        <v>477</v>
      </c>
      <c r="G291" s="276"/>
      <c r="H291" s="276"/>
      <c r="I291" s="276"/>
      <c r="K291" s="120">
        <v>5.34</v>
      </c>
      <c r="S291" s="117"/>
      <c r="T291" s="121"/>
      <c r="AA291" s="122"/>
      <c r="AT291" s="118" t="s">
        <v>182</v>
      </c>
      <c r="AU291" s="118" t="s">
        <v>72</v>
      </c>
      <c r="AV291" s="118" t="s">
        <v>72</v>
      </c>
      <c r="AW291" s="118" t="s">
        <v>85</v>
      </c>
      <c r="AX291" s="118" t="s">
        <v>62</v>
      </c>
      <c r="AY291" s="118" t="s">
        <v>103</v>
      </c>
    </row>
    <row r="292" spans="2:63" s="6" customFormat="1" ht="27" customHeight="1">
      <c r="B292" s="20"/>
      <c r="C292" s="123" t="s">
        <v>478</v>
      </c>
      <c r="D292" s="123" t="s">
        <v>199</v>
      </c>
      <c r="E292" s="124" t="s">
        <v>479</v>
      </c>
      <c r="F292" s="279" t="s">
        <v>480</v>
      </c>
      <c r="G292" s="280"/>
      <c r="H292" s="280"/>
      <c r="I292" s="280"/>
      <c r="J292" s="125" t="s">
        <v>185</v>
      </c>
      <c r="K292" s="126">
        <v>0.28</v>
      </c>
      <c r="L292" s="281"/>
      <c r="M292" s="280"/>
      <c r="N292" s="282">
        <f>ROUND($L$292*$K$292,1)</f>
        <v>0</v>
      </c>
      <c r="O292" s="256"/>
      <c r="P292" s="256"/>
      <c r="Q292" s="256"/>
      <c r="R292" s="99"/>
      <c r="S292" s="20"/>
      <c r="T292" s="103"/>
      <c r="U292" s="104" t="s">
        <v>32</v>
      </c>
      <c r="X292" s="105">
        <v>0.025</v>
      </c>
      <c r="Y292" s="105">
        <f>$X$292*$K$292</f>
        <v>0.007000000000000001</v>
      </c>
      <c r="Z292" s="105">
        <v>0</v>
      </c>
      <c r="AA292" s="106">
        <f>$Z$292*$K$292</f>
        <v>0</v>
      </c>
      <c r="AR292" s="71" t="s">
        <v>319</v>
      </c>
      <c r="AT292" s="71" t="s">
        <v>199</v>
      </c>
      <c r="AU292" s="71" t="s">
        <v>72</v>
      </c>
      <c r="AY292" s="6" t="s">
        <v>103</v>
      </c>
      <c r="BE292" s="107">
        <f>IF($U$292="základní",$N$292,0)</f>
        <v>0</v>
      </c>
      <c r="BF292" s="107">
        <f>IF($U$292="snížená",$N$292,0)</f>
        <v>0</v>
      </c>
      <c r="BG292" s="107">
        <f>IF($U$292="zákl. přenesená",$N$292,0)</f>
        <v>0</v>
      </c>
      <c r="BH292" s="107">
        <f>IF($U$292="sníž. přenesená",$N$292,0)</f>
        <v>0</v>
      </c>
      <c r="BI292" s="107">
        <f>IF($U$292="nulová",$N$292,0)</f>
        <v>0</v>
      </c>
      <c r="BJ292" s="71" t="s">
        <v>70</v>
      </c>
      <c r="BK292" s="107">
        <f>ROUND($L$292*$K$292,1)</f>
        <v>0</v>
      </c>
    </row>
    <row r="293" spans="2:51" s="6" customFormat="1" ht="15.75" customHeight="1">
      <c r="B293" s="117"/>
      <c r="E293" s="119"/>
      <c r="F293" s="275" t="s">
        <v>481</v>
      </c>
      <c r="G293" s="276"/>
      <c r="H293" s="276"/>
      <c r="I293" s="276"/>
      <c r="K293" s="120">
        <v>0.28</v>
      </c>
      <c r="S293" s="117"/>
      <c r="T293" s="121"/>
      <c r="AA293" s="122"/>
      <c r="AT293" s="118" t="s">
        <v>182</v>
      </c>
      <c r="AU293" s="118" t="s">
        <v>72</v>
      </c>
      <c r="AV293" s="118" t="s">
        <v>72</v>
      </c>
      <c r="AW293" s="118" t="s">
        <v>85</v>
      </c>
      <c r="AX293" s="118" t="s">
        <v>62</v>
      </c>
      <c r="AY293" s="118" t="s">
        <v>103</v>
      </c>
    </row>
    <row r="294" spans="2:63" s="6" customFormat="1" ht="27" customHeight="1">
      <c r="B294" s="20"/>
      <c r="C294" s="97" t="s">
        <v>482</v>
      </c>
      <c r="D294" s="97" t="s">
        <v>104</v>
      </c>
      <c r="E294" s="98" t="s">
        <v>483</v>
      </c>
      <c r="F294" s="255" t="s">
        <v>484</v>
      </c>
      <c r="G294" s="256"/>
      <c r="H294" s="256"/>
      <c r="I294" s="256"/>
      <c r="J294" s="100" t="s">
        <v>190</v>
      </c>
      <c r="K294" s="101">
        <v>160.3</v>
      </c>
      <c r="L294" s="257"/>
      <c r="M294" s="256"/>
      <c r="N294" s="258">
        <f>ROUND($L$294*$K$294,1)</f>
        <v>0</v>
      </c>
      <c r="O294" s="256"/>
      <c r="P294" s="256"/>
      <c r="Q294" s="256"/>
      <c r="R294" s="99" t="s">
        <v>178</v>
      </c>
      <c r="S294" s="20"/>
      <c r="T294" s="103"/>
      <c r="U294" s="104" t="s">
        <v>32</v>
      </c>
      <c r="X294" s="105">
        <v>0.00024</v>
      </c>
      <c r="Y294" s="105">
        <f>$X$294*$K$294</f>
        <v>0.038472000000000006</v>
      </c>
      <c r="Z294" s="105">
        <v>0</v>
      </c>
      <c r="AA294" s="106">
        <f>$Z$294*$K$294</f>
        <v>0</v>
      </c>
      <c r="AR294" s="71" t="s">
        <v>242</v>
      </c>
      <c r="AT294" s="71" t="s">
        <v>104</v>
      </c>
      <c r="AU294" s="71" t="s">
        <v>72</v>
      </c>
      <c r="AY294" s="6" t="s">
        <v>103</v>
      </c>
      <c r="BE294" s="107">
        <f>IF($U$294="základní",$N$294,0)</f>
        <v>0</v>
      </c>
      <c r="BF294" s="107">
        <f>IF($U$294="snížená",$N$294,0)</f>
        <v>0</v>
      </c>
      <c r="BG294" s="107">
        <f>IF($U$294="zákl. přenesená",$N$294,0)</f>
        <v>0</v>
      </c>
      <c r="BH294" s="107">
        <f>IF($U$294="sníž. přenesená",$N$294,0)</f>
        <v>0</v>
      </c>
      <c r="BI294" s="107">
        <f>IF($U$294="nulová",$N$294,0)</f>
        <v>0</v>
      </c>
      <c r="BJ294" s="71" t="s">
        <v>70</v>
      </c>
      <c r="BK294" s="107">
        <f>ROUND($L$294*$K$294,1)</f>
        <v>0</v>
      </c>
    </row>
    <row r="295" spans="2:47" s="6" customFormat="1" ht="50.25" customHeight="1">
      <c r="B295" s="20"/>
      <c r="F295" s="261" t="s">
        <v>476</v>
      </c>
      <c r="G295" s="238"/>
      <c r="H295" s="238"/>
      <c r="I295" s="238"/>
      <c r="J295" s="238"/>
      <c r="K295" s="238"/>
      <c r="L295" s="238"/>
      <c r="M295" s="238"/>
      <c r="N295" s="238"/>
      <c r="O295" s="238"/>
      <c r="P295" s="238"/>
      <c r="Q295" s="238"/>
      <c r="R295" s="238"/>
      <c r="S295" s="20"/>
      <c r="T295" s="44"/>
      <c r="AA295" s="45"/>
      <c r="AT295" s="6" t="s">
        <v>180</v>
      </c>
      <c r="AU295" s="6" t="s">
        <v>72</v>
      </c>
    </row>
    <row r="296" spans="2:51" s="6" customFormat="1" ht="15.75" customHeight="1">
      <c r="B296" s="117"/>
      <c r="E296" s="118"/>
      <c r="F296" s="275" t="s">
        <v>485</v>
      </c>
      <c r="G296" s="276"/>
      <c r="H296" s="276"/>
      <c r="I296" s="276"/>
      <c r="K296" s="120">
        <v>160.3</v>
      </c>
      <c r="S296" s="117"/>
      <c r="T296" s="121"/>
      <c r="AA296" s="122"/>
      <c r="AT296" s="118" t="s">
        <v>182</v>
      </c>
      <c r="AU296" s="118" t="s">
        <v>72</v>
      </c>
      <c r="AV296" s="118" t="s">
        <v>72</v>
      </c>
      <c r="AW296" s="118" t="s">
        <v>85</v>
      </c>
      <c r="AX296" s="118" t="s">
        <v>62</v>
      </c>
      <c r="AY296" s="118" t="s">
        <v>103</v>
      </c>
    </row>
    <row r="297" spans="2:63" s="6" customFormat="1" ht="27" customHeight="1">
      <c r="B297" s="20"/>
      <c r="C297" s="123" t="s">
        <v>486</v>
      </c>
      <c r="D297" s="123" t="s">
        <v>199</v>
      </c>
      <c r="E297" s="124" t="s">
        <v>487</v>
      </c>
      <c r="F297" s="279" t="s">
        <v>488</v>
      </c>
      <c r="G297" s="280"/>
      <c r="H297" s="280"/>
      <c r="I297" s="280"/>
      <c r="J297" s="125" t="s">
        <v>190</v>
      </c>
      <c r="K297" s="126">
        <v>168.32</v>
      </c>
      <c r="L297" s="281"/>
      <c r="M297" s="280"/>
      <c r="N297" s="282">
        <f>ROUND($L$297*$K$297,1)</f>
        <v>0</v>
      </c>
      <c r="O297" s="256"/>
      <c r="P297" s="256"/>
      <c r="Q297" s="256"/>
      <c r="R297" s="99"/>
      <c r="S297" s="20"/>
      <c r="T297" s="103"/>
      <c r="U297" s="104" t="s">
        <v>32</v>
      </c>
      <c r="X297" s="105">
        <v>0.0049</v>
      </c>
      <c r="Y297" s="105">
        <f>$X$297*$K$297</f>
        <v>0.824768</v>
      </c>
      <c r="Z297" s="105">
        <v>0</v>
      </c>
      <c r="AA297" s="106">
        <f>$Z$297*$K$297</f>
        <v>0</v>
      </c>
      <c r="AR297" s="71" t="s">
        <v>319</v>
      </c>
      <c r="AT297" s="71" t="s">
        <v>199</v>
      </c>
      <c r="AU297" s="71" t="s">
        <v>72</v>
      </c>
      <c r="AY297" s="6" t="s">
        <v>103</v>
      </c>
      <c r="BE297" s="107">
        <f>IF($U$297="základní",$N$297,0)</f>
        <v>0</v>
      </c>
      <c r="BF297" s="107">
        <f>IF($U$297="snížená",$N$297,0)</f>
        <v>0</v>
      </c>
      <c r="BG297" s="107">
        <f>IF($U$297="zákl. přenesená",$N$297,0)</f>
        <v>0</v>
      </c>
      <c r="BH297" s="107">
        <f>IF($U$297="sníž. přenesená",$N$297,0)</f>
        <v>0</v>
      </c>
      <c r="BI297" s="107">
        <f>IF($U$297="nulová",$N$297,0)</f>
        <v>0</v>
      </c>
      <c r="BJ297" s="71" t="s">
        <v>70</v>
      </c>
      <c r="BK297" s="107">
        <f>ROUND($L$297*$K$297,1)</f>
        <v>0</v>
      </c>
    </row>
    <row r="298" spans="2:47" s="6" customFormat="1" ht="27" customHeight="1">
      <c r="B298" s="20"/>
      <c r="F298" s="261" t="s">
        <v>489</v>
      </c>
      <c r="G298" s="238"/>
      <c r="H298" s="238"/>
      <c r="I298" s="238"/>
      <c r="J298" s="238"/>
      <c r="K298" s="238"/>
      <c r="L298" s="238"/>
      <c r="M298" s="238"/>
      <c r="N298" s="238"/>
      <c r="O298" s="238"/>
      <c r="P298" s="238"/>
      <c r="Q298" s="238"/>
      <c r="R298" s="238"/>
      <c r="S298" s="20"/>
      <c r="T298" s="44"/>
      <c r="AA298" s="45"/>
      <c r="AT298" s="6" t="s">
        <v>110</v>
      </c>
      <c r="AU298" s="6" t="s">
        <v>72</v>
      </c>
    </row>
    <row r="299" spans="2:51" s="6" customFormat="1" ht="15.75" customHeight="1">
      <c r="B299" s="117"/>
      <c r="E299" s="118"/>
      <c r="F299" s="275" t="s">
        <v>490</v>
      </c>
      <c r="G299" s="276"/>
      <c r="H299" s="276"/>
      <c r="I299" s="276"/>
      <c r="K299" s="120">
        <v>168.32</v>
      </c>
      <c r="S299" s="117"/>
      <c r="T299" s="121"/>
      <c r="AA299" s="122"/>
      <c r="AT299" s="118" t="s">
        <v>182</v>
      </c>
      <c r="AU299" s="118" t="s">
        <v>72</v>
      </c>
      <c r="AV299" s="118" t="s">
        <v>72</v>
      </c>
      <c r="AW299" s="118" t="s">
        <v>85</v>
      </c>
      <c r="AX299" s="118" t="s">
        <v>62</v>
      </c>
      <c r="AY299" s="118" t="s">
        <v>103</v>
      </c>
    </row>
    <row r="300" spans="2:63" s="6" customFormat="1" ht="27" customHeight="1">
      <c r="B300" s="20"/>
      <c r="C300" s="97" t="s">
        <v>491</v>
      </c>
      <c r="D300" s="97" t="s">
        <v>104</v>
      </c>
      <c r="E300" s="98" t="s">
        <v>492</v>
      </c>
      <c r="F300" s="255" t="s">
        <v>493</v>
      </c>
      <c r="G300" s="256"/>
      <c r="H300" s="256"/>
      <c r="I300" s="256"/>
      <c r="J300" s="100" t="s">
        <v>190</v>
      </c>
      <c r="K300" s="101">
        <v>700.43</v>
      </c>
      <c r="L300" s="257"/>
      <c r="M300" s="256"/>
      <c r="N300" s="258">
        <f>ROUND($L$300*$K$300,1)</f>
        <v>0</v>
      </c>
      <c r="O300" s="256"/>
      <c r="P300" s="256"/>
      <c r="Q300" s="256"/>
      <c r="R300" s="99"/>
      <c r="S300" s="20"/>
      <c r="T300" s="103"/>
      <c r="U300" s="104" t="s">
        <v>32</v>
      </c>
      <c r="X300" s="105">
        <v>0.00041</v>
      </c>
      <c r="Y300" s="105">
        <f>$X$300*$K$300</f>
        <v>0.2871763</v>
      </c>
      <c r="Z300" s="105">
        <v>0</v>
      </c>
      <c r="AA300" s="106">
        <f>$Z$300*$K$300</f>
        <v>0</v>
      </c>
      <c r="AR300" s="71" t="s">
        <v>242</v>
      </c>
      <c r="AT300" s="71" t="s">
        <v>104</v>
      </c>
      <c r="AU300" s="71" t="s">
        <v>72</v>
      </c>
      <c r="AY300" s="6" t="s">
        <v>103</v>
      </c>
      <c r="BE300" s="107">
        <f>IF($U$300="základní",$N$300,0)</f>
        <v>0</v>
      </c>
      <c r="BF300" s="107">
        <f>IF($U$300="snížená",$N$300,0)</f>
        <v>0</v>
      </c>
      <c r="BG300" s="107">
        <f>IF($U$300="zákl. přenesená",$N$300,0)</f>
        <v>0</v>
      </c>
      <c r="BH300" s="107">
        <f>IF($U$300="sníž. přenesená",$N$300,0)</f>
        <v>0</v>
      </c>
      <c r="BI300" s="107">
        <f>IF($U$300="nulová",$N$300,0)</f>
        <v>0</v>
      </c>
      <c r="BJ300" s="71" t="s">
        <v>70</v>
      </c>
      <c r="BK300" s="107">
        <f>ROUND($L$300*$K$300,1)</f>
        <v>0</v>
      </c>
    </row>
    <row r="301" spans="2:51" s="6" customFormat="1" ht="15.75" customHeight="1">
      <c r="B301" s="117"/>
      <c r="E301" s="119"/>
      <c r="F301" s="275" t="s">
        <v>464</v>
      </c>
      <c r="G301" s="276"/>
      <c r="H301" s="276"/>
      <c r="I301" s="276"/>
      <c r="K301" s="120">
        <v>67.6</v>
      </c>
      <c r="S301" s="117"/>
      <c r="T301" s="121"/>
      <c r="AA301" s="122"/>
      <c r="AT301" s="118" t="s">
        <v>182</v>
      </c>
      <c r="AU301" s="118" t="s">
        <v>72</v>
      </c>
      <c r="AV301" s="118" t="s">
        <v>72</v>
      </c>
      <c r="AW301" s="118" t="s">
        <v>85</v>
      </c>
      <c r="AX301" s="118" t="s">
        <v>62</v>
      </c>
      <c r="AY301" s="118" t="s">
        <v>103</v>
      </c>
    </row>
    <row r="302" spans="2:51" s="6" customFormat="1" ht="15.75" customHeight="1">
      <c r="B302" s="117"/>
      <c r="E302" s="118"/>
      <c r="F302" s="275" t="s">
        <v>465</v>
      </c>
      <c r="G302" s="276"/>
      <c r="H302" s="276"/>
      <c r="I302" s="276"/>
      <c r="K302" s="120">
        <v>390.03</v>
      </c>
      <c r="S302" s="117"/>
      <c r="T302" s="121"/>
      <c r="AA302" s="122"/>
      <c r="AT302" s="118" t="s">
        <v>182</v>
      </c>
      <c r="AU302" s="118" t="s">
        <v>72</v>
      </c>
      <c r="AV302" s="118" t="s">
        <v>72</v>
      </c>
      <c r="AW302" s="118" t="s">
        <v>85</v>
      </c>
      <c r="AX302" s="118" t="s">
        <v>62</v>
      </c>
      <c r="AY302" s="118" t="s">
        <v>103</v>
      </c>
    </row>
    <row r="303" spans="2:51" s="6" customFormat="1" ht="15.75" customHeight="1">
      <c r="B303" s="117"/>
      <c r="E303" s="118"/>
      <c r="F303" s="275" t="s">
        <v>364</v>
      </c>
      <c r="G303" s="276"/>
      <c r="H303" s="276"/>
      <c r="I303" s="276"/>
      <c r="K303" s="120">
        <v>242.8</v>
      </c>
      <c r="S303" s="117"/>
      <c r="T303" s="121"/>
      <c r="AA303" s="122"/>
      <c r="AT303" s="118" t="s">
        <v>182</v>
      </c>
      <c r="AU303" s="118" t="s">
        <v>72</v>
      </c>
      <c r="AV303" s="118" t="s">
        <v>72</v>
      </c>
      <c r="AW303" s="118" t="s">
        <v>85</v>
      </c>
      <c r="AX303" s="118" t="s">
        <v>62</v>
      </c>
      <c r="AY303" s="118" t="s">
        <v>103</v>
      </c>
    </row>
    <row r="304" spans="2:63" s="6" customFormat="1" ht="15.75" customHeight="1">
      <c r="B304" s="20"/>
      <c r="C304" s="123" t="s">
        <v>494</v>
      </c>
      <c r="D304" s="123" t="s">
        <v>199</v>
      </c>
      <c r="E304" s="124" t="s">
        <v>495</v>
      </c>
      <c r="F304" s="279" t="s">
        <v>496</v>
      </c>
      <c r="G304" s="280"/>
      <c r="H304" s="280"/>
      <c r="I304" s="280"/>
      <c r="J304" s="125" t="s">
        <v>190</v>
      </c>
      <c r="K304" s="126">
        <v>805.49</v>
      </c>
      <c r="L304" s="281"/>
      <c r="M304" s="280"/>
      <c r="N304" s="282">
        <f>ROUND($L$304*$K$304,1)</f>
        <v>0</v>
      </c>
      <c r="O304" s="256"/>
      <c r="P304" s="256"/>
      <c r="Q304" s="256"/>
      <c r="R304" s="99" t="s">
        <v>178</v>
      </c>
      <c r="S304" s="20"/>
      <c r="T304" s="103"/>
      <c r="U304" s="104" t="s">
        <v>32</v>
      </c>
      <c r="X304" s="105">
        <v>0.000115</v>
      </c>
      <c r="Y304" s="105">
        <f>$X$304*$K$304</f>
        <v>0.09263135</v>
      </c>
      <c r="Z304" s="105">
        <v>0</v>
      </c>
      <c r="AA304" s="106">
        <f>$Z$304*$K$304</f>
        <v>0</v>
      </c>
      <c r="AR304" s="71" t="s">
        <v>319</v>
      </c>
      <c r="AT304" s="71" t="s">
        <v>199</v>
      </c>
      <c r="AU304" s="71" t="s">
        <v>72</v>
      </c>
      <c r="AY304" s="6" t="s">
        <v>103</v>
      </c>
      <c r="BE304" s="107">
        <f>IF($U$304="základní",$N$304,0)</f>
        <v>0</v>
      </c>
      <c r="BF304" s="107">
        <f>IF($U$304="snížená",$N$304,0)</f>
        <v>0</v>
      </c>
      <c r="BG304" s="107">
        <f>IF($U$304="zákl. přenesená",$N$304,0)</f>
        <v>0</v>
      </c>
      <c r="BH304" s="107">
        <f>IF($U$304="sníž. přenesená",$N$304,0)</f>
        <v>0</v>
      </c>
      <c r="BI304" s="107">
        <f>IF($U$304="nulová",$N$304,0)</f>
        <v>0</v>
      </c>
      <c r="BJ304" s="71" t="s">
        <v>70</v>
      </c>
      <c r="BK304" s="107">
        <f>ROUND($L$304*$K$304,1)</f>
        <v>0</v>
      </c>
    </row>
    <row r="305" spans="2:51" s="6" customFormat="1" ht="15.75" customHeight="1">
      <c r="B305" s="117"/>
      <c r="E305" s="119"/>
      <c r="F305" s="275" t="s">
        <v>497</v>
      </c>
      <c r="G305" s="276"/>
      <c r="H305" s="276"/>
      <c r="I305" s="276"/>
      <c r="K305" s="120">
        <v>805.49</v>
      </c>
      <c r="S305" s="117"/>
      <c r="T305" s="121"/>
      <c r="AA305" s="122"/>
      <c r="AT305" s="118" t="s">
        <v>182</v>
      </c>
      <c r="AU305" s="118" t="s">
        <v>72</v>
      </c>
      <c r="AV305" s="118" t="s">
        <v>72</v>
      </c>
      <c r="AW305" s="118" t="s">
        <v>85</v>
      </c>
      <c r="AX305" s="118" t="s">
        <v>62</v>
      </c>
      <c r="AY305" s="118" t="s">
        <v>103</v>
      </c>
    </row>
    <row r="306" spans="2:63" s="6" customFormat="1" ht="27" customHeight="1">
      <c r="B306" s="20"/>
      <c r="C306" s="97" t="s">
        <v>498</v>
      </c>
      <c r="D306" s="97" t="s">
        <v>104</v>
      </c>
      <c r="E306" s="98" t="s">
        <v>499</v>
      </c>
      <c r="F306" s="255" t="s">
        <v>500</v>
      </c>
      <c r="G306" s="256"/>
      <c r="H306" s="256"/>
      <c r="I306" s="256"/>
      <c r="J306" s="100" t="s">
        <v>190</v>
      </c>
      <c r="K306" s="101">
        <v>19.3</v>
      </c>
      <c r="L306" s="257"/>
      <c r="M306" s="256"/>
      <c r="N306" s="258">
        <f>ROUND($L$306*$K$306,1)</f>
        <v>0</v>
      </c>
      <c r="O306" s="256"/>
      <c r="P306" s="256"/>
      <c r="Q306" s="256"/>
      <c r="R306" s="99" t="s">
        <v>178</v>
      </c>
      <c r="S306" s="20"/>
      <c r="T306" s="103"/>
      <c r="U306" s="104" t="s">
        <v>32</v>
      </c>
      <c r="X306" s="105">
        <v>0</v>
      </c>
      <c r="Y306" s="105">
        <f>$X$306*$K$306</f>
        <v>0</v>
      </c>
      <c r="Z306" s="105">
        <v>0</v>
      </c>
      <c r="AA306" s="106">
        <f>$Z$306*$K$306</f>
        <v>0</v>
      </c>
      <c r="AR306" s="71" t="s">
        <v>242</v>
      </c>
      <c r="AT306" s="71" t="s">
        <v>104</v>
      </c>
      <c r="AU306" s="71" t="s">
        <v>72</v>
      </c>
      <c r="AY306" s="6" t="s">
        <v>103</v>
      </c>
      <c r="BE306" s="107">
        <f>IF($U$306="základní",$N$306,0)</f>
        <v>0</v>
      </c>
      <c r="BF306" s="107">
        <f>IF($U$306="snížená",$N$306,0)</f>
        <v>0</v>
      </c>
      <c r="BG306" s="107">
        <f>IF($U$306="zákl. přenesená",$N$306,0)</f>
        <v>0</v>
      </c>
      <c r="BH306" s="107">
        <f>IF($U$306="sníž. přenesená",$N$306,0)</f>
        <v>0</v>
      </c>
      <c r="BI306" s="107">
        <f>IF($U$306="nulová",$N$306,0)</f>
        <v>0</v>
      </c>
      <c r="BJ306" s="71" t="s">
        <v>70</v>
      </c>
      <c r="BK306" s="107">
        <f>ROUND($L$306*$K$306,1)</f>
        <v>0</v>
      </c>
    </row>
    <row r="307" spans="2:47" s="6" customFormat="1" ht="50.25" customHeight="1">
      <c r="B307" s="20"/>
      <c r="F307" s="261" t="s">
        <v>501</v>
      </c>
      <c r="G307" s="238"/>
      <c r="H307" s="238"/>
      <c r="I307" s="238"/>
      <c r="J307" s="238"/>
      <c r="K307" s="238"/>
      <c r="L307" s="238"/>
      <c r="M307" s="238"/>
      <c r="N307" s="238"/>
      <c r="O307" s="238"/>
      <c r="P307" s="238"/>
      <c r="Q307" s="238"/>
      <c r="R307" s="238"/>
      <c r="S307" s="20"/>
      <c r="T307" s="44"/>
      <c r="AA307" s="45"/>
      <c r="AT307" s="6" t="s">
        <v>180</v>
      </c>
      <c r="AU307" s="6" t="s">
        <v>72</v>
      </c>
    </row>
    <row r="308" spans="2:51" s="6" customFormat="1" ht="15.75" customHeight="1">
      <c r="B308" s="117"/>
      <c r="E308" s="118"/>
      <c r="F308" s="275" t="s">
        <v>156</v>
      </c>
      <c r="G308" s="276"/>
      <c r="H308" s="276"/>
      <c r="I308" s="276"/>
      <c r="K308" s="120">
        <v>19.3</v>
      </c>
      <c r="S308" s="117"/>
      <c r="T308" s="121"/>
      <c r="AA308" s="122"/>
      <c r="AT308" s="118" t="s">
        <v>182</v>
      </c>
      <c r="AU308" s="118" t="s">
        <v>72</v>
      </c>
      <c r="AV308" s="118" t="s">
        <v>72</v>
      </c>
      <c r="AW308" s="118" t="s">
        <v>85</v>
      </c>
      <c r="AX308" s="118" t="s">
        <v>62</v>
      </c>
      <c r="AY308" s="118" t="s">
        <v>103</v>
      </c>
    </row>
    <row r="309" spans="2:63" s="6" customFormat="1" ht="15.75" customHeight="1">
      <c r="B309" s="20"/>
      <c r="C309" s="123" t="s">
        <v>502</v>
      </c>
      <c r="D309" s="123" t="s">
        <v>199</v>
      </c>
      <c r="E309" s="124" t="s">
        <v>503</v>
      </c>
      <c r="F309" s="279" t="s">
        <v>504</v>
      </c>
      <c r="G309" s="280"/>
      <c r="H309" s="280"/>
      <c r="I309" s="280"/>
      <c r="J309" s="125" t="s">
        <v>185</v>
      </c>
      <c r="K309" s="126">
        <v>1.01</v>
      </c>
      <c r="L309" s="281"/>
      <c r="M309" s="280"/>
      <c r="N309" s="282">
        <f>ROUND($L$309*$K$309,1)</f>
        <v>0</v>
      </c>
      <c r="O309" s="256"/>
      <c r="P309" s="256"/>
      <c r="Q309" s="256"/>
      <c r="R309" s="99" t="s">
        <v>178</v>
      </c>
      <c r="S309" s="20"/>
      <c r="T309" s="103"/>
      <c r="U309" s="104" t="s">
        <v>32</v>
      </c>
      <c r="X309" s="105">
        <v>0.032</v>
      </c>
      <c r="Y309" s="105">
        <f>$X$309*$K$309</f>
        <v>0.03232</v>
      </c>
      <c r="Z309" s="105">
        <v>0</v>
      </c>
      <c r="AA309" s="106">
        <f>$Z$309*$K$309</f>
        <v>0</v>
      </c>
      <c r="AR309" s="71" t="s">
        <v>319</v>
      </c>
      <c r="AT309" s="71" t="s">
        <v>199</v>
      </c>
      <c r="AU309" s="71" t="s">
        <v>72</v>
      </c>
      <c r="AY309" s="6" t="s">
        <v>103</v>
      </c>
      <c r="BE309" s="107">
        <f>IF($U$309="základní",$N$309,0)</f>
        <v>0</v>
      </c>
      <c r="BF309" s="107">
        <f>IF($U$309="snížená",$N$309,0)</f>
        <v>0</v>
      </c>
      <c r="BG309" s="107">
        <f>IF($U$309="zákl. přenesená",$N$309,0)</f>
        <v>0</v>
      </c>
      <c r="BH309" s="107">
        <f>IF($U$309="sníž. přenesená",$N$309,0)</f>
        <v>0</v>
      </c>
      <c r="BI309" s="107">
        <f>IF($U$309="nulová",$N$309,0)</f>
        <v>0</v>
      </c>
      <c r="BJ309" s="71" t="s">
        <v>70</v>
      </c>
      <c r="BK309" s="107">
        <f>ROUND($L$309*$K$309,1)</f>
        <v>0</v>
      </c>
    </row>
    <row r="310" spans="2:51" s="6" customFormat="1" ht="15.75" customHeight="1">
      <c r="B310" s="117"/>
      <c r="E310" s="119"/>
      <c r="F310" s="275" t="s">
        <v>505</v>
      </c>
      <c r="G310" s="276"/>
      <c r="H310" s="276"/>
      <c r="I310" s="276"/>
      <c r="K310" s="120">
        <v>1.01</v>
      </c>
      <c r="S310" s="117"/>
      <c r="T310" s="121"/>
      <c r="AA310" s="122"/>
      <c r="AT310" s="118" t="s">
        <v>182</v>
      </c>
      <c r="AU310" s="118" t="s">
        <v>72</v>
      </c>
      <c r="AV310" s="118" t="s">
        <v>72</v>
      </c>
      <c r="AW310" s="118" t="s">
        <v>85</v>
      </c>
      <c r="AX310" s="118" t="s">
        <v>62</v>
      </c>
      <c r="AY310" s="118" t="s">
        <v>103</v>
      </c>
    </row>
    <row r="311" spans="2:63" s="6" customFormat="1" ht="27" customHeight="1">
      <c r="B311" s="20"/>
      <c r="C311" s="97" t="s">
        <v>506</v>
      </c>
      <c r="D311" s="97" t="s">
        <v>104</v>
      </c>
      <c r="E311" s="98" t="s">
        <v>507</v>
      </c>
      <c r="F311" s="255" t="s">
        <v>508</v>
      </c>
      <c r="G311" s="256"/>
      <c r="H311" s="256"/>
      <c r="I311" s="256"/>
      <c r="J311" s="100" t="s">
        <v>177</v>
      </c>
      <c r="K311" s="101">
        <v>5.4</v>
      </c>
      <c r="L311" s="257"/>
      <c r="M311" s="256"/>
      <c r="N311" s="258">
        <f>ROUND($L$311*$K$311,1)</f>
        <v>0</v>
      </c>
      <c r="O311" s="256"/>
      <c r="P311" s="256"/>
      <c r="Q311" s="256"/>
      <c r="R311" s="99" t="s">
        <v>178</v>
      </c>
      <c r="S311" s="20"/>
      <c r="T311" s="103"/>
      <c r="U311" s="104" t="s">
        <v>32</v>
      </c>
      <c r="X311" s="105">
        <v>0</v>
      </c>
      <c r="Y311" s="105">
        <f>$X$311*$K$311</f>
        <v>0</v>
      </c>
      <c r="Z311" s="105">
        <v>0</v>
      </c>
      <c r="AA311" s="106">
        <f>$Z$311*$K$311</f>
        <v>0</v>
      </c>
      <c r="AR311" s="71" t="s">
        <v>242</v>
      </c>
      <c r="AT311" s="71" t="s">
        <v>104</v>
      </c>
      <c r="AU311" s="71" t="s">
        <v>72</v>
      </c>
      <c r="AY311" s="6" t="s">
        <v>103</v>
      </c>
      <c r="BE311" s="107">
        <f>IF($U$311="základní",$N$311,0)</f>
        <v>0</v>
      </c>
      <c r="BF311" s="107">
        <f>IF($U$311="snížená",$N$311,0)</f>
        <v>0</v>
      </c>
      <c r="BG311" s="107">
        <f>IF($U$311="zákl. přenesená",$N$311,0)</f>
        <v>0</v>
      </c>
      <c r="BH311" s="107">
        <f>IF($U$311="sníž. přenesená",$N$311,0)</f>
        <v>0</v>
      </c>
      <c r="BI311" s="107">
        <f>IF($U$311="nulová",$N$311,0)</f>
        <v>0</v>
      </c>
      <c r="BJ311" s="71" t="s">
        <v>70</v>
      </c>
      <c r="BK311" s="107">
        <f>ROUND($L$311*$K$311,1)</f>
        <v>0</v>
      </c>
    </row>
    <row r="312" spans="2:47" s="6" customFormat="1" ht="121.5" customHeight="1">
      <c r="B312" s="20"/>
      <c r="F312" s="261" t="s">
        <v>509</v>
      </c>
      <c r="G312" s="238"/>
      <c r="H312" s="238"/>
      <c r="I312" s="238"/>
      <c r="J312" s="238"/>
      <c r="K312" s="238"/>
      <c r="L312" s="238"/>
      <c r="M312" s="238"/>
      <c r="N312" s="238"/>
      <c r="O312" s="238"/>
      <c r="P312" s="238"/>
      <c r="Q312" s="238"/>
      <c r="R312" s="238"/>
      <c r="S312" s="20"/>
      <c r="T312" s="44"/>
      <c r="AA312" s="45"/>
      <c r="AT312" s="6" t="s">
        <v>180</v>
      </c>
      <c r="AU312" s="6" t="s">
        <v>72</v>
      </c>
    </row>
    <row r="313" spans="2:63" s="89" customFormat="1" ht="30.75" customHeight="1">
      <c r="B313" s="90"/>
      <c r="D313" s="116" t="s">
        <v>167</v>
      </c>
      <c r="N313" s="274">
        <f>$BK$313</f>
        <v>0</v>
      </c>
      <c r="O313" s="260"/>
      <c r="P313" s="260"/>
      <c r="Q313" s="260"/>
      <c r="S313" s="90"/>
      <c r="T313" s="93"/>
      <c r="W313" s="94">
        <f>SUM($W$314:$W$374)</f>
        <v>0</v>
      </c>
      <c r="Y313" s="94">
        <f>SUM($Y$314:$Y$374)</f>
        <v>10.3913928</v>
      </c>
      <c r="AA313" s="95">
        <f>SUM($AA$314:$AA$374)</f>
        <v>8.4595947</v>
      </c>
      <c r="AR313" s="92" t="s">
        <v>72</v>
      </c>
      <c r="AT313" s="92" t="s">
        <v>61</v>
      </c>
      <c r="AU313" s="92" t="s">
        <v>70</v>
      </c>
      <c r="AY313" s="92" t="s">
        <v>103</v>
      </c>
      <c r="BK313" s="96">
        <f>SUM($BK$314:$BK$374)</f>
        <v>0</v>
      </c>
    </row>
    <row r="314" spans="2:63" s="6" customFormat="1" ht="27" customHeight="1">
      <c r="B314" s="20"/>
      <c r="C314" s="97" t="s">
        <v>510</v>
      </c>
      <c r="D314" s="97" t="s">
        <v>104</v>
      </c>
      <c r="E314" s="98" t="s">
        <v>511</v>
      </c>
      <c r="F314" s="255" t="s">
        <v>512</v>
      </c>
      <c r="G314" s="256"/>
      <c r="H314" s="256"/>
      <c r="I314" s="256"/>
      <c r="J314" s="100" t="s">
        <v>185</v>
      </c>
      <c r="K314" s="101">
        <v>1.23</v>
      </c>
      <c r="L314" s="257"/>
      <c r="M314" s="256"/>
      <c r="N314" s="258">
        <f>ROUND($L$314*$K$314,1)</f>
        <v>0</v>
      </c>
      <c r="O314" s="256"/>
      <c r="P314" s="256"/>
      <c r="Q314" s="256"/>
      <c r="R314" s="99" t="s">
        <v>178</v>
      </c>
      <c r="S314" s="20"/>
      <c r="T314" s="103"/>
      <c r="U314" s="104" t="s">
        <v>32</v>
      </c>
      <c r="X314" s="105">
        <v>0.00122</v>
      </c>
      <c r="Y314" s="105">
        <f>$X$314*$K$314</f>
        <v>0.0015006</v>
      </c>
      <c r="Z314" s="105">
        <v>0</v>
      </c>
      <c r="AA314" s="106">
        <f>$Z$314*$K$314</f>
        <v>0</v>
      </c>
      <c r="AR314" s="71" t="s">
        <v>242</v>
      </c>
      <c r="AT314" s="71" t="s">
        <v>104</v>
      </c>
      <c r="AU314" s="71" t="s">
        <v>72</v>
      </c>
      <c r="AY314" s="6" t="s">
        <v>103</v>
      </c>
      <c r="BE314" s="107">
        <f>IF($U$314="základní",$N$314,0)</f>
        <v>0</v>
      </c>
      <c r="BF314" s="107">
        <f>IF($U$314="snížená",$N$314,0)</f>
        <v>0</v>
      </c>
      <c r="BG314" s="107">
        <f>IF($U$314="zákl. přenesená",$N$314,0)</f>
        <v>0</v>
      </c>
      <c r="BH314" s="107">
        <f>IF($U$314="sníž. přenesená",$N$314,0)</f>
        <v>0</v>
      </c>
      <c r="BI314" s="107">
        <f>IF($U$314="nulová",$N$314,0)</f>
        <v>0</v>
      </c>
      <c r="BJ314" s="71" t="s">
        <v>70</v>
      </c>
      <c r="BK314" s="107">
        <f>ROUND($L$314*$K$314,1)</f>
        <v>0</v>
      </c>
    </row>
    <row r="315" spans="2:47" s="6" customFormat="1" ht="144.75" customHeight="1">
      <c r="B315" s="20"/>
      <c r="F315" s="261" t="s">
        <v>513</v>
      </c>
      <c r="G315" s="238"/>
      <c r="H315" s="238"/>
      <c r="I315" s="238"/>
      <c r="J315" s="238"/>
      <c r="K315" s="238"/>
      <c r="L315" s="238"/>
      <c r="M315" s="238"/>
      <c r="N315" s="238"/>
      <c r="O315" s="238"/>
      <c r="P315" s="238"/>
      <c r="Q315" s="238"/>
      <c r="R315" s="238"/>
      <c r="S315" s="20"/>
      <c r="T315" s="44"/>
      <c r="AA315" s="45"/>
      <c r="AT315" s="6" t="s">
        <v>180</v>
      </c>
      <c r="AU315" s="6" t="s">
        <v>72</v>
      </c>
    </row>
    <row r="316" spans="2:51" s="6" customFormat="1" ht="15.75" customHeight="1">
      <c r="B316" s="117"/>
      <c r="E316" s="118"/>
      <c r="F316" s="275" t="s">
        <v>514</v>
      </c>
      <c r="G316" s="276"/>
      <c r="H316" s="276"/>
      <c r="I316" s="276"/>
      <c r="K316" s="120">
        <v>1.23</v>
      </c>
      <c r="S316" s="117"/>
      <c r="T316" s="121"/>
      <c r="AA316" s="122"/>
      <c r="AT316" s="118" t="s">
        <v>182</v>
      </c>
      <c r="AU316" s="118" t="s">
        <v>72</v>
      </c>
      <c r="AV316" s="118" t="s">
        <v>72</v>
      </c>
      <c r="AW316" s="118" t="s">
        <v>85</v>
      </c>
      <c r="AX316" s="118" t="s">
        <v>62</v>
      </c>
      <c r="AY316" s="118" t="s">
        <v>103</v>
      </c>
    </row>
    <row r="317" spans="2:63" s="6" customFormat="1" ht="27" customHeight="1">
      <c r="B317" s="20"/>
      <c r="C317" s="97" t="s">
        <v>515</v>
      </c>
      <c r="D317" s="97" t="s">
        <v>104</v>
      </c>
      <c r="E317" s="98" t="s">
        <v>516</v>
      </c>
      <c r="F317" s="255" t="s">
        <v>517</v>
      </c>
      <c r="G317" s="256"/>
      <c r="H317" s="256"/>
      <c r="I317" s="256"/>
      <c r="J317" s="100" t="s">
        <v>273</v>
      </c>
      <c r="K317" s="101">
        <v>149.6</v>
      </c>
      <c r="L317" s="257"/>
      <c r="M317" s="256"/>
      <c r="N317" s="258">
        <f>ROUND($L$317*$K$317,1)</f>
        <v>0</v>
      </c>
      <c r="O317" s="256"/>
      <c r="P317" s="256"/>
      <c r="Q317" s="256"/>
      <c r="R317" s="99" t="s">
        <v>178</v>
      </c>
      <c r="S317" s="20"/>
      <c r="T317" s="103"/>
      <c r="U317" s="104" t="s">
        <v>32</v>
      </c>
      <c r="X317" s="105">
        <v>0</v>
      </c>
      <c r="Y317" s="105">
        <f>$X$317*$K$317</f>
        <v>0</v>
      </c>
      <c r="Z317" s="105">
        <v>0</v>
      </c>
      <c r="AA317" s="106">
        <f>$Z$317*$K$317</f>
        <v>0</v>
      </c>
      <c r="AR317" s="71" t="s">
        <v>242</v>
      </c>
      <c r="AT317" s="71" t="s">
        <v>104</v>
      </c>
      <c r="AU317" s="71" t="s">
        <v>72</v>
      </c>
      <c r="AY317" s="6" t="s">
        <v>103</v>
      </c>
      <c r="BE317" s="107">
        <f>IF($U$317="základní",$N$317,0)</f>
        <v>0</v>
      </c>
      <c r="BF317" s="107">
        <f>IF($U$317="snížená",$N$317,0)</f>
        <v>0</v>
      </c>
      <c r="BG317" s="107">
        <f>IF($U$317="zákl. přenesená",$N$317,0)</f>
        <v>0</v>
      </c>
      <c r="BH317" s="107">
        <f>IF($U$317="sníž. přenesená",$N$317,0)</f>
        <v>0</v>
      </c>
      <c r="BI317" s="107">
        <f>IF($U$317="nulová",$N$317,0)</f>
        <v>0</v>
      </c>
      <c r="BJ317" s="71" t="s">
        <v>70</v>
      </c>
      <c r="BK317" s="107">
        <f>ROUND($L$317*$K$317,1)</f>
        <v>0</v>
      </c>
    </row>
    <row r="318" spans="2:47" s="6" customFormat="1" ht="62.25" customHeight="1">
      <c r="B318" s="20"/>
      <c r="F318" s="261" t="s">
        <v>518</v>
      </c>
      <c r="G318" s="238"/>
      <c r="H318" s="238"/>
      <c r="I318" s="238"/>
      <c r="J318" s="238"/>
      <c r="K318" s="238"/>
      <c r="L318" s="238"/>
      <c r="M318" s="238"/>
      <c r="N318" s="238"/>
      <c r="O318" s="238"/>
      <c r="P318" s="238"/>
      <c r="Q318" s="238"/>
      <c r="R318" s="238"/>
      <c r="S318" s="20"/>
      <c r="T318" s="44"/>
      <c r="AA318" s="45"/>
      <c r="AT318" s="6" t="s">
        <v>180</v>
      </c>
      <c r="AU318" s="6" t="s">
        <v>72</v>
      </c>
    </row>
    <row r="319" spans="2:51" s="6" customFormat="1" ht="15.75" customHeight="1">
      <c r="B319" s="117"/>
      <c r="E319" s="118"/>
      <c r="F319" s="275" t="s">
        <v>519</v>
      </c>
      <c r="G319" s="276"/>
      <c r="H319" s="276"/>
      <c r="I319" s="276"/>
      <c r="K319" s="120">
        <v>149.6</v>
      </c>
      <c r="S319" s="117"/>
      <c r="T319" s="121"/>
      <c r="AA319" s="122"/>
      <c r="AT319" s="118" t="s">
        <v>182</v>
      </c>
      <c r="AU319" s="118" t="s">
        <v>72</v>
      </c>
      <c r="AV319" s="118" t="s">
        <v>72</v>
      </c>
      <c r="AW319" s="118" t="s">
        <v>85</v>
      </c>
      <c r="AX319" s="118" t="s">
        <v>62</v>
      </c>
      <c r="AY319" s="118" t="s">
        <v>103</v>
      </c>
    </row>
    <row r="320" spans="2:63" s="6" customFormat="1" ht="15.75" customHeight="1">
      <c r="B320" s="20"/>
      <c r="C320" s="123" t="s">
        <v>520</v>
      </c>
      <c r="D320" s="123" t="s">
        <v>199</v>
      </c>
      <c r="E320" s="124" t="s">
        <v>521</v>
      </c>
      <c r="F320" s="279" t="s">
        <v>522</v>
      </c>
      <c r="G320" s="280"/>
      <c r="H320" s="280"/>
      <c r="I320" s="280"/>
      <c r="J320" s="125" t="s">
        <v>185</v>
      </c>
      <c r="K320" s="126">
        <v>3.29</v>
      </c>
      <c r="L320" s="281"/>
      <c r="M320" s="280"/>
      <c r="N320" s="282">
        <f>ROUND($L$320*$K$320,1)</f>
        <v>0</v>
      </c>
      <c r="O320" s="256"/>
      <c r="P320" s="256"/>
      <c r="Q320" s="256"/>
      <c r="R320" s="99" t="s">
        <v>178</v>
      </c>
      <c r="S320" s="20"/>
      <c r="T320" s="103"/>
      <c r="U320" s="104" t="s">
        <v>32</v>
      </c>
      <c r="X320" s="105">
        <v>0.55</v>
      </c>
      <c r="Y320" s="105">
        <f>$X$320*$K$320</f>
        <v>1.8095</v>
      </c>
      <c r="Z320" s="105">
        <v>0</v>
      </c>
      <c r="AA320" s="106">
        <f>$Z$320*$K$320</f>
        <v>0</v>
      </c>
      <c r="AR320" s="71" t="s">
        <v>319</v>
      </c>
      <c r="AT320" s="71" t="s">
        <v>199</v>
      </c>
      <c r="AU320" s="71" t="s">
        <v>72</v>
      </c>
      <c r="AY320" s="6" t="s">
        <v>103</v>
      </c>
      <c r="BE320" s="107">
        <f>IF($U$320="základní",$N$320,0)</f>
        <v>0</v>
      </c>
      <c r="BF320" s="107">
        <f>IF($U$320="snížená",$N$320,0)</f>
        <v>0</v>
      </c>
      <c r="BG320" s="107">
        <f>IF($U$320="zákl. přenesená",$N$320,0)</f>
        <v>0</v>
      </c>
      <c r="BH320" s="107">
        <f>IF($U$320="sníž. přenesená",$N$320,0)</f>
        <v>0</v>
      </c>
      <c r="BI320" s="107">
        <f>IF($U$320="nulová",$N$320,0)</f>
        <v>0</v>
      </c>
      <c r="BJ320" s="71" t="s">
        <v>70</v>
      </c>
      <c r="BK320" s="107">
        <f>ROUND($L$320*$K$320,1)</f>
        <v>0</v>
      </c>
    </row>
    <row r="321" spans="2:51" s="6" customFormat="1" ht="15.75" customHeight="1">
      <c r="B321" s="117"/>
      <c r="E321" s="119"/>
      <c r="F321" s="275" t="s">
        <v>523</v>
      </c>
      <c r="G321" s="276"/>
      <c r="H321" s="276"/>
      <c r="I321" s="276"/>
      <c r="K321" s="120">
        <v>3.29</v>
      </c>
      <c r="S321" s="117"/>
      <c r="T321" s="121"/>
      <c r="AA321" s="122"/>
      <c r="AT321" s="118" t="s">
        <v>182</v>
      </c>
      <c r="AU321" s="118" t="s">
        <v>72</v>
      </c>
      <c r="AV321" s="118" t="s">
        <v>72</v>
      </c>
      <c r="AW321" s="118" t="s">
        <v>85</v>
      </c>
      <c r="AX321" s="118" t="s">
        <v>62</v>
      </c>
      <c r="AY321" s="118" t="s">
        <v>103</v>
      </c>
    </row>
    <row r="322" spans="2:63" s="6" customFormat="1" ht="27" customHeight="1">
      <c r="B322" s="20"/>
      <c r="C322" s="97" t="s">
        <v>524</v>
      </c>
      <c r="D322" s="97" t="s">
        <v>104</v>
      </c>
      <c r="E322" s="98" t="s">
        <v>525</v>
      </c>
      <c r="F322" s="255" t="s">
        <v>526</v>
      </c>
      <c r="G322" s="256"/>
      <c r="H322" s="256"/>
      <c r="I322" s="256"/>
      <c r="J322" s="100" t="s">
        <v>190</v>
      </c>
      <c r="K322" s="101">
        <v>146.08</v>
      </c>
      <c r="L322" s="257"/>
      <c r="M322" s="256"/>
      <c r="N322" s="258">
        <f>ROUND($L$322*$K$322,1)</f>
        <v>0</v>
      </c>
      <c r="O322" s="256"/>
      <c r="P322" s="256"/>
      <c r="Q322" s="256"/>
      <c r="R322" s="99" t="s">
        <v>178</v>
      </c>
      <c r="S322" s="20"/>
      <c r="T322" s="103"/>
      <c r="U322" s="104" t="s">
        <v>32</v>
      </c>
      <c r="X322" s="105">
        <v>0</v>
      </c>
      <c r="Y322" s="105">
        <f>$X$322*$K$322</f>
        <v>0</v>
      </c>
      <c r="Z322" s="105">
        <v>0</v>
      </c>
      <c r="AA322" s="106">
        <f>$Z$322*$K$322</f>
        <v>0</v>
      </c>
      <c r="AR322" s="71" t="s">
        <v>242</v>
      </c>
      <c r="AT322" s="71" t="s">
        <v>104</v>
      </c>
      <c r="AU322" s="71" t="s">
        <v>72</v>
      </c>
      <c r="AY322" s="6" t="s">
        <v>103</v>
      </c>
      <c r="BE322" s="107">
        <f>IF($U$322="základní",$N$322,0)</f>
        <v>0</v>
      </c>
      <c r="BF322" s="107">
        <f>IF($U$322="snížená",$N$322,0)</f>
        <v>0</v>
      </c>
      <c r="BG322" s="107">
        <f>IF($U$322="zákl. přenesená",$N$322,0)</f>
        <v>0</v>
      </c>
      <c r="BH322" s="107">
        <f>IF($U$322="sníž. přenesená",$N$322,0)</f>
        <v>0</v>
      </c>
      <c r="BI322" s="107">
        <f>IF($U$322="nulová",$N$322,0)</f>
        <v>0</v>
      </c>
      <c r="BJ322" s="71" t="s">
        <v>70</v>
      </c>
      <c r="BK322" s="107">
        <f>ROUND($L$322*$K$322,1)</f>
        <v>0</v>
      </c>
    </row>
    <row r="323" spans="2:47" s="6" customFormat="1" ht="62.25" customHeight="1">
      <c r="B323" s="20"/>
      <c r="F323" s="261" t="s">
        <v>527</v>
      </c>
      <c r="G323" s="238"/>
      <c r="H323" s="238"/>
      <c r="I323" s="238"/>
      <c r="J323" s="238"/>
      <c r="K323" s="238"/>
      <c r="L323" s="238"/>
      <c r="M323" s="238"/>
      <c r="N323" s="238"/>
      <c r="O323" s="238"/>
      <c r="P323" s="238"/>
      <c r="Q323" s="238"/>
      <c r="R323" s="238"/>
      <c r="S323" s="20"/>
      <c r="T323" s="44"/>
      <c r="AA323" s="45"/>
      <c r="AT323" s="6" t="s">
        <v>180</v>
      </c>
      <c r="AU323" s="6" t="s">
        <v>72</v>
      </c>
    </row>
    <row r="324" spans="2:51" s="6" customFormat="1" ht="15.75" customHeight="1">
      <c r="B324" s="117"/>
      <c r="E324" s="118"/>
      <c r="F324" s="275" t="s">
        <v>528</v>
      </c>
      <c r="G324" s="276"/>
      <c r="H324" s="276"/>
      <c r="I324" s="276"/>
      <c r="K324" s="120">
        <v>146.08</v>
      </c>
      <c r="S324" s="117"/>
      <c r="T324" s="121"/>
      <c r="AA324" s="122"/>
      <c r="AT324" s="118" t="s">
        <v>182</v>
      </c>
      <c r="AU324" s="118" t="s">
        <v>72</v>
      </c>
      <c r="AV324" s="118" t="s">
        <v>72</v>
      </c>
      <c r="AW324" s="118" t="s">
        <v>85</v>
      </c>
      <c r="AX324" s="118" t="s">
        <v>62</v>
      </c>
      <c r="AY324" s="118" t="s">
        <v>103</v>
      </c>
    </row>
    <row r="325" spans="2:63" s="6" customFormat="1" ht="27" customHeight="1">
      <c r="B325" s="20"/>
      <c r="C325" s="123" t="s">
        <v>529</v>
      </c>
      <c r="D325" s="123" t="s">
        <v>199</v>
      </c>
      <c r="E325" s="124" t="s">
        <v>530</v>
      </c>
      <c r="F325" s="279" t="s">
        <v>531</v>
      </c>
      <c r="G325" s="280"/>
      <c r="H325" s="280"/>
      <c r="I325" s="280"/>
      <c r="J325" s="125" t="s">
        <v>185</v>
      </c>
      <c r="K325" s="126">
        <v>3.86</v>
      </c>
      <c r="L325" s="281"/>
      <c r="M325" s="280"/>
      <c r="N325" s="282">
        <f>ROUND($L$325*$K$325,1)</f>
        <v>0</v>
      </c>
      <c r="O325" s="256"/>
      <c r="P325" s="256"/>
      <c r="Q325" s="256"/>
      <c r="R325" s="99" t="s">
        <v>178</v>
      </c>
      <c r="S325" s="20"/>
      <c r="T325" s="103"/>
      <c r="U325" s="104" t="s">
        <v>32</v>
      </c>
      <c r="X325" s="105">
        <v>0.55</v>
      </c>
      <c r="Y325" s="105">
        <f>$X$325*$K$325</f>
        <v>2.123</v>
      </c>
      <c r="Z325" s="105">
        <v>0</v>
      </c>
      <c r="AA325" s="106">
        <f>$Z$325*$K$325</f>
        <v>0</v>
      </c>
      <c r="AR325" s="71" t="s">
        <v>319</v>
      </c>
      <c r="AT325" s="71" t="s">
        <v>199</v>
      </c>
      <c r="AU325" s="71" t="s">
        <v>72</v>
      </c>
      <c r="AY325" s="6" t="s">
        <v>103</v>
      </c>
      <c r="BE325" s="107">
        <f>IF($U$325="základní",$N$325,0)</f>
        <v>0</v>
      </c>
      <c r="BF325" s="107">
        <f>IF($U$325="snížená",$N$325,0)</f>
        <v>0</v>
      </c>
      <c r="BG325" s="107">
        <f>IF($U$325="zákl. přenesená",$N$325,0)</f>
        <v>0</v>
      </c>
      <c r="BH325" s="107">
        <f>IF($U$325="sníž. přenesená",$N$325,0)</f>
        <v>0</v>
      </c>
      <c r="BI325" s="107">
        <f>IF($U$325="nulová",$N$325,0)</f>
        <v>0</v>
      </c>
      <c r="BJ325" s="71" t="s">
        <v>70</v>
      </c>
      <c r="BK325" s="107">
        <f>ROUND($L$325*$K$325,1)</f>
        <v>0</v>
      </c>
    </row>
    <row r="326" spans="2:51" s="6" customFormat="1" ht="15.75" customHeight="1">
      <c r="B326" s="117"/>
      <c r="E326" s="119"/>
      <c r="F326" s="275" t="s">
        <v>532</v>
      </c>
      <c r="G326" s="276"/>
      <c r="H326" s="276"/>
      <c r="I326" s="276"/>
      <c r="K326" s="120">
        <v>3.86</v>
      </c>
      <c r="S326" s="117"/>
      <c r="T326" s="121"/>
      <c r="AA326" s="122"/>
      <c r="AT326" s="118" t="s">
        <v>182</v>
      </c>
      <c r="AU326" s="118" t="s">
        <v>72</v>
      </c>
      <c r="AV326" s="118" t="s">
        <v>72</v>
      </c>
      <c r="AW326" s="118" t="s">
        <v>85</v>
      </c>
      <c r="AX326" s="118" t="s">
        <v>62</v>
      </c>
      <c r="AY326" s="118" t="s">
        <v>103</v>
      </c>
    </row>
    <row r="327" spans="2:63" s="6" customFormat="1" ht="15.75" customHeight="1">
      <c r="B327" s="20"/>
      <c r="C327" s="97" t="s">
        <v>533</v>
      </c>
      <c r="D327" s="97" t="s">
        <v>104</v>
      </c>
      <c r="E327" s="98" t="s">
        <v>534</v>
      </c>
      <c r="F327" s="255" t="s">
        <v>535</v>
      </c>
      <c r="G327" s="256"/>
      <c r="H327" s="256"/>
      <c r="I327" s="256"/>
      <c r="J327" s="100" t="s">
        <v>190</v>
      </c>
      <c r="K327" s="101">
        <v>146.08</v>
      </c>
      <c r="L327" s="257"/>
      <c r="M327" s="256"/>
      <c r="N327" s="258">
        <f>ROUND($L$327*$K$327,1)</f>
        <v>0</v>
      </c>
      <c r="O327" s="256"/>
      <c r="P327" s="256"/>
      <c r="Q327" s="256"/>
      <c r="R327" s="99" t="s">
        <v>178</v>
      </c>
      <c r="S327" s="20"/>
      <c r="T327" s="103"/>
      <c r="U327" s="104" t="s">
        <v>32</v>
      </c>
      <c r="X327" s="105">
        <v>0</v>
      </c>
      <c r="Y327" s="105">
        <f>$X$327*$K$327</f>
        <v>0</v>
      </c>
      <c r="Z327" s="105">
        <v>0.015</v>
      </c>
      <c r="AA327" s="106">
        <f>$Z$327*$K$327</f>
        <v>2.1912000000000003</v>
      </c>
      <c r="AR327" s="71" t="s">
        <v>242</v>
      </c>
      <c r="AT327" s="71" t="s">
        <v>104</v>
      </c>
      <c r="AU327" s="71" t="s">
        <v>72</v>
      </c>
      <c r="AY327" s="6" t="s">
        <v>103</v>
      </c>
      <c r="BE327" s="107">
        <f>IF($U$327="základní",$N$327,0)</f>
        <v>0</v>
      </c>
      <c r="BF327" s="107">
        <f>IF($U$327="snížená",$N$327,0)</f>
        <v>0</v>
      </c>
      <c r="BG327" s="107">
        <f>IF($U$327="zákl. přenesená",$N$327,0)</f>
        <v>0</v>
      </c>
      <c r="BH327" s="107">
        <f>IF($U$327="sníž. přenesená",$N$327,0)</f>
        <v>0</v>
      </c>
      <c r="BI327" s="107">
        <f>IF($U$327="nulová",$N$327,0)</f>
        <v>0</v>
      </c>
      <c r="BJ327" s="71" t="s">
        <v>70</v>
      </c>
      <c r="BK327" s="107">
        <f>ROUND($L$327*$K$327,1)</f>
        <v>0</v>
      </c>
    </row>
    <row r="328" spans="2:51" s="6" customFormat="1" ht="15.75" customHeight="1">
      <c r="B328" s="117"/>
      <c r="E328" s="119"/>
      <c r="F328" s="275" t="s">
        <v>528</v>
      </c>
      <c r="G328" s="276"/>
      <c r="H328" s="276"/>
      <c r="I328" s="276"/>
      <c r="K328" s="120">
        <v>146.08</v>
      </c>
      <c r="S328" s="117"/>
      <c r="T328" s="121"/>
      <c r="AA328" s="122"/>
      <c r="AT328" s="118" t="s">
        <v>182</v>
      </c>
      <c r="AU328" s="118" t="s">
        <v>72</v>
      </c>
      <c r="AV328" s="118" t="s">
        <v>72</v>
      </c>
      <c r="AW328" s="118" t="s">
        <v>85</v>
      </c>
      <c r="AX328" s="118" t="s">
        <v>62</v>
      </c>
      <c r="AY328" s="118" t="s">
        <v>103</v>
      </c>
    </row>
    <row r="329" spans="2:63" s="6" customFormat="1" ht="27" customHeight="1">
      <c r="B329" s="20"/>
      <c r="C329" s="97" t="s">
        <v>536</v>
      </c>
      <c r="D329" s="97" t="s">
        <v>104</v>
      </c>
      <c r="E329" s="98" t="s">
        <v>537</v>
      </c>
      <c r="F329" s="255" t="s">
        <v>538</v>
      </c>
      <c r="G329" s="256"/>
      <c r="H329" s="256"/>
      <c r="I329" s="256"/>
      <c r="J329" s="100" t="s">
        <v>273</v>
      </c>
      <c r="K329" s="101">
        <v>534.39</v>
      </c>
      <c r="L329" s="257"/>
      <c r="M329" s="256"/>
      <c r="N329" s="258">
        <f>ROUND($L$329*$K$329,1)</f>
        <v>0</v>
      </c>
      <c r="O329" s="256"/>
      <c r="P329" s="256"/>
      <c r="Q329" s="256"/>
      <c r="R329" s="99" t="s">
        <v>178</v>
      </c>
      <c r="S329" s="20"/>
      <c r="T329" s="103"/>
      <c r="U329" s="104" t="s">
        <v>32</v>
      </c>
      <c r="X329" s="105">
        <v>0</v>
      </c>
      <c r="Y329" s="105">
        <f>$X$329*$K$329</f>
        <v>0</v>
      </c>
      <c r="Z329" s="105">
        <v>0.01173</v>
      </c>
      <c r="AA329" s="106">
        <f>$Z$329*$K$329</f>
        <v>6.2683947</v>
      </c>
      <c r="AR329" s="71" t="s">
        <v>242</v>
      </c>
      <c r="AT329" s="71" t="s">
        <v>104</v>
      </c>
      <c r="AU329" s="71" t="s">
        <v>72</v>
      </c>
      <c r="AY329" s="6" t="s">
        <v>103</v>
      </c>
      <c r="BE329" s="107">
        <f>IF($U$329="základní",$N$329,0)</f>
        <v>0</v>
      </c>
      <c r="BF329" s="107">
        <f>IF($U$329="snížená",$N$329,0)</f>
        <v>0</v>
      </c>
      <c r="BG329" s="107">
        <f>IF($U$329="zákl. přenesená",$N$329,0)</f>
        <v>0</v>
      </c>
      <c r="BH329" s="107">
        <f>IF($U$329="sníž. přenesená",$N$329,0)</f>
        <v>0</v>
      </c>
      <c r="BI329" s="107">
        <f>IF($U$329="nulová",$N$329,0)</f>
        <v>0</v>
      </c>
      <c r="BJ329" s="71" t="s">
        <v>70</v>
      </c>
      <c r="BK329" s="107">
        <f>ROUND($L$329*$K$329,1)</f>
        <v>0</v>
      </c>
    </row>
    <row r="330" spans="2:47" s="6" customFormat="1" ht="50.25" customHeight="1">
      <c r="B330" s="20"/>
      <c r="F330" s="261" t="s">
        <v>539</v>
      </c>
      <c r="G330" s="238"/>
      <c r="H330" s="238"/>
      <c r="I330" s="238"/>
      <c r="J330" s="238"/>
      <c r="K330" s="238"/>
      <c r="L330" s="238"/>
      <c r="M330" s="238"/>
      <c r="N330" s="238"/>
      <c r="O330" s="238"/>
      <c r="P330" s="238"/>
      <c r="Q330" s="238"/>
      <c r="R330" s="238"/>
      <c r="S330" s="20"/>
      <c r="T330" s="44"/>
      <c r="AA330" s="45"/>
      <c r="AT330" s="6" t="s">
        <v>180</v>
      </c>
      <c r="AU330" s="6" t="s">
        <v>72</v>
      </c>
    </row>
    <row r="331" spans="2:51" s="6" customFormat="1" ht="15.75" customHeight="1">
      <c r="B331" s="127"/>
      <c r="E331" s="128"/>
      <c r="F331" s="277" t="s">
        <v>540</v>
      </c>
      <c r="G331" s="278"/>
      <c r="H331" s="278"/>
      <c r="I331" s="278"/>
      <c r="K331" s="128"/>
      <c r="S331" s="127"/>
      <c r="T331" s="130"/>
      <c r="AA331" s="131"/>
      <c r="AT331" s="128" t="s">
        <v>182</v>
      </c>
      <c r="AU331" s="128" t="s">
        <v>72</v>
      </c>
      <c r="AV331" s="128" t="s">
        <v>70</v>
      </c>
      <c r="AW331" s="128" t="s">
        <v>85</v>
      </c>
      <c r="AX331" s="128" t="s">
        <v>62</v>
      </c>
      <c r="AY331" s="128" t="s">
        <v>103</v>
      </c>
    </row>
    <row r="332" spans="2:51" s="6" customFormat="1" ht="15.75" customHeight="1">
      <c r="B332" s="117"/>
      <c r="E332" s="118"/>
      <c r="F332" s="275" t="s">
        <v>541</v>
      </c>
      <c r="G332" s="276"/>
      <c r="H332" s="276"/>
      <c r="I332" s="276"/>
      <c r="K332" s="120">
        <v>87.15</v>
      </c>
      <c r="S332" s="117"/>
      <c r="T332" s="121"/>
      <c r="AA332" s="122"/>
      <c r="AT332" s="118" t="s">
        <v>182</v>
      </c>
      <c r="AU332" s="118" t="s">
        <v>72</v>
      </c>
      <c r="AV332" s="118" t="s">
        <v>72</v>
      </c>
      <c r="AW332" s="118" t="s">
        <v>85</v>
      </c>
      <c r="AX332" s="118" t="s">
        <v>62</v>
      </c>
      <c r="AY332" s="118" t="s">
        <v>103</v>
      </c>
    </row>
    <row r="333" spans="2:51" s="6" customFormat="1" ht="15.75" customHeight="1">
      <c r="B333" s="117"/>
      <c r="E333" s="118"/>
      <c r="F333" s="275" t="s">
        <v>542</v>
      </c>
      <c r="G333" s="276"/>
      <c r="H333" s="276"/>
      <c r="I333" s="276"/>
      <c r="K333" s="120">
        <v>216.39</v>
      </c>
      <c r="S333" s="117"/>
      <c r="T333" s="121"/>
      <c r="AA333" s="122"/>
      <c r="AT333" s="118" t="s">
        <v>182</v>
      </c>
      <c r="AU333" s="118" t="s">
        <v>72</v>
      </c>
      <c r="AV333" s="118" t="s">
        <v>72</v>
      </c>
      <c r="AW333" s="118" t="s">
        <v>85</v>
      </c>
      <c r="AX333" s="118" t="s">
        <v>62</v>
      </c>
      <c r="AY333" s="118" t="s">
        <v>103</v>
      </c>
    </row>
    <row r="334" spans="2:51" s="6" customFormat="1" ht="15.75" customHeight="1">
      <c r="B334" s="117"/>
      <c r="E334" s="118"/>
      <c r="F334" s="275" t="s">
        <v>543</v>
      </c>
      <c r="G334" s="276"/>
      <c r="H334" s="276"/>
      <c r="I334" s="276"/>
      <c r="K334" s="120">
        <v>182.1</v>
      </c>
      <c r="S334" s="117"/>
      <c r="T334" s="121"/>
      <c r="AA334" s="122"/>
      <c r="AT334" s="118" t="s">
        <v>182</v>
      </c>
      <c r="AU334" s="118" t="s">
        <v>72</v>
      </c>
      <c r="AV334" s="118" t="s">
        <v>72</v>
      </c>
      <c r="AW334" s="118" t="s">
        <v>85</v>
      </c>
      <c r="AX334" s="118" t="s">
        <v>62</v>
      </c>
      <c r="AY334" s="118" t="s">
        <v>103</v>
      </c>
    </row>
    <row r="335" spans="2:51" s="6" customFormat="1" ht="15.75" customHeight="1">
      <c r="B335" s="117"/>
      <c r="E335" s="118"/>
      <c r="F335" s="275" t="s">
        <v>544</v>
      </c>
      <c r="G335" s="276"/>
      <c r="H335" s="276"/>
      <c r="I335" s="276"/>
      <c r="K335" s="120">
        <v>48.75</v>
      </c>
      <c r="S335" s="117"/>
      <c r="T335" s="121"/>
      <c r="AA335" s="122"/>
      <c r="AT335" s="118" t="s">
        <v>182</v>
      </c>
      <c r="AU335" s="118" t="s">
        <v>72</v>
      </c>
      <c r="AV335" s="118" t="s">
        <v>72</v>
      </c>
      <c r="AW335" s="118" t="s">
        <v>85</v>
      </c>
      <c r="AX335" s="118" t="s">
        <v>62</v>
      </c>
      <c r="AY335" s="118" t="s">
        <v>103</v>
      </c>
    </row>
    <row r="336" spans="2:63" s="6" customFormat="1" ht="27" customHeight="1">
      <c r="B336" s="20"/>
      <c r="C336" s="97" t="s">
        <v>545</v>
      </c>
      <c r="D336" s="97" t="s">
        <v>104</v>
      </c>
      <c r="E336" s="98" t="s">
        <v>546</v>
      </c>
      <c r="F336" s="255" t="s">
        <v>547</v>
      </c>
      <c r="G336" s="256"/>
      <c r="H336" s="256"/>
      <c r="I336" s="256"/>
      <c r="J336" s="100" t="s">
        <v>273</v>
      </c>
      <c r="K336" s="101">
        <v>155.3</v>
      </c>
      <c r="L336" s="257"/>
      <c r="M336" s="256"/>
      <c r="N336" s="258">
        <f>ROUND($L$336*$K$336,1)</f>
        <v>0</v>
      </c>
      <c r="O336" s="256"/>
      <c r="P336" s="256"/>
      <c r="Q336" s="256"/>
      <c r="R336" s="99" t="s">
        <v>178</v>
      </c>
      <c r="S336" s="20"/>
      <c r="T336" s="103"/>
      <c r="U336" s="104" t="s">
        <v>32</v>
      </c>
      <c r="X336" s="105">
        <v>0</v>
      </c>
      <c r="Y336" s="105">
        <f>$X$336*$K$336</f>
        <v>0</v>
      </c>
      <c r="Z336" s="105">
        <v>0</v>
      </c>
      <c r="AA336" s="106">
        <f>$Z$336*$K$336</f>
        <v>0</v>
      </c>
      <c r="AR336" s="71" t="s">
        <v>242</v>
      </c>
      <c r="AT336" s="71" t="s">
        <v>104</v>
      </c>
      <c r="AU336" s="71" t="s">
        <v>72</v>
      </c>
      <c r="AY336" s="6" t="s">
        <v>103</v>
      </c>
      <c r="BE336" s="107">
        <f>IF($U$336="základní",$N$336,0)</f>
        <v>0</v>
      </c>
      <c r="BF336" s="107">
        <f>IF($U$336="snížená",$N$336,0)</f>
        <v>0</v>
      </c>
      <c r="BG336" s="107">
        <f>IF($U$336="zákl. přenesená",$N$336,0)</f>
        <v>0</v>
      </c>
      <c r="BH336" s="107">
        <f>IF($U$336="sníž. přenesená",$N$336,0)</f>
        <v>0</v>
      </c>
      <c r="BI336" s="107">
        <f>IF($U$336="nulová",$N$336,0)</f>
        <v>0</v>
      </c>
      <c r="BJ336" s="71" t="s">
        <v>70</v>
      </c>
      <c r="BK336" s="107">
        <f>ROUND($L$336*$K$336,1)</f>
        <v>0</v>
      </c>
    </row>
    <row r="337" spans="2:47" s="6" customFormat="1" ht="62.25" customHeight="1">
      <c r="B337" s="20"/>
      <c r="F337" s="261" t="s">
        <v>527</v>
      </c>
      <c r="G337" s="238"/>
      <c r="H337" s="238"/>
      <c r="I337" s="238"/>
      <c r="J337" s="238"/>
      <c r="K337" s="238"/>
      <c r="L337" s="238"/>
      <c r="M337" s="238"/>
      <c r="N337" s="238"/>
      <c r="O337" s="238"/>
      <c r="P337" s="238"/>
      <c r="Q337" s="238"/>
      <c r="R337" s="238"/>
      <c r="S337" s="20"/>
      <c r="T337" s="44"/>
      <c r="AA337" s="45"/>
      <c r="AT337" s="6" t="s">
        <v>180</v>
      </c>
      <c r="AU337" s="6" t="s">
        <v>72</v>
      </c>
    </row>
    <row r="338" spans="2:51" s="6" customFormat="1" ht="15.75" customHeight="1">
      <c r="B338" s="127"/>
      <c r="E338" s="128"/>
      <c r="F338" s="277" t="s">
        <v>548</v>
      </c>
      <c r="G338" s="278"/>
      <c r="H338" s="278"/>
      <c r="I338" s="278"/>
      <c r="K338" s="128"/>
      <c r="S338" s="127"/>
      <c r="T338" s="130"/>
      <c r="AA338" s="131"/>
      <c r="AT338" s="128" t="s">
        <v>182</v>
      </c>
      <c r="AU338" s="128" t="s">
        <v>72</v>
      </c>
      <c r="AV338" s="128" t="s">
        <v>70</v>
      </c>
      <c r="AW338" s="128" t="s">
        <v>85</v>
      </c>
      <c r="AX338" s="128" t="s">
        <v>62</v>
      </c>
      <c r="AY338" s="128" t="s">
        <v>103</v>
      </c>
    </row>
    <row r="339" spans="2:51" s="6" customFormat="1" ht="15.75" customHeight="1">
      <c r="B339" s="117"/>
      <c r="E339" s="118"/>
      <c r="F339" s="275" t="s">
        <v>549</v>
      </c>
      <c r="G339" s="276"/>
      <c r="H339" s="276"/>
      <c r="I339" s="276"/>
      <c r="K339" s="120">
        <v>2</v>
      </c>
      <c r="S339" s="117"/>
      <c r="T339" s="121"/>
      <c r="AA339" s="122"/>
      <c r="AT339" s="118" t="s">
        <v>182</v>
      </c>
      <c r="AU339" s="118" t="s">
        <v>72</v>
      </c>
      <c r="AV339" s="118" t="s">
        <v>72</v>
      </c>
      <c r="AW339" s="118" t="s">
        <v>85</v>
      </c>
      <c r="AX339" s="118" t="s">
        <v>62</v>
      </c>
      <c r="AY339" s="118" t="s">
        <v>103</v>
      </c>
    </row>
    <row r="340" spans="2:51" s="6" customFormat="1" ht="15.75" customHeight="1">
      <c r="B340" s="117"/>
      <c r="E340" s="118"/>
      <c r="F340" s="275" t="s">
        <v>550</v>
      </c>
      <c r="G340" s="276"/>
      <c r="H340" s="276"/>
      <c r="I340" s="276"/>
      <c r="K340" s="120">
        <v>5</v>
      </c>
      <c r="S340" s="117"/>
      <c r="T340" s="121"/>
      <c r="AA340" s="122"/>
      <c r="AT340" s="118" t="s">
        <v>182</v>
      </c>
      <c r="AU340" s="118" t="s">
        <v>72</v>
      </c>
      <c r="AV340" s="118" t="s">
        <v>72</v>
      </c>
      <c r="AW340" s="118" t="s">
        <v>85</v>
      </c>
      <c r="AX340" s="118" t="s">
        <v>62</v>
      </c>
      <c r="AY340" s="118" t="s">
        <v>103</v>
      </c>
    </row>
    <row r="341" spans="2:51" s="6" customFormat="1" ht="15.75" customHeight="1">
      <c r="B341" s="117"/>
      <c r="E341" s="118"/>
      <c r="F341" s="275" t="s">
        <v>551</v>
      </c>
      <c r="G341" s="276"/>
      <c r="H341" s="276"/>
      <c r="I341" s="276"/>
      <c r="K341" s="120">
        <v>2</v>
      </c>
      <c r="S341" s="117"/>
      <c r="T341" s="121"/>
      <c r="AA341" s="122"/>
      <c r="AT341" s="118" t="s">
        <v>182</v>
      </c>
      <c r="AU341" s="118" t="s">
        <v>72</v>
      </c>
      <c r="AV341" s="118" t="s">
        <v>72</v>
      </c>
      <c r="AW341" s="118" t="s">
        <v>85</v>
      </c>
      <c r="AX341" s="118" t="s">
        <v>62</v>
      </c>
      <c r="AY341" s="118" t="s">
        <v>103</v>
      </c>
    </row>
    <row r="342" spans="2:51" s="6" customFormat="1" ht="15.75" customHeight="1">
      <c r="B342" s="117"/>
      <c r="E342" s="118"/>
      <c r="F342" s="275" t="s">
        <v>552</v>
      </c>
      <c r="G342" s="276"/>
      <c r="H342" s="276"/>
      <c r="I342" s="276"/>
      <c r="K342" s="120">
        <v>8</v>
      </c>
      <c r="S342" s="117"/>
      <c r="T342" s="121"/>
      <c r="AA342" s="122"/>
      <c r="AT342" s="118" t="s">
        <v>182</v>
      </c>
      <c r="AU342" s="118" t="s">
        <v>72</v>
      </c>
      <c r="AV342" s="118" t="s">
        <v>72</v>
      </c>
      <c r="AW342" s="118" t="s">
        <v>85</v>
      </c>
      <c r="AX342" s="118" t="s">
        <v>62</v>
      </c>
      <c r="AY342" s="118" t="s">
        <v>103</v>
      </c>
    </row>
    <row r="343" spans="2:51" s="6" customFormat="1" ht="15.75" customHeight="1">
      <c r="B343" s="132"/>
      <c r="E343" s="133"/>
      <c r="F343" s="285" t="s">
        <v>390</v>
      </c>
      <c r="G343" s="286"/>
      <c r="H343" s="286"/>
      <c r="I343" s="286"/>
      <c r="K343" s="134">
        <v>17</v>
      </c>
      <c r="S343" s="132"/>
      <c r="T343" s="135"/>
      <c r="AA343" s="136"/>
      <c r="AT343" s="133" t="s">
        <v>182</v>
      </c>
      <c r="AU343" s="133" t="s">
        <v>72</v>
      </c>
      <c r="AV343" s="133" t="s">
        <v>113</v>
      </c>
      <c r="AW343" s="133" t="s">
        <v>85</v>
      </c>
      <c r="AX343" s="133" t="s">
        <v>62</v>
      </c>
      <c r="AY343" s="133" t="s">
        <v>103</v>
      </c>
    </row>
    <row r="344" spans="2:51" s="6" customFormat="1" ht="15.75" customHeight="1">
      <c r="B344" s="127"/>
      <c r="E344" s="128"/>
      <c r="F344" s="277" t="s">
        <v>553</v>
      </c>
      <c r="G344" s="278"/>
      <c r="H344" s="278"/>
      <c r="I344" s="278"/>
      <c r="K344" s="128"/>
      <c r="S344" s="127"/>
      <c r="T344" s="130"/>
      <c r="AA344" s="131"/>
      <c r="AT344" s="128" t="s">
        <v>182</v>
      </c>
      <c r="AU344" s="128" t="s">
        <v>72</v>
      </c>
      <c r="AV344" s="128" t="s">
        <v>70</v>
      </c>
      <c r="AW344" s="128" t="s">
        <v>85</v>
      </c>
      <c r="AX344" s="128" t="s">
        <v>62</v>
      </c>
      <c r="AY344" s="128" t="s">
        <v>103</v>
      </c>
    </row>
    <row r="345" spans="2:51" s="6" customFormat="1" ht="15.75" customHeight="1">
      <c r="B345" s="117"/>
      <c r="E345" s="118"/>
      <c r="F345" s="275" t="s">
        <v>554</v>
      </c>
      <c r="G345" s="276"/>
      <c r="H345" s="276"/>
      <c r="I345" s="276"/>
      <c r="K345" s="120">
        <v>67.2</v>
      </c>
      <c r="S345" s="117"/>
      <c r="T345" s="121"/>
      <c r="AA345" s="122"/>
      <c r="AT345" s="118" t="s">
        <v>182</v>
      </c>
      <c r="AU345" s="118" t="s">
        <v>72</v>
      </c>
      <c r="AV345" s="118" t="s">
        <v>72</v>
      </c>
      <c r="AW345" s="118" t="s">
        <v>85</v>
      </c>
      <c r="AX345" s="118" t="s">
        <v>62</v>
      </c>
      <c r="AY345" s="118" t="s">
        <v>103</v>
      </c>
    </row>
    <row r="346" spans="2:51" s="6" customFormat="1" ht="15.75" customHeight="1">
      <c r="B346" s="117"/>
      <c r="E346" s="118"/>
      <c r="F346" s="275" t="s">
        <v>555</v>
      </c>
      <c r="G346" s="276"/>
      <c r="H346" s="276"/>
      <c r="I346" s="276"/>
      <c r="K346" s="120">
        <v>71.1</v>
      </c>
      <c r="S346" s="117"/>
      <c r="T346" s="121"/>
      <c r="AA346" s="122"/>
      <c r="AT346" s="118" t="s">
        <v>182</v>
      </c>
      <c r="AU346" s="118" t="s">
        <v>72</v>
      </c>
      <c r="AV346" s="118" t="s">
        <v>72</v>
      </c>
      <c r="AW346" s="118" t="s">
        <v>85</v>
      </c>
      <c r="AX346" s="118" t="s">
        <v>62</v>
      </c>
      <c r="AY346" s="118" t="s">
        <v>103</v>
      </c>
    </row>
    <row r="347" spans="2:51" s="6" customFormat="1" ht="15.75" customHeight="1">
      <c r="B347" s="132"/>
      <c r="E347" s="133"/>
      <c r="F347" s="285" t="s">
        <v>390</v>
      </c>
      <c r="G347" s="286"/>
      <c r="H347" s="286"/>
      <c r="I347" s="286"/>
      <c r="K347" s="134">
        <v>138.3</v>
      </c>
      <c r="S347" s="132"/>
      <c r="T347" s="135"/>
      <c r="AA347" s="136"/>
      <c r="AT347" s="133" t="s">
        <v>182</v>
      </c>
      <c r="AU347" s="133" t="s">
        <v>72</v>
      </c>
      <c r="AV347" s="133" t="s">
        <v>113</v>
      </c>
      <c r="AW347" s="133" t="s">
        <v>85</v>
      </c>
      <c r="AX347" s="133" t="s">
        <v>62</v>
      </c>
      <c r="AY347" s="133" t="s">
        <v>103</v>
      </c>
    </row>
    <row r="348" spans="2:51" s="6" customFormat="1" ht="15.75" customHeight="1">
      <c r="B348" s="137"/>
      <c r="E348" s="138"/>
      <c r="F348" s="283" t="s">
        <v>391</v>
      </c>
      <c r="G348" s="284"/>
      <c r="H348" s="284"/>
      <c r="I348" s="284"/>
      <c r="K348" s="139">
        <v>155.3</v>
      </c>
      <c r="S348" s="137"/>
      <c r="T348" s="140"/>
      <c r="AA348" s="141"/>
      <c r="AT348" s="138" t="s">
        <v>182</v>
      </c>
      <c r="AU348" s="138" t="s">
        <v>72</v>
      </c>
      <c r="AV348" s="138" t="s">
        <v>116</v>
      </c>
      <c r="AW348" s="138" t="s">
        <v>85</v>
      </c>
      <c r="AX348" s="138" t="s">
        <v>70</v>
      </c>
      <c r="AY348" s="138" t="s">
        <v>103</v>
      </c>
    </row>
    <row r="349" spans="2:63" s="6" customFormat="1" ht="27" customHeight="1">
      <c r="B349" s="20"/>
      <c r="C349" s="123" t="s">
        <v>556</v>
      </c>
      <c r="D349" s="123" t="s">
        <v>199</v>
      </c>
      <c r="E349" s="124" t="s">
        <v>557</v>
      </c>
      <c r="F349" s="279" t="s">
        <v>558</v>
      </c>
      <c r="G349" s="280"/>
      <c r="H349" s="280"/>
      <c r="I349" s="280"/>
      <c r="J349" s="125" t="s">
        <v>185</v>
      </c>
      <c r="K349" s="126">
        <v>0.22</v>
      </c>
      <c r="L349" s="281"/>
      <c r="M349" s="280"/>
      <c r="N349" s="282">
        <f>ROUND($L$349*$K$349,1)</f>
        <v>0</v>
      </c>
      <c r="O349" s="256"/>
      <c r="P349" s="256"/>
      <c r="Q349" s="256"/>
      <c r="R349" s="99" t="s">
        <v>178</v>
      </c>
      <c r="S349" s="20"/>
      <c r="T349" s="103"/>
      <c r="U349" s="104" t="s">
        <v>32</v>
      </c>
      <c r="X349" s="105">
        <v>0.55</v>
      </c>
      <c r="Y349" s="105">
        <f>$X$349*$K$349</f>
        <v>0.12100000000000001</v>
      </c>
      <c r="Z349" s="105">
        <v>0</v>
      </c>
      <c r="AA349" s="106">
        <f>$Z$349*$K$349</f>
        <v>0</v>
      </c>
      <c r="AR349" s="71" t="s">
        <v>319</v>
      </c>
      <c r="AT349" s="71" t="s">
        <v>199</v>
      </c>
      <c r="AU349" s="71" t="s">
        <v>72</v>
      </c>
      <c r="AY349" s="6" t="s">
        <v>103</v>
      </c>
      <c r="BE349" s="107">
        <f>IF($U$349="základní",$N$349,0)</f>
        <v>0</v>
      </c>
      <c r="BF349" s="107">
        <f>IF($U$349="snížená",$N$349,0)</f>
        <v>0</v>
      </c>
      <c r="BG349" s="107">
        <f>IF($U$349="zákl. přenesená",$N$349,0)</f>
        <v>0</v>
      </c>
      <c r="BH349" s="107">
        <f>IF($U$349="sníž. přenesená",$N$349,0)</f>
        <v>0</v>
      </c>
      <c r="BI349" s="107">
        <f>IF($U$349="nulová",$N$349,0)</f>
        <v>0</v>
      </c>
      <c r="BJ349" s="71" t="s">
        <v>70</v>
      </c>
      <c r="BK349" s="107">
        <f>ROUND($L$349*$K$349,1)</f>
        <v>0</v>
      </c>
    </row>
    <row r="350" spans="2:51" s="6" customFormat="1" ht="15.75" customHeight="1">
      <c r="B350" s="117"/>
      <c r="E350" s="119"/>
      <c r="F350" s="275" t="s">
        <v>559</v>
      </c>
      <c r="G350" s="276"/>
      <c r="H350" s="276"/>
      <c r="I350" s="276"/>
      <c r="K350" s="120">
        <v>0.04</v>
      </c>
      <c r="S350" s="117"/>
      <c r="T350" s="121"/>
      <c r="AA350" s="122"/>
      <c r="AT350" s="118" t="s">
        <v>182</v>
      </c>
      <c r="AU350" s="118" t="s">
        <v>72</v>
      </c>
      <c r="AV350" s="118" t="s">
        <v>72</v>
      </c>
      <c r="AW350" s="118" t="s">
        <v>85</v>
      </c>
      <c r="AX350" s="118" t="s">
        <v>62</v>
      </c>
      <c r="AY350" s="118" t="s">
        <v>103</v>
      </c>
    </row>
    <row r="351" spans="2:51" s="6" customFormat="1" ht="15.75" customHeight="1">
      <c r="B351" s="117"/>
      <c r="E351" s="118"/>
      <c r="F351" s="275" t="s">
        <v>560</v>
      </c>
      <c r="G351" s="276"/>
      <c r="H351" s="276"/>
      <c r="I351" s="276"/>
      <c r="K351" s="120">
        <v>0.18</v>
      </c>
      <c r="S351" s="117"/>
      <c r="T351" s="121"/>
      <c r="AA351" s="122"/>
      <c r="AT351" s="118" t="s">
        <v>182</v>
      </c>
      <c r="AU351" s="118" t="s">
        <v>72</v>
      </c>
      <c r="AV351" s="118" t="s">
        <v>72</v>
      </c>
      <c r="AW351" s="118" t="s">
        <v>85</v>
      </c>
      <c r="AX351" s="118" t="s">
        <v>62</v>
      </c>
      <c r="AY351" s="118" t="s">
        <v>103</v>
      </c>
    </row>
    <row r="352" spans="2:63" s="6" customFormat="1" ht="27" customHeight="1">
      <c r="B352" s="20"/>
      <c r="C352" s="97" t="s">
        <v>561</v>
      </c>
      <c r="D352" s="97" t="s">
        <v>104</v>
      </c>
      <c r="E352" s="98" t="s">
        <v>562</v>
      </c>
      <c r="F352" s="255" t="s">
        <v>563</v>
      </c>
      <c r="G352" s="256"/>
      <c r="H352" s="256"/>
      <c r="I352" s="256"/>
      <c r="J352" s="100" t="s">
        <v>190</v>
      </c>
      <c r="K352" s="101">
        <v>1</v>
      </c>
      <c r="L352" s="257"/>
      <c r="M352" s="256"/>
      <c r="N352" s="258">
        <f>ROUND($L$352*$K$352,1)</f>
        <v>0</v>
      </c>
      <c r="O352" s="256"/>
      <c r="P352" s="256"/>
      <c r="Q352" s="256"/>
      <c r="R352" s="99" t="s">
        <v>178</v>
      </c>
      <c r="S352" s="20"/>
      <c r="T352" s="103"/>
      <c r="U352" s="104" t="s">
        <v>32</v>
      </c>
      <c r="X352" s="105">
        <v>0.01946</v>
      </c>
      <c r="Y352" s="105">
        <f>$X$352*$K$352</f>
        <v>0.01946</v>
      </c>
      <c r="Z352" s="105">
        <v>0</v>
      </c>
      <c r="AA352" s="106">
        <f>$Z$352*$K$352</f>
        <v>0</v>
      </c>
      <c r="AR352" s="71" t="s">
        <v>242</v>
      </c>
      <c r="AT352" s="71" t="s">
        <v>104</v>
      </c>
      <c r="AU352" s="71" t="s">
        <v>72</v>
      </c>
      <c r="AY352" s="6" t="s">
        <v>103</v>
      </c>
      <c r="BE352" s="107">
        <f>IF($U$352="základní",$N$352,0)</f>
        <v>0</v>
      </c>
      <c r="BF352" s="107">
        <f>IF($U$352="snížená",$N$352,0)</f>
        <v>0</v>
      </c>
      <c r="BG352" s="107">
        <f>IF($U$352="zákl. přenesená",$N$352,0)</f>
        <v>0</v>
      </c>
      <c r="BH352" s="107">
        <f>IF($U$352="sníž. přenesená",$N$352,0)</f>
        <v>0</v>
      </c>
      <c r="BI352" s="107">
        <f>IF($U$352="nulová",$N$352,0)</f>
        <v>0</v>
      </c>
      <c r="BJ352" s="71" t="s">
        <v>70</v>
      </c>
      <c r="BK352" s="107">
        <f>ROUND($L$352*$K$352,1)</f>
        <v>0</v>
      </c>
    </row>
    <row r="353" spans="2:47" s="6" customFormat="1" ht="50.25" customHeight="1">
      <c r="B353" s="20"/>
      <c r="F353" s="261" t="s">
        <v>539</v>
      </c>
      <c r="G353" s="238"/>
      <c r="H353" s="238"/>
      <c r="I353" s="238"/>
      <c r="J353" s="238"/>
      <c r="K353" s="238"/>
      <c r="L353" s="238"/>
      <c r="M353" s="238"/>
      <c r="N353" s="238"/>
      <c r="O353" s="238"/>
      <c r="P353" s="238"/>
      <c r="Q353" s="238"/>
      <c r="R353" s="238"/>
      <c r="S353" s="20"/>
      <c r="T353" s="44"/>
      <c r="AA353" s="45"/>
      <c r="AT353" s="6" t="s">
        <v>180</v>
      </c>
      <c r="AU353" s="6" t="s">
        <v>72</v>
      </c>
    </row>
    <row r="354" spans="2:51" s="6" customFormat="1" ht="15.75" customHeight="1">
      <c r="B354" s="117"/>
      <c r="E354" s="118"/>
      <c r="F354" s="275" t="s">
        <v>564</v>
      </c>
      <c r="G354" s="276"/>
      <c r="H354" s="276"/>
      <c r="I354" s="276"/>
      <c r="K354" s="120">
        <v>1</v>
      </c>
      <c r="S354" s="117"/>
      <c r="T354" s="121"/>
      <c r="AA354" s="122"/>
      <c r="AT354" s="118" t="s">
        <v>182</v>
      </c>
      <c r="AU354" s="118" t="s">
        <v>72</v>
      </c>
      <c r="AV354" s="118" t="s">
        <v>72</v>
      </c>
      <c r="AW354" s="118" t="s">
        <v>85</v>
      </c>
      <c r="AX354" s="118" t="s">
        <v>62</v>
      </c>
      <c r="AY354" s="118" t="s">
        <v>103</v>
      </c>
    </row>
    <row r="355" spans="2:63" s="6" customFormat="1" ht="27" customHeight="1">
      <c r="B355" s="20"/>
      <c r="C355" s="97" t="s">
        <v>565</v>
      </c>
      <c r="D355" s="97" t="s">
        <v>104</v>
      </c>
      <c r="E355" s="98" t="s">
        <v>566</v>
      </c>
      <c r="F355" s="255" t="s">
        <v>567</v>
      </c>
      <c r="G355" s="256"/>
      <c r="H355" s="256"/>
      <c r="I355" s="256"/>
      <c r="J355" s="100" t="s">
        <v>190</v>
      </c>
      <c r="K355" s="101">
        <v>294.27</v>
      </c>
      <c r="L355" s="257"/>
      <c r="M355" s="256"/>
      <c r="N355" s="258">
        <f>ROUND($L$355*$K$355,1)</f>
        <v>0</v>
      </c>
      <c r="O355" s="256"/>
      <c r="P355" s="256"/>
      <c r="Q355" s="256"/>
      <c r="R355" s="99" t="s">
        <v>178</v>
      </c>
      <c r="S355" s="20"/>
      <c r="T355" s="103"/>
      <c r="U355" s="104" t="s">
        <v>32</v>
      </c>
      <c r="X355" s="105">
        <v>0.01946</v>
      </c>
      <c r="Y355" s="105">
        <f>$X$355*$K$355</f>
        <v>5.7264942</v>
      </c>
      <c r="Z355" s="105">
        <v>0</v>
      </c>
      <c r="AA355" s="106">
        <f>$Z$355*$K$355</f>
        <v>0</v>
      </c>
      <c r="AR355" s="71" t="s">
        <v>242</v>
      </c>
      <c r="AT355" s="71" t="s">
        <v>104</v>
      </c>
      <c r="AU355" s="71" t="s">
        <v>72</v>
      </c>
      <c r="AY355" s="6" t="s">
        <v>103</v>
      </c>
      <c r="BE355" s="107">
        <f>IF($U$355="základní",$N$355,0)</f>
        <v>0</v>
      </c>
      <c r="BF355" s="107">
        <f>IF($U$355="snížená",$N$355,0)</f>
        <v>0</v>
      </c>
      <c r="BG355" s="107">
        <f>IF($U$355="zákl. přenesená",$N$355,0)</f>
        <v>0</v>
      </c>
      <c r="BH355" s="107">
        <f>IF($U$355="sníž. přenesená",$N$355,0)</f>
        <v>0</v>
      </c>
      <c r="BI355" s="107">
        <f>IF($U$355="nulová",$N$355,0)</f>
        <v>0</v>
      </c>
      <c r="BJ355" s="71" t="s">
        <v>70</v>
      </c>
      <c r="BK355" s="107">
        <f>ROUND($L$355*$K$355,1)</f>
        <v>0</v>
      </c>
    </row>
    <row r="356" spans="2:47" s="6" customFormat="1" ht="50.25" customHeight="1">
      <c r="B356" s="20"/>
      <c r="F356" s="261" t="s">
        <v>539</v>
      </c>
      <c r="G356" s="238"/>
      <c r="H356" s="238"/>
      <c r="I356" s="238"/>
      <c r="J356" s="238"/>
      <c r="K356" s="238"/>
      <c r="L356" s="238"/>
      <c r="M356" s="238"/>
      <c r="N356" s="238"/>
      <c r="O356" s="238"/>
      <c r="P356" s="238"/>
      <c r="Q356" s="238"/>
      <c r="R356" s="238"/>
      <c r="S356" s="20"/>
      <c r="T356" s="44"/>
      <c r="AA356" s="45"/>
      <c r="AT356" s="6" t="s">
        <v>180</v>
      </c>
      <c r="AU356" s="6" t="s">
        <v>72</v>
      </c>
    </row>
    <row r="357" spans="2:51" s="6" customFormat="1" ht="15.75" customHeight="1">
      <c r="B357" s="117"/>
      <c r="E357" s="118"/>
      <c r="F357" s="275" t="s">
        <v>568</v>
      </c>
      <c r="G357" s="276"/>
      <c r="H357" s="276"/>
      <c r="I357" s="276"/>
      <c r="K357" s="120">
        <v>46.48</v>
      </c>
      <c r="S357" s="117"/>
      <c r="T357" s="121"/>
      <c r="AA357" s="122"/>
      <c r="AT357" s="118" t="s">
        <v>182</v>
      </c>
      <c r="AU357" s="118" t="s">
        <v>72</v>
      </c>
      <c r="AV357" s="118" t="s">
        <v>72</v>
      </c>
      <c r="AW357" s="118" t="s">
        <v>85</v>
      </c>
      <c r="AX357" s="118" t="s">
        <v>62</v>
      </c>
      <c r="AY357" s="118" t="s">
        <v>103</v>
      </c>
    </row>
    <row r="358" spans="2:51" s="6" customFormat="1" ht="15.75" customHeight="1">
      <c r="B358" s="117"/>
      <c r="E358" s="118"/>
      <c r="F358" s="275" t="s">
        <v>569</v>
      </c>
      <c r="G358" s="276"/>
      <c r="H358" s="276"/>
      <c r="I358" s="276"/>
      <c r="K358" s="120">
        <v>115.41</v>
      </c>
      <c r="S358" s="117"/>
      <c r="T358" s="121"/>
      <c r="AA358" s="122"/>
      <c r="AT358" s="118" t="s">
        <v>182</v>
      </c>
      <c r="AU358" s="118" t="s">
        <v>72</v>
      </c>
      <c r="AV358" s="118" t="s">
        <v>72</v>
      </c>
      <c r="AW358" s="118" t="s">
        <v>85</v>
      </c>
      <c r="AX358" s="118" t="s">
        <v>62</v>
      </c>
      <c r="AY358" s="118" t="s">
        <v>103</v>
      </c>
    </row>
    <row r="359" spans="2:51" s="6" customFormat="1" ht="15.75" customHeight="1">
      <c r="B359" s="117"/>
      <c r="E359" s="118"/>
      <c r="F359" s="275" t="s">
        <v>570</v>
      </c>
      <c r="G359" s="276"/>
      <c r="H359" s="276"/>
      <c r="I359" s="276"/>
      <c r="K359" s="120">
        <v>97.12</v>
      </c>
      <c r="S359" s="117"/>
      <c r="T359" s="121"/>
      <c r="AA359" s="122"/>
      <c r="AT359" s="118" t="s">
        <v>182</v>
      </c>
      <c r="AU359" s="118" t="s">
        <v>72</v>
      </c>
      <c r="AV359" s="118" t="s">
        <v>72</v>
      </c>
      <c r="AW359" s="118" t="s">
        <v>85</v>
      </c>
      <c r="AX359" s="118" t="s">
        <v>62</v>
      </c>
      <c r="AY359" s="118" t="s">
        <v>103</v>
      </c>
    </row>
    <row r="360" spans="2:51" s="6" customFormat="1" ht="15.75" customHeight="1">
      <c r="B360" s="117"/>
      <c r="E360" s="118"/>
      <c r="F360" s="275" t="s">
        <v>571</v>
      </c>
      <c r="G360" s="276"/>
      <c r="H360" s="276"/>
      <c r="I360" s="276"/>
      <c r="K360" s="120">
        <v>26</v>
      </c>
      <c r="S360" s="117"/>
      <c r="T360" s="121"/>
      <c r="AA360" s="122"/>
      <c r="AT360" s="118" t="s">
        <v>182</v>
      </c>
      <c r="AU360" s="118" t="s">
        <v>72</v>
      </c>
      <c r="AV360" s="118" t="s">
        <v>72</v>
      </c>
      <c r="AW360" s="118" t="s">
        <v>85</v>
      </c>
      <c r="AX360" s="118" t="s">
        <v>62</v>
      </c>
      <c r="AY360" s="118" t="s">
        <v>103</v>
      </c>
    </row>
    <row r="361" spans="2:51" s="6" customFormat="1" ht="15.75" customHeight="1">
      <c r="B361" s="117"/>
      <c r="E361" s="118"/>
      <c r="F361" s="275" t="s">
        <v>572</v>
      </c>
      <c r="G361" s="276"/>
      <c r="H361" s="276"/>
      <c r="I361" s="276"/>
      <c r="K361" s="120">
        <v>2.22</v>
      </c>
      <c r="S361" s="117"/>
      <c r="T361" s="121"/>
      <c r="AA361" s="122"/>
      <c r="AT361" s="118" t="s">
        <v>182</v>
      </c>
      <c r="AU361" s="118" t="s">
        <v>72</v>
      </c>
      <c r="AV361" s="118" t="s">
        <v>72</v>
      </c>
      <c r="AW361" s="118" t="s">
        <v>85</v>
      </c>
      <c r="AX361" s="118" t="s">
        <v>62</v>
      </c>
      <c r="AY361" s="118" t="s">
        <v>103</v>
      </c>
    </row>
    <row r="362" spans="2:51" s="6" customFormat="1" ht="15.75" customHeight="1">
      <c r="B362" s="117"/>
      <c r="E362" s="118"/>
      <c r="F362" s="275" t="s">
        <v>573</v>
      </c>
      <c r="G362" s="276"/>
      <c r="H362" s="276"/>
      <c r="I362" s="276"/>
      <c r="K362" s="120">
        <v>7.04</v>
      </c>
      <c r="S362" s="117"/>
      <c r="T362" s="121"/>
      <c r="AA362" s="122"/>
      <c r="AT362" s="118" t="s">
        <v>182</v>
      </c>
      <c r="AU362" s="118" t="s">
        <v>72</v>
      </c>
      <c r="AV362" s="118" t="s">
        <v>72</v>
      </c>
      <c r="AW362" s="118" t="s">
        <v>85</v>
      </c>
      <c r="AX362" s="118" t="s">
        <v>62</v>
      </c>
      <c r="AY362" s="118" t="s">
        <v>103</v>
      </c>
    </row>
    <row r="363" spans="2:63" s="6" customFormat="1" ht="27" customHeight="1">
      <c r="B363" s="20"/>
      <c r="C363" s="97" t="s">
        <v>574</v>
      </c>
      <c r="D363" s="97" t="s">
        <v>104</v>
      </c>
      <c r="E363" s="98" t="s">
        <v>575</v>
      </c>
      <c r="F363" s="255" t="s">
        <v>576</v>
      </c>
      <c r="G363" s="256"/>
      <c r="H363" s="256"/>
      <c r="I363" s="256"/>
      <c r="J363" s="100" t="s">
        <v>190</v>
      </c>
      <c r="K363" s="101">
        <v>5.4</v>
      </c>
      <c r="L363" s="257"/>
      <c r="M363" s="256"/>
      <c r="N363" s="258">
        <f>ROUND($L$363*$K$363,1)</f>
        <v>0</v>
      </c>
      <c r="O363" s="256"/>
      <c r="P363" s="256"/>
      <c r="Q363" s="256"/>
      <c r="R363" s="99" t="s">
        <v>178</v>
      </c>
      <c r="S363" s="20"/>
      <c r="T363" s="103"/>
      <c r="U363" s="104" t="s">
        <v>32</v>
      </c>
      <c r="X363" s="105">
        <v>0.01946</v>
      </c>
      <c r="Y363" s="105">
        <f>$X$363*$K$363</f>
        <v>0.10508400000000001</v>
      </c>
      <c r="Z363" s="105">
        <v>0</v>
      </c>
      <c r="AA363" s="106">
        <f>$Z$363*$K$363</f>
        <v>0</v>
      </c>
      <c r="AR363" s="71" t="s">
        <v>242</v>
      </c>
      <c r="AT363" s="71" t="s">
        <v>104</v>
      </c>
      <c r="AU363" s="71" t="s">
        <v>72</v>
      </c>
      <c r="AY363" s="6" t="s">
        <v>103</v>
      </c>
      <c r="BE363" s="107">
        <f>IF($U$363="základní",$N$363,0)</f>
        <v>0</v>
      </c>
      <c r="BF363" s="107">
        <f>IF($U$363="snížená",$N$363,0)</f>
        <v>0</v>
      </c>
      <c r="BG363" s="107">
        <f>IF($U$363="zákl. přenesená",$N$363,0)</f>
        <v>0</v>
      </c>
      <c r="BH363" s="107">
        <f>IF($U$363="sníž. přenesená",$N$363,0)</f>
        <v>0</v>
      </c>
      <c r="BI363" s="107">
        <f>IF($U$363="nulová",$N$363,0)</f>
        <v>0</v>
      </c>
      <c r="BJ363" s="71" t="s">
        <v>70</v>
      </c>
      <c r="BK363" s="107">
        <f>ROUND($L$363*$K$363,1)</f>
        <v>0</v>
      </c>
    </row>
    <row r="364" spans="2:47" s="6" customFormat="1" ht="50.25" customHeight="1">
      <c r="B364" s="20"/>
      <c r="F364" s="261" t="s">
        <v>539</v>
      </c>
      <c r="G364" s="238"/>
      <c r="H364" s="238"/>
      <c r="I364" s="238"/>
      <c r="J364" s="238"/>
      <c r="K364" s="238"/>
      <c r="L364" s="238"/>
      <c r="M364" s="238"/>
      <c r="N364" s="238"/>
      <c r="O364" s="238"/>
      <c r="P364" s="238"/>
      <c r="Q364" s="238"/>
      <c r="R364" s="238"/>
      <c r="S364" s="20"/>
      <c r="T364" s="44"/>
      <c r="AA364" s="45"/>
      <c r="AT364" s="6" t="s">
        <v>180</v>
      </c>
      <c r="AU364" s="6" t="s">
        <v>72</v>
      </c>
    </row>
    <row r="365" spans="2:51" s="6" customFormat="1" ht="15.75" customHeight="1">
      <c r="B365" s="117"/>
      <c r="E365" s="118"/>
      <c r="F365" s="275" t="s">
        <v>577</v>
      </c>
      <c r="G365" s="276"/>
      <c r="H365" s="276"/>
      <c r="I365" s="276"/>
      <c r="K365" s="120">
        <v>5.4</v>
      </c>
      <c r="S365" s="117"/>
      <c r="T365" s="121"/>
      <c r="AA365" s="122"/>
      <c r="AT365" s="118" t="s">
        <v>182</v>
      </c>
      <c r="AU365" s="118" t="s">
        <v>72</v>
      </c>
      <c r="AV365" s="118" t="s">
        <v>72</v>
      </c>
      <c r="AW365" s="118" t="s">
        <v>85</v>
      </c>
      <c r="AX365" s="118" t="s">
        <v>62</v>
      </c>
      <c r="AY365" s="118" t="s">
        <v>103</v>
      </c>
    </row>
    <row r="366" spans="2:63" s="6" customFormat="1" ht="27" customHeight="1">
      <c r="B366" s="20"/>
      <c r="C366" s="97" t="s">
        <v>578</v>
      </c>
      <c r="D366" s="97" t="s">
        <v>104</v>
      </c>
      <c r="E366" s="98" t="s">
        <v>579</v>
      </c>
      <c r="F366" s="255" t="s">
        <v>580</v>
      </c>
      <c r="G366" s="256"/>
      <c r="H366" s="256"/>
      <c r="I366" s="256"/>
      <c r="J366" s="100" t="s">
        <v>185</v>
      </c>
      <c r="K366" s="101">
        <v>11.08</v>
      </c>
      <c r="L366" s="257"/>
      <c r="M366" s="256"/>
      <c r="N366" s="258">
        <f>ROUND($L$366*$K$366,1)</f>
        <v>0</v>
      </c>
      <c r="O366" s="256"/>
      <c r="P366" s="256"/>
      <c r="Q366" s="256"/>
      <c r="R366" s="99" t="s">
        <v>178</v>
      </c>
      <c r="S366" s="20"/>
      <c r="T366" s="103"/>
      <c r="U366" s="104" t="s">
        <v>32</v>
      </c>
      <c r="X366" s="105">
        <v>0.02431</v>
      </c>
      <c r="Y366" s="105">
        <f>$X$366*$K$366</f>
        <v>0.2693548</v>
      </c>
      <c r="Z366" s="105">
        <v>0</v>
      </c>
      <c r="AA366" s="106">
        <f>$Z$366*$K$366</f>
        <v>0</v>
      </c>
      <c r="AR366" s="71" t="s">
        <v>242</v>
      </c>
      <c r="AT366" s="71" t="s">
        <v>104</v>
      </c>
      <c r="AU366" s="71" t="s">
        <v>72</v>
      </c>
      <c r="AY366" s="6" t="s">
        <v>103</v>
      </c>
      <c r="BE366" s="107">
        <f>IF($U$366="základní",$N$366,0)</f>
        <v>0</v>
      </c>
      <c r="BF366" s="107">
        <f>IF($U$366="snížená",$N$366,0)</f>
        <v>0</v>
      </c>
      <c r="BG366" s="107">
        <f>IF($U$366="zákl. přenesená",$N$366,0)</f>
        <v>0</v>
      </c>
      <c r="BH366" s="107">
        <f>IF($U$366="sníž. přenesená",$N$366,0)</f>
        <v>0</v>
      </c>
      <c r="BI366" s="107">
        <f>IF($U$366="nulová",$N$366,0)</f>
        <v>0</v>
      </c>
      <c r="BJ366" s="71" t="s">
        <v>70</v>
      </c>
      <c r="BK366" s="107">
        <f>ROUND($L$366*$K$366,1)</f>
        <v>0</v>
      </c>
    </row>
    <row r="367" spans="2:47" s="6" customFormat="1" ht="109.5" customHeight="1">
      <c r="B367" s="20"/>
      <c r="F367" s="261" t="s">
        <v>581</v>
      </c>
      <c r="G367" s="238"/>
      <c r="H367" s="238"/>
      <c r="I367" s="238"/>
      <c r="J367" s="238"/>
      <c r="K367" s="238"/>
      <c r="L367" s="238"/>
      <c r="M367" s="238"/>
      <c r="N367" s="238"/>
      <c r="O367" s="238"/>
      <c r="P367" s="238"/>
      <c r="Q367" s="238"/>
      <c r="R367" s="238"/>
      <c r="S367" s="20"/>
      <c r="T367" s="44"/>
      <c r="AA367" s="45"/>
      <c r="AT367" s="6" t="s">
        <v>180</v>
      </c>
      <c r="AU367" s="6" t="s">
        <v>72</v>
      </c>
    </row>
    <row r="368" spans="2:51" s="6" customFormat="1" ht="15.75" customHeight="1">
      <c r="B368" s="117"/>
      <c r="E368" s="118"/>
      <c r="F368" s="275" t="s">
        <v>582</v>
      </c>
      <c r="G368" s="276"/>
      <c r="H368" s="276"/>
      <c r="I368" s="276"/>
      <c r="K368" s="120">
        <v>3.86</v>
      </c>
      <c r="S368" s="117"/>
      <c r="T368" s="121"/>
      <c r="AA368" s="122"/>
      <c r="AT368" s="118" t="s">
        <v>182</v>
      </c>
      <c r="AU368" s="118" t="s">
        <v>72</v>
      </c>
      <c r="AV368" s="118" t="s">
        <v>72</v>
      </c>
      <c r="AW368" s="118" t="s">
        <v>85</v>
      </c>
      <c r="AX368" s="118" t="s">
        <v>62</v>
      </c>
      <c r="AY368" s="118" t="s">
        <v>103</v>
      </c>
    </row>
    <row r="369" spans="2:51" s="6" customFormat="1" ht="15.75" customHeight="1">
      <c r="B369" s="117"/>
      <c r="E369" s="118"/>
      <c r="F369" s="275" t="s">
        <v>583</v>
      </c>
      <c r="G369" s="276"/>
      <c r="H369" s="276"/>
      <c r="I369" s="276"/>
      <c r="K369" s="120">
        <v>7.22</v>
      </c>
      <c r="S369" s="117"/>
      <c r="T369" s="121"/>
      <c r="AA369" s="122"/>
      <c r="AT369" s="118" t="s">
        <v>182</v>
      </c>
      <c r="AU369" s="118" t="s">
        <v>72</v>
      </c>
      <c r="AV369" s="118" t="s">
        <v>72</v>
      </c>
      <c r="AW369" s="118" t="s">
        <v>85</v>
      </c>
      <c r="AX369" s="118" t="s">
        <v>62</v>
      </c>
      <c r="AY369" s="118" t="s">
        <v>103</v>
      </c>
    </row>
    <row r="370" spans="2:63" s="6" customFormat="1" ht="27" customHeight="1">
      <c r="B370" s="20"/>
      <c r="C370" s="97" t="s">
        <v>584</v>
      </c>
      <c r="D370" s="97" t="s">
        <v>104</v>
      </c>
      <c r="E370" s="98" t="s">
        <v>585</v>
      </c>
      <c r="F370" s="255" t="s">
        <v>925</v>
      </c>
      <c r="G370" s="256"/>
      <c r="H370" s="256"/>
      <c r="I370" s="256"/>
      <c r="J370" s="100" t="s">
        <v>190</v>
      </c>
      <c r="K370" s="101">
        <v>6.64</v>
      </c>
      <c r="L370" s="257"/>
      <c r="M370" s="256"/>
      <c r="N370" s="258">
        <f>ROUND($L$370*$K$370,1)</f>
        <v>0</v>
      </c>
      <c r="O370" s="256"/>
      <c r="P370" s="256"/>
      <c r="Q370" s="256"/>
      <c r="R370" s="99" t="s">
        <v>178</v>
      </c>
      <c r="S370" s="20"/>
      <c r="T370" s="103"/>
      <c r="U370" s="104" t="s">
        <v>32</v>
      </c>
      <c r="X370" s="105">
        <v>0.03253</v>
      </c>
      <c r="Y370" s="105">
        <f>$X$370*$K$370</f>
        <v>0.2159992</v>
      </c>
      <c r="Z370" s="105">
        <v>0</v>
      </c>
      <c r="AA370" s="106">
        <f>$Z$370*$K$370</f>
        <v>0</v>
      </c>
      <c r="AR370" s="71" t="s">
        <v>242</v>
      </c>
      <c r="AT370" s="71" t="s">
        <v>104</v>
      </c>
      <c r="AU370" s="71" t="s">
        <v>72</v>
      </c>
      <c r="AY370" s="6" t="s">
        <v>103</v>
      </c>
      <c r="BE370" s="107">
        <f>IF($U$370="základní",$N$370,0)</f>
        <v>0</v>
      </c>
      <c r="BF370" s="107">
        <f>IF($U$370="snížená",$N$370,0)</f>
        <v>0</v>
      </c>
      <c r="BG370" s="107">
        <f>IF($U$370="zákl. přenesená",$N$370,0)</f>
        <v>0</v>
      </c>
      <c r="BH370" s="107">
        <f>IF($U$370="sníž. přenesená",$N$370,0)</f>
        <v>0</v>
      </c>
      <c r="BI370" s="107">
        <f>IF($U$370="nulová",$N$370,0)</f>
        <v>0</v>
      </c>
      <c r="BJ370" s="71" t="s">
        <v>70</v>
      </c>
      <c r="BK370" s="107">
        <f>ROUND($L$370*$K$370,1)</f>
        <v>0</v>
      </c>
    </row>
    <row r="371" spans="2:47" s="6" customFormat="1" ht="180" customHeight="1">
      <c r="B371" s="20"/>
      <c r="F371" s="261" t="s">
        <v>586</v>
      </c>
      <c r="G371" s="238"/>
      <c r="H371" s="238"/>
      <c r="I371" s="238"/>
      <c r="J371" s="238"/>
      <c r="K371" s="238"/>
      <c r="L371" s="238"/>
      <c r="M371" s="238"/>
      <c r="N371" s="238"/>
      <c r="O371" s="238"/>
      <c r="P371" s="238"/>
      <c r="Q371" s="238"/>
      <c r="R371" s="238"/>
      <c r="S371" s="20"/>
      <c r="T371" s="44"/>
      <c r="AA371" s="45"/>
      <c r="AT371" s="6" t="s">
        <v>180</v>
      </c>
      <c r="AU371" s="6" t="s">
        <v>72</v>
      </c>
    </row>
    <row r="372" spans="2:51" s="6" customFormat="1" ht="15.75" customHeight="1">
      <c r="B372" s="117"/>
      <c r="E372" s="118"/>
      <c r="F372" s="275" t="s">
        <v>587</v>
      </c>
      <c r="G372" s="276"/>
      <c r="H372" s="276"/>
      <c r="I372" s="276"/>
      <c r="K372" s="120">
        <v>6.64</v>
      </c>
      <c r="S372" s="117"/>
      <c r="T372" s="121"/>
      <c r="AA372" s="122"/>
      <c r="AT372" s="118" t="s">
        <v>182</v>
      </c>
      <c r="AU372" s="118" t="s">
        <v>72</v>
      </c>
      <c r="AV372" s="118" t="s">
        <v>72</v>
      </c>
      <c r="AW372" s="118" t="s">
        <v>85</v>
      </c>
      <c r="AX372" s="118" t="s">
        <v>62</v>
      </c>
      <c r="AY372" s="118" t="s">
        <v>103</v>
      </c>
    </row>
    <row r="373" spans="2:63" s="6" customFormat="1" ht="27" customHeight="1">
      <c r="B373" s="20"/>
      <c r="C373" s="97" t="s">
        <v>588</v>
      </c>
      <c r="D373" s="97" t="s">
        <v>104</v>
      </c>
      <c r="E373" s="98" t="s">
        <v>589</v>
      </c>
      <c r="F373" s="255" t="s">
        <v>590</v>
      </c>
      <c r="G373" s="256"/>
      <c r="H373" s="256"/>
      <c r="I373" s="256"/>
      <c r="J373" s="100" t="s">
        <v>177</v>
      </c>
      <c r="K373" s="101">
        <v>10.39</v>
      </c>
      <c r="L373" s="257"/>
      <c r="M373" s="256"/>
      <c r="N373" s="258">
        <f>ROUND($L$373*$K$373,1)</f>
        <v>0</v>
      </c>
      <c r="O373" s="256"/>
      <c r="P373" s="256"/>
      <c r="Q373" s="256"/>
      <c r="R373" s="99" t="s">
        <v>178</v>
      </c>
      <c r="S373" s="20"/>
      <c r="T373" s="103"/>
      <c r="U373" s="104" t="s">
        <v>32</v>
      </c>
      <c r="X373" s="105">
        <v>0</v>
      </c>
      <c r="Y373" s="105">
        <f>$X$373*$K$373</f>
        <v>0</v>
      </c>
      <c r="Z373" s="105">
        <v>0</v>
      </c>
      <c r="AA373" s="106">
        <f>$Z$373*$K$373</f>
        <v>0</v>
      </c>
      <c r="AR373" s="71" t="s">
        <v>242</v>
      </c>
      <c r="AT373" s="71" t="s">
        <v>104</v>
      </c>
      <c r="AU373" s="71" t="s">
        <v>72</v>
      </c>
      <c r="AY373" s="6" t="s">
        <v>103</v>
      </c>
      <c r="BE373" s="107">
        <f>IF($U$373="základní",$N$373,0)</f>
        <v>0</v>
      </c>
      <c r="BF373" s="107">
        <f>IF($U$373="snížená",$N$373,0)</f>
        <v>0</v>
      </c>
      <c r="BG373" s="107">
        <f>IF($U$373="zákl. přenesená",$N$373,0)</f>
        <v>0</v>
      </c>
      <c r="BH373" s="107">
        <f>IF($U$373="sníž. přenesená",$N$373,0)</f>
        <v>0</v>
      </c>
      <c r="BI373" s="107">
        <f>IF($U$373="nulová",$N$373,0)</f>
        <v>0</v>
      </c>
      <c r="BJ373" s="71" t="s">
        <v>70</v>
      </c>
      <c r="BK373" s="107">
        <f>ROUND($L$373*$K$373,1)</f>
        <v>0</v>
      </c>
    </row>
    <row r="374" spans="2:47" s="6" customFormat="1" ht="121.5" customHeight="1">
      <c r="B374" s="20"/>
      <c r="F374" s="261" t="s">
        <v>591</v>
      </c>
      <c r="G374" s="238"/>
      <c r="H374" s="238"/>
      <c r="I374" s="238"/>
      <c r="J374" s="238"/>
      <c r="K374" s="238"/>
      <c r="L374" s="238"/>
      <c r="M374" s="238"/>
      <c r="N374" s="238"/>
      <c r="O374" s="238"/>
      <c r="P374" s="238"/>
      <c r="Q374" s="238"/>
      <c r="R374" s="238"/>
      <c r="S374" s="20"/>
      <c r="T374" s="44"/>
      <c r="AA374" s="45"/>
      <c r="AT374" s="6" t="s">
        <v>180</v>
      </c>
      <c r="AU374" s="6" t="s">
        <v>72</v>
      </c>
    </row>
    <row r="375" spans="2:63" s="89" customFormat="1" ht="30.75" customHeight="1">
      <c r="B375" s="90"/>
      <c r="D375" s="116" t="s">
        <v>168</v>
      </c>
      <c r="N375" s="274">
        <f>$BK$375</f>
        <v>0</v>
      </c>
      <c r="O375" s="260"/>
      <c r="P375" s="260"/>
      <c r="Q375" s="260"/>
      <c r="S375" s="90"/>
      <c r="T375" s="93"/>
      <c r="W375" s="94">
        <f>SUM($W$376:$W$406)</f>
        <v>0</v>
      </c>
      <c r="Y375" s="94">
        <f>SUM($Y$376:$Y$406)</f>
        <v>2.6294500000000003</v>
      </c>
      <c r="AA375" s="95">
        <f>SUM($AA$376:$AA$406)</f>
        <v>2.60456</v>
      </c>
      <c r="AR375" s="92" t="s">
        <v>72</v>
      </c>
      <c r="AT375" s="92" t="s">
        <v>61</v>
      </c>
      <c r="AU375" s="92" t="s">
        <v>70</v>
      </c>
      <c r="AY375" s="92" t="s">
        <v>103</v>
      </c>
      <c r="BK375" s="96">
        <f>SUM($BK$376:$BK$406)</f>
        <v>0</v>
      </c>
    </row>
    <row r="376" spans="2:63" s="6" customFormat="1" ht="27" customHeight="1">
      <c r="B376" s="20"/>
      <c r="C376" s="97" t="s">
        <v>592</v>
      </c>
      <c r="D376" s="97" t="s">
        <v>104</v>
      </c>
      <c r="E376" s="98" t="s">
        <v>593</v>
      </c>
      <c r="F376" s="255" t="s">
        <v>594</v>
      </c>
      <c r="G376" s="256"/>
      <c r="H376" s="256"/>
      <c r="I376" s="256"/>
      <c r="J376" s="100" t="s">
        <v>273</v>
      </c>
      <c r="K376" s="101">
        <v>57</v>
      </c>
      <c r="L376" s="257"/>
      <c r="M376" s="256"/>
      <c r="N376" s="258">
        <f>ROUND($L$376*$K$376,1)</f>
        <v>0</v>
      </c>
      <c r="O376" s="256"/>
      <c r="P376" s="256"/>
      <c r="Q376" s="256"/>
      <c r="R376" s="99"/>
      <c r="S376" s="20"/>
      <c r="T376" s="103"/>
      <c r="U376" s="104" t="s">
        <v>32</v>
      </c>
      <c r="X376" s="105">
        <v>0.00317</v>
      </c>
      <c r="Y376" s="105">
        <f>$X$376*$K$376</f>
        <v>0.18069000000000002</v>
      </c>
      <c r="Z376" s="105">
        <v>0</v>
      </c>
      <c r="AA376" s="106">
        <f>$Z$376*$K$376</f>
        <v>0</v>
      </c>
      <c r="AR376" s="71" t="s">
        <v>242</v>
      </c>
      <c r="AT376" s="71" t="s">
        <v>104</v>
      </c>
      <c r="AU376" s="71" t="s">
        <v>72</v>
      </c>
      <c r="AY376" s="6" t="s">
        <v>103</v>
      </c>
      <c r="BE376" s="107">
        <f>IF($U$376="základní",$N$376,0)</f>
        <v>0</v>
      </c>
      <c r="BF376" s="107">
        <f>IF($U$376="snížená",$N$376,0)</f>
        <v>0</v>
      </c>
      <c r="BG376" s="107">
        <f>IF($U$376="zákl. přenesená",$N$376,0)</f>
        <v>0</v>
      </c>
      <c r="BH376" s="107">
        <f>IF($U$376="sníž. přenesená",$N$376,0)</f>
        <v>0</v>
      </c>
      <c r="BI376" s="107">
        <f>IF($U$376="nulová",$N$376,0)</f>
        <v>0</v>
      </c>
      <c r="BJ376" s="71" t="s">
        <v>70</v>
      </c>
      <c r="BK376" s="107">
        <f>ROUND($L$376*$K$376,1)</f>
        <v>0</v>
      </c>
    </row>
    <row r="377" spans="2:63" s="6" customFormat="1" ht="27" customHeight="1">
      <c r="B377" s="20"/>
      <c r="C377" s="100" t="s">
        <v>595</v>
      </c>
      <c r="D377" s="100" t="s">
        <v>104</v>
      </c>
      <c r="E377" s="98" t="s">
        <v>596</v>
      </c>
      <c r="F377" s="255" t="s">
        <v>597</v>
      </c>
      <c r="G377" s="256"/>
      <c r="H377" s="256"/>
      <c r="I377" s="256"/>
      <c r="J377" s="100" t="s">
        <v>273</v>
      </c>
      <c r="K377" s="101">
        <v>154</v>
      </c>
      <c r="L377" s="257"/>
      <c r="M377" s="256"/>
      <c r="N377" s="258">
        <f>ROUND($L$377*$K$377,1)</f>
        <v>0</v>
      </c>
      <c r="O377" s="256"/>
      <c r="P377" s="256"/>
      <c r="Q377" s="256"/>
      <c r="R377" s="99" t="s">
        <v>178</v>
      </c>
      <c r="S377" s="20"/>
      <c r="T377" s="103"/>
      <c r="U377" s="104" t="s">
        <v>32</v>
      </c>
      <c r="X377" s="105">
        <v>0.00317</v>
      </c>
      <c r="Y377" s="105">
        <f>$X$377*$K$377</f>
        <v>0.48818</v>
      </c>
      <c r="Z377" s="105">
        <v>0</v>
      </c>
      <c r="AA377" s="106">
        <f>$Z$377*$K$377</f>
        <v>0</v>
      </c>
      <c r="AR377" s="71" t="s">
        <v>242</v>
      </c>
      <c r="AT377" s="71" t="s">
        <v>104</v>
      </c>
      <c r="AU377" s="71" t="s">
        <v>72</v>
      </c>
      <c r="AY377" s="71" t="s">
        <v>103</v>
      </c>
      <c r="BE377" s="107">
        <f>IF($U$377="základní",$N$377,0)</f>
        <v>0</v>
      </c>
      <c r="BF377" s="107">
        <f>IF($U$377="snížená",$N$377,0)</f>
        <v>0</v>
      </c>
      <c r="BG377" s="107">
        <f>IF($U$377="zákl. přenesená",$N$377,0)</f>
        <v>0</v>
      </c>
      <c r="BH377" s="107">
        <f>IF($U$377="sníž. přenesená",$N$377,0)</f>
        <v>0</v>
      </c>
      <c r="BI377" s="107">
        <f>IF($U$377="nulová",$N$377,0)</f>
        <v>0</v>
      </c>
      <c r="BJ377" s="71" t="s">
        <v>70</v>
      </c>
      <c r="BK377" s="107">
        <f>ROUND($L$377*$K$377,1)</f>
        <v>0</v>
      </c>
    </row>
    <row r="378" spans="2:63" s="6" customFormat="1" ht="15.75" customHeight="1">
      <c r="B378" s="20"/>
      <c r="C378" s="100" t="s">
        <v>598</v>
      </c>
      <c r="D378" s="100" t="s">
        <v>104</v>
      </c>
      <c r="E378" s="98" t="s">
        <v>599</v>
      </c>
      <c r="F378" s="255" t="s">
        <v>600</v>
      </c>
      <c r="G378" s="256"/>
      <c r="H378" s="256"/>
      <c r="I378" s="256"/>
      <c r="J378" s="100" t="s">
        <v>194</v>
      </c>
      <c r="K378" s="101">
        <v>2</v>
      </c>
      <c r="L378" s="257"/>
      <c r="M378" s="256"/>
      <c r="N378" s="258">
        <f>ROUND($L$378*$K$378,1)</f>
        <v>0</v>
      </c>
      <c r="O378" s="256"/>
      <c r="P378" s="256"/>
      <c r="Q378" s="256"/>
      <c r="R378" s="99" t="s">
        <v>178</v>
      </c>
      <c r="S378" s="20"/>
      <c r="T378" s="103"/>
      <c r="U378" s="104" t="s">
        <v>32</v>
      </c>
      <c r="X378" s="105">
        <v>0.00275</v>
      </c>
      <c r="Y378" s="105">
        <f>$X$378*$K$378</f>
        <v>0.0055</v>
      </c>
      <c r="Z378" s="105">
        <v>0</v>
      </c>
      <c r="AA378" s="106">
        <f>$Z$378*$K$378</f>
        <v>0</v>
      </c>
      <c r="AR378" s="71" t="s">
        <v>242</v>
      </c>
      <c r="AT378" s="71" t="s">
        <v>104</v>
      </c>
      <c r="AU378" s="71" t="s">
        <v>72</v>
      </c>
      <c r="AY378" s="71" t="s">
        <v>103</v>
      </c>
      <c r="BE378" s="107">
        <f>IF($U$378="základní",$N$378,0)</f>
        <v>0</v>
      </c>
      <c r="BF378" s="107">
        <f>IF($U$378="snížená",$N$378,0)</f>
        <v>0</v>
      </c>
      <c r="BG378" s="107">
        <f>IF($U$378="zákl. přenesená",$N$378,0)</f>
        <v>0</v>
      </c>
      <c r="BH378" s="107">
        <f>IF($U$378="sníž. přenesená",$N$378,0)</f>
        <v>0</v>
      </c>
      <c r="BI378" s="107">
        <f>IF($U$378="nulová",$N$378,0)</f>
        <v>0</v>
      </c>
      <c r="BJ378" s="71" t="s">
        <v>70</v>
      </c>
      <c r="BK378" s="107">
        <f>ROUND($L$378*$K$378,1)</f>
        <v>0</v>
      </c>
    </row>
    <row r="379" spans="2:63" s="6" customFormat="1" ht="15.75" customHeight="1">
      <c r="B379" s="20"/>
      <c r="C379" s="100" t="s">
        <v>601</v>
      </c>
      <c r="D379" s="100" t="s">
        <v>104</v>
      </c>
      <c r="E379" s="98" t="s">
        <v>602</v>
      </c>
      <c r="F379" s="255" t="s">
        <v>603</v>
      </c>
      <c r="G379" s="256"/>
      <c r="H379" s="256"/>
      <c r="I379" s="256"/>
      <c r="J379" s="100" t="s">
        <v>273</v>
      </c>
      <c r="K379" s="101">
        <v>4</v>
      </c>
      <c r="L379" s="257"/>
      <c r="M379" s="256"/>
      <c r="N379" s="258">
        <f>ROUND($L$379*$K$379,1)</f>
        <v>0</v>
      </c>
      <c r="O379" s="256"/>
      <c r="P379" s="256"/>
      <c r="Q379" s="256"/>
      <c r="R379" s="99" t="s">
        <v>178</v>
      </c>
      <c r="S379" s="20"/>
      <c r="T379" s="103"/>
      <c r="U379" s="104" t="s">
        <v>32</v>
      </c>
      <c r="X379" s="105">
        <v>0.00488</v>
      </c>
      <c r="Y379" s="105">
        <f>$X$379*$K$379</f>
        <v>0.01952</v>
      </c>
      <c r="Z379" s="105">
        <v>0</v>
      </c>
      <c r="AA379" s="106">
        <f>$Z$379*$K$379</f>
        <v>0</v>
      </c>
      <c r="AR379" s="71" t="s">
        <v>242</v>
      </c>
      <c r="AT379" s="71" t="s">
        <v>104</v>
      </c>
      <c r="AU379" s="71" t="s">
        <v>72</v>
      </c>
      <c r="AY379" s="71" t="s">
        <v>103</v>
      </c>
      <c r="BE379" s="107">
        <f>IF($U$379="základní",$N$379,0)</f>
        <v>0</v>
      </c>
      <c r="BF379" s="107">
        <f>IF($U$379="snížená",$N$379,0)</f>
        <v>0</v>
      </c>
      <c r="BG379" s="107">
        <f>IF($U$379="zákl. přenesená",$N$379,0)</f>
        <v>0</v>
      </c>
      <c r="BH379" s="107">
        <f>IF($U$379="sníž. přenesená",$N$379,0)</f>
        <v>0</v>
      </c>
      <c r="BI379" s="107">
        <f>IF($U$379="nulová",$N$379,0)</f>
        <v>0</v>
      </c>
      <c r="BJ379" s="71" t="s">
        <v>70</v>
      </c>
      <c r="BK379" s="107">
        <f>ROUND($L$379*$K$379,1)</f>
        <v>0</v>
      </c>
    </row>
    <row r="380" spans="2:63" s="6" customFormat="1" ht="15.75" customHeight="1">
      <c r="B380" s="20"/>
      <c r="C380" s="100" t="s">
        <v>604</v>
      </c>
      <c r="D380" s="100" t="s">
        <v>104</v>
      </c>
      <c r="E380" s="98" t="s">
        <v>605</v>
      </c>
      <c r="F380" s="255" t="s">
        <v>606</v>
      </c>
      <c r="G380" s="256"/>
      <c r="H380" s="256"/>
      <c r="I380" s="256"/>
      <c r="J380" s="100" t="s">
        <v>273</v>
      </c>
      <c r="K380" s="101">
        <v>35</v>
      </c>
      <c r="L380" s="257"/>
      <c r="M380" s="256"/>
      <c r="N380" s="258">
        <f>ROUND($L$380*$K$380,1)</f>
        <v>0</v>
      </c>
      <c r="O380" s="256"/>
      <c r="P380" s="256"/>
      <c r="Q380" s="256"/>
      <c r="R380" s="99" t="s">
        <v>178</v>
      </c>
      <c r="S380" s="20"/>
      <c r="T380" s="103"/>
      <c r="U380" s="104" t="s">
        <v>32</v>
      </c>
      <c r="X380" s="105">
        <v>0.0027</v>
      </c>
      <c r="Y380" s="105">
        <f>$X$380*$K$380</f>
        <v>0.0945</v>
      </c>
      <c r="Z380" s="105">
        <v>0</v>
      </c>
      <c r="AA380" s="106">
        <f>$Z$380*$K$380</f>
        <v>0</v>
      </c>
      <c r="AR380" s="71" t="s">
        <v>242</v>
      </c>
      <c r="AT380" s="71" t="s">
        <v>104</v>
      </c>
      <c r="AU380" s="71" t="s">
        <v>72</v>
      </c>
      <c r="AY380" s="71" t="s">
        <v>103</v>
      </c>
      <c r="BE380" s="107">
        <f>IF($U$380="základní",$N$380,0)</f>
        <v>0</v>
      </c>
      <c r="BF380" s="107">
        <f>IF($U$380="snížená",$N$380,0)</f>
        <v>0</v>
      </c>
      <c r="BG380" s="107">
        <f>IF($U$380="zákl. přenesená",$N$380,0)</f>
        <v>0</v>
      </c>
      <c r="BH380" s="107">
        <f>IF($U$380="sníž. přenesená",$N$380,0)</f>
        <v>0</v>
      </c>
      <c r="BI380" s="107">
        <f>IF($U$380="nulová",$N$380,0)</f>
        <v>0</v>
      </c>
      <c r="BJ380" s="71" t="s">
        <v>70</v>
      </c>
      <c r="BK380" s="107">
        <f>ROUND($L$380*$K$380,1)</f>
        <v>0</v>
      </c>
    </row>
    <row r="381" spans="2:63" s="6" customFormat="1" ht="15.75" customHeight="1">
      <c r="B381" s="20"/>
      <c r="C381" s="100" t="s">
        <v>607</v>
      </c>
      <c r="D381" s="100" t="s">
        <v>104</v>
      </c>
      <c r="E381" s="98" t="s">
        <v>608</v>
      </c>
      <c r="F381" s="255" t="s">
        <v>609</v>
      </c>
      <c r="G381" s="256"/>
      <c r="H381" s="256"/>
      <c r="I381" s="256"/>
      <c r="J381" s="100" t="s">
        <v>273</v>
      </c>
      <c r="K381" s="101">
        <v>93</v>
      </c>
      <c r="L381" s="257"/>
      <c r="M381" s="256"/>
      <c r="N381" s="258">
        <f>ROUND($L$381*$K$381,1)</f>
        <v>0</v>
      </c>
      <c r="O381" s="256"/>
      <c r="P381" s="256"/>
      <c r="Q381" s="256"/>
      <c r="R381" s="99" t="s">
        <v>178</v>
      </c>
      <c r="S381" s="20"/>
      <c r="T381" s="103"/>
      <c r="U381" s="104" t="s">
        <v>32</v>
      </c>
      <c r="X381" s="105">
        <v>0.0033</v>
      </c>
      <c r="Y381" s="105">
        <f>$X$381*$K$381</f>
        <v>0.3069</v>
      </c>
      <c r="Z381" s="105">
        <v>0</v>
      </c>
      <c r="AA381" s="106">
        <f>$Z$381*$K$381</f>
        <v>0</v>
      </c>
      <c r="AR381" s="71" t="s">
        <v>242</v>
      </c>
      <c r="AT381" s="71" t="s">
        <v>104</v>
      </c>
      <c r="AU381" s="71" t="s">
        <v>72</v>
      </c>
      <c r="AY381" s="71" t="s">
        <v>103</v>
      </c>
      <c r="BE381" s="107">
        <f>IF($U$381="základní",$N$381,0)</f>
        <v>0</v>
      </c>
      <c r="BF381" s="107">
        <f>IF($U$381="snížená",$N$381,0)</f>
        <v>0</v>
      </c>
      <c r="BG381" s="107">
        <f>IF($U$381="zákl. přenesená",$N$381,0)</f>
        <v>0</v>
      </c>
      <c r="BH381" s="107">
        <f>IF($U$381="sníž. přenesená",$N$381,0)</f>
        <v>0</v>
      </c>
      <c r="BI381" s="107">
        <f>IF($U$381="nulová",$N$381,0)</f>
        <v>0</v>
      </c>
      <c r="BJ381" s="71" t="s">
        <v>70</v>
      </c>
      <c r="BK381" s="107">
        <f>ROUND($L$381*$K$381,1)</f>
        <v>0</v>
      </c>
    </row>
    <row r="382" spans="2:63" s="6" customFormat="1" ht="27" customHeight="1">
      <c r="B382" s="20"/>
      <c r="C382" s="100" t="s">
        <v>610</v>
      </c>
      <c r="D382" s="100" t="s">
        <v>104</v>
      </c>
      <c r="E382" s="98" t="s">
        <v>611</v>
      </c>
      <c r="F382" s="255" t="s">
        <v>612</v>
      </c>
      <c r="G382" s="256"/>
      <c r="H382" s="256"/>
      <c r="I382" s="256"/>
      <c r="J382" s="100" t="s">
        <v>194</v>
      </c>
      <c r="K382" s="101">
        <v>5</v>
      </c>
      <c r="L382" s="257"/>
      <c r="M382" s="256"/>
      <c r="N382" s="258">
        <f>ROUND($L$382*$K$382,1)</f>
        <v>0</v>
      </c>
      <c r="O382" s="256"/>
      <c r="P382" s="256"/>
      <c r="Q382" s="256"/>
      <c r="R382" s="99" t="s">
        <v>178</v>
      </c>
      <c r="S382" s="20"/>
      <c r="T382" s="103"/>
      <c r="U382" s="104" t="s">
        <v>32</v>
      </c>
      <c r="X382" s="105">
        <v>0.00395</v>
      </c>
      <c r="Y382" s="105">
        <f>$X$382*$K$382</f>
        <v>0.019750000000000004</v>
      </c>
      <c r="Z382" s="105">
        <v>0</v>
      </c>
      <c r="AA382" s="106">
        <f>$Z$382*$K$382</f>
        <v>0</v>
      </c>
      <c r="AR382" s="71" t="s">
        <v>242</v>
      </c>
      <c r="AT382" s="71" t="s">
        <v>104</v>
      </c>
      <c r="AU382" s="71" t="s">
        <v>72</v>
      </c>
      <c r="AY382" s="71" t="s">
        <v>103</v>
      </c>
      <c r="BE382" s="107">
        <f>IF($U$382="základní",$N$382,0)</f>
        <v>0</v>
      </c>
      <c r="BF382" s="107">
        <f>IF($U$382="snížená",$N$382,0)</f>
        <v>0</v>
      </c>
      <c r="BG382" s="107">
        <f>IF($U$382="zákl. přenesená",$N$382,0)</f>
        <v>0</v>
      </c>
      <c r="BH382" s="107">
        <f>IF($U$382="sníž. přenesená",$N$382,0)</f>
        <v>0</v>
      </c>
      <c r="BI382" s="107">
        <f>IF($U$382="nulová",$N$382,0)</f>
        <v>0</v>
      </c>
      <c r="BJ382" s="71" t="s">
        <v>70</v>
      </c>
      <c r="BK382" s="107">
        <f>ROUND($L$382*$K$382,1)</f>
        <v>0</v>
      </c>
    </row>
    <row r="383" spans="2:63" s="6" customFormat="1" ht="27" customHeight="1">
      <c r="B383" s="20"/>
      <c r="C383" s="100" t="s">
        <v>613</v>
      </c>
      <c r="D383" s="100" t="s">
        <v>104</v>
      </c>
      <c r="E383" s="98" t="s">
        <v>614</v>
      </c>
      <c r="F383" s="255" t="s">
        <v>615</v>
      </c>
      <c r="G383" s="256"/>
      <c r="H383" s="256"/>
      <c r="I383" s="256"/>
      <c r="J383" s="100" t="s">
        <v>194</v>
      </c>
      <c r="K383" s="101">
        <v>9</v>
      </c>
      <c r="L383" s="257"/>
      <c r="M383" s="256"/>
      <c r="N383" s="258">
        <f>ROUND($L$383*$K$383,1)</f>
        <v>0</v>
      </c>
      <c r="O383" s="256"/>
      <c r="P383" s="256"/>
      <c r="Q383" s="256"/>
      <c r="R383" s="99" t="s">
        <v>178</v>
      </c>
      <c r="S383" s="20"/>
      <c r="T383" s="103"/>
      <c r="U383" s="104" t="s">
        <v>32</v>
      </c>
      <c r="X383" s="105">
        <v>0.00395</v>
      </c>
      <c r="Y383" s="105">
        <f>$X$383*$K$383</f>
        <v>0.035550000000000005</v>
      </c>
      <c r="Z383" s="105">
        <v>0</v>
      </c>
      <c r="AA383" s="106">
        <f>$Z$383*$K$383</f>
        <v>0</v>
      </c>
      <c r="AR383" s="71" t="s">
        <v>242</v>
      </c>
      <c r="AT383" s="71" t="s">
        <v>104</v>
      </c>
      <c r="AU383" s="71" t="s">
        <v>72</v>
      </c>
      <c r="AY383" s="71" t="s">
        <v>103</v>
      </c>
      <c r="BE383" s="107">
        <f>IF($U$383="základní",$N$383,0)</f>
        <v>0</v>
      </c>
      <c r="BF383" s="107">
        <f>IF($U$383="snížená",$N$383,0)</f>
        <v>0</v>
      </c>
      <c r="BG383" s="107">
        <f>IF($U$383="zákl. přenesená",$N$383,0)</f>
        <v>0</v>
      </c>
      <c r="BH383" s="107">
        <f>IF($U$383="sníž. přenesená",$N$383,0)</f>
        <v>0</v>
      </c>
      <c r="BI383" s="107">
        <f>IF($U$383="nulová",$N$383,0)</f>
        <v>0</v>
      </c>
      <c r="BJ383" s="71" t="s">
        <v>70</v>
      </c>
      <c r="BK383" s="107">
        <f>ROUND($L$383*$K$383,1)</f>
        <v>0</v>
      </c>
    </row>
    <row r="384" spans="2:63" s="6" customFormat="1" ht="15.75" customHeight="1">
      <c r="B384" s="20"/>
      <c r="C384" s="100" t="s">
        <v>616</v>
      </c>
      <c r="D384" s="100" t="s">
        <v>104</v>
      </c>
      <c r="E384" s="98" t="s">
        <v>617</v>
      </c>
      <c r="F384" s="255" t="s">
        <v>618</v>
      </c>
      <c r="G384" s="256"/>
      <c r="H384" s="256"/>
      <c r="I384" s="256"/>
      <c r="J384" s="100" t="s">
        <v>273</v>
      </c>
      <c r="K384" s="101">
        <v>10</v>
      </c>
      <c r="L384" s="257"/>
      <c r="M384" s="256"/>
      <c r="N384" s="258">
        <f>ROUND($L$384*$K$384,1)</f>
        <v>0</v>
      </c>
      <c r="O384" s="256"/>
      <c r="P384" s="256"/>
      <c r="Q384" s="256"/>
      <c r="R384" s="99" t="s">
        <v>178</v>
      </c>
      <c r="S384" s="20"/>
      <c r="T384" s="103"/>
      <c r="U384" s="104" t="s">
        <v>32</v>
      </c>
      <c r="X384" s="105">
        <v>0.00245</v>
      </c>
      <c r="Y384" s="105">
        <f>$X$384*$K$384</f>
        <v>0.0245</v>
      </c>
      <c r="Z384" s="105">
        <v>0</v>
      </c>
      <c r="AA384" s="106">
        <f>$Z$384*$K$384</f>
        <v>0</v>
      </c>
      <c r="AR384" s="71" t="s">
        <v>242</v>
      </c>
      <c r="AT384" s="71" t="s">
        <v>104</v>
      </c>
      <c r="AU384" s="71" t="s">
        <v>72</v>
      </c>
      <c r="AY384" s="71" t="s">
        <v>103</v>
      </c>
      <c r="BE384" s="107">
        <f>IF($U$384="základní",$N$384,0)</f>
        <v>0</v>
      </c>
      <c r="BF384" s="107">
        <f>IF($U$384="snížená",$N$384,0)</f>
        <v>0</v>
      </c>
      <c r="BG384" s="107">
        <f>IF($U$384="zákl. přenesená",$N$384,0)</f>
        <v>0</v>
      </c>
      <c r="BH384" s="107">
        <f>IF($U$384="sníž. přenesená",$N$384,0)</f>
        <v>0</v>
      </c>
      <c r="BI384" s="107">
        <f>IF($U$384="nulová",$N$384,0)</f>
        <v>0</v>
      </c>
      <c r="BJ384" s="71" t="s">
        <v>70</v>
      </c>
      <c r="BK384" s="107">
        <f>ROUND($L$384*$K$384,1)</f>
        <v>0</v>
      </c>
    </row>
    <row r="385" spans="2:63" s="6" customFormat="1" ht="15.75" customHeight="1">
      <c r="B385" s="20"/>
      <c r="C385" s="100" t="s">
        <v>619</v>
      </c>
      <c r="D385" s="100" t="s">
        <v>104</v>
      </c>
      <c r="E385" s="98" t="s">
        <v>620</v>
      </c>
      <c r="F385" s="255" t="s">
        <v>621</v>
      </c>
      <c r="G385" s="256"/>
      <c r="H385" s="256"/>
      <c r="I385" s="256"/>
      <c r="J385" s="100" t="s">
        <v>273</v>
      </c>
      <c r="K385" s="101">
        <v>370</v>
      </c>
      <c r="L385" s="257"/>
      <c r="M385" s="256"/>
      <c r="N385" s="258">
        <f>ROUND($L$385*$K$385,1)</f>
        <v>0</v>
      </c>
      <c r="O385" s="256"/>
      <c r="P385" s="256"/>
      <c r="Q385" s="256"/>
      <c r="R385" s="99"/>
      <c r="S385" s="20"/>
      <c r="T385" s="103"/>
      <c r="U385" s="104" t="s">
        <v>32</v>
      </c>
      <c r="X385" s="105">
        <v>0.00116</v>
      </c>
      <c r="Y385" s="105">
        <f>$X$385*$K$385</f>
        <v>0.4292</v>
      </c>
      <c r="Z385" s="105">
        <v>0</v>
      </c>
      <c r="AA385" s="106">
        <f>$Z$385*$K$385</f>
        <v>0</v>
      </c>
      <c r="AR385" s="71" t="s">
        <v>242</v>
      </c>
      <c r="AT385" s="71" t="s">
        <v>104</v>
      </c>
      <c r="AU385" s="71" t="s">
        <v>72</v>
      </c>
      <c r="AY385" s="71" t="s">
        <v>103</v>
      </c>
      <c r="BE385" s="107">
        <f>IF($U$385="základní",$N$385,0)</f>
        <v>0</v>
      </c>
      <c r="BF385" s="107">
        <f>IF($U$385="snížená",$N$385,0)</f>
        <v>0</v>
      </c>
      <c r="BG385" s="107">
        <f>IF($U$385="zákl. přenesená",$N$385,0)</f>
        <v>0</v>
      </c>
      <c r="BH385" s="107">
        <f>IF($U$385="sníž. přenesená",$N$385,0)</f>
        <v>0</v>
      </c>
      <c r="BI385" s="107">
        <f>IF($U$385="nulová",$N$385,0)</f>
        <v>0</v>
      </c>
      <c r="BJ385" s="71" t="s">
        <v>70</v>
      </c>
      <c r="BK385" s="107">
        <f>ROUND($L$385*$K$385,1)</f>
        <v>0</v>
      </c>
    </row>
    <row r="386" spans="2:63" s="6" customFormat="1" ht="15.75" customHeight="1">
      <c r="B386" s="20"/>
      <c r="C386" s="100" t="s">
        <v>622</v>
      </c>
      <c r="D386" s="100" t="s">
        <v>104</v>
      </c>
      <c r="E386" s="98" t="s">
        <v>623</v>
      </c>
      <c r="F386" s="255" t="s">
        <v>624</v>
      </c>
      <c r="G386" s="256"/>
      <c r="H386" s="256"/>
      <c r="I386" s="256"/>
      <c r="J386" s="100" t="s">
        <v>194</v>
      </c>
      <c r="K386" s="101">
        <v>4</v>
      </c>
      <c r="L386" s="257"/>
      <c r="M386" s="256"/>
      <c r="N386" s="258">
        <f>ROUND($L$386*$K$386,1)</f>
        <v>0</v>
      </c>
      <c r="O386" s="256"/>
      <c r="P386" s="256"/>
      <c r="Q386" s="256"/>
      <c r="R386" s="99"/>
      <c r="S386" s="20"/>
      <c r="T386" s="103"/>
      <c r="U386" s="104" t="s">
        <v>32</v>
      </c>
      <c r="X386" s="105">
        <v>0</v>
      </c>
      <c r="Y386" s="105">
        <f>$X$386*$K$386</f>
        <v>0</v>
      </c>
      <c r="Z386" s="105">
        <v>0</v>
      </c>
      <c r="AA386" s="106">
        <f>$Z$386*$K$386</f>
        <v>0</v>
      </c>
      <c r="AR386" s="71" t="s">
        <v>242</v>
      </c>
      <c r="AT386" s="71" t="s">
        <v>104</v>
      </c>
      <c r="AU386" s="71" t="s">
        <v>72</v>
      </c>
      <c r="AY386" s="71" t="s">
        <v>103</v>
      </c>
      <c r="BE386" s="107">
        <f>IF($U$386="základní",$N$386,0)</f>
        <v>0</v>
      </c>
      <c r="BF386" s="107">
        <f>IF($U$386="snížená",$N$386,0)</f>
        <v>0</v>
      </c>
      <c r="BG386" s="107">
        <f>IF($U$386="zákl. přenesená",$N$386,0)</f>
        <v>0</v>
      </c>
      <c r="BH386" s="107">
        <f>IF($U$386="sníž. přenesená",$N$386,0)</f>
        <v>0</v>
      </c>
      <c r="BI386" s="107">
        <f>IF($U$386="nulová",$N$386,0)</f>
        <v>0</v>
      </c>
      <c r="BJ386" s="71" t="s">
        <v>70</v>
      </c>
      <c r="BK386" s="107">
        <f>ROUND($L$386*$K$386,1)</f>
        <v>0</v>
      </c>
    </row>
    <row r="387" spans="2:63" s="6" customFormat="1" ht="27" customHeight="1">
      <c r="B387" s="20"/>
      <c r="C387" s="100" t="s">
        <v>625</v>
      </c>
      <c r="D387" s="100" t="s">
        <v>104</v>
      </c>
      <c r="E387" s="98" t="s">
        <v>626</v>
      </c>
      <c r="F387" s="255" t="s">
        <v>627</v>
      </c>
      <c r="G387" s="256"/>
      <c r="H387" s="256"/>
      <c r="I387" s="256"/>
      <c r="J387" s="100" t="s">
        <v>273</v>
      </c>
      <c r="K387" s="101">
        <v>154</v>
      </c>
      <c r="L387" s="257"/>
      <c r="M387" s="256"/>
      <c r="N387" s="258">
        <f>ROUND($L$387*$K$387,1)</f>
        <v>0</v>
      </c>
      <c r="O387" s="256"/>
      <c r="P387" s="256"/>
      <c r="Q387" s="256"/>
      <c r="R387" s="99" t="s">
        <v>178</v>
      </c>
      <c r="S387" s="20"/>
      <c r="T387" s="103"/>
      <c r="U387" s="104" t="s">
        <v>32</v>
      </c>
      <c r="X387" s="105">
        <v>0</v>
      </c>
      <c r="Y387" s="105">
        <f>$X$387*$K$387</f>
        <v>0</v>
      </c>
      <c r="Z387" s="105">
        <v>0.00269</v>
      </c>
      <c r="AA387" s="106">
        <f>$Z$387*$K$387</f>
        <v>0.41426</v>
      </c>
      <c r="AR387" s="71" t="s">
        <v>242</v>
      </c>
      <c r="AT387" s="71" t="s">
        <v>104</v>
      </c>
      <c r="AU387" s="71" t="s">
        <v>72</v>
      </c>
      <c r="AY387" s="71" t="s">
        <v>103</v>
      </c>
      <c r="BE387" s="107">
        <f>IF($U$387="základní",$N$387,0)</f>
        <v>0</v>
      </c>
      <c r="BF387" s="107">
        <f>IF($U$387="snížená",$N$387,0)</f>
        <v>0</v>
      </c>
      <c r="BG387" s="107">
        <f>IF($U$387="zákl. přenesená",$N$387,0)</f>
        <v>0</v>
      </c>
      <c r="BH387" s="107">
        <f>IF($U$387="sníž. přenesená",$N$387,0)</f>
        <v>0</v>
      </c>
      <c r="BI387" s="107">
        <f>IF($U$387="nulová",$N$387,0)</f>
        <v>0</v>
      </c>
      <c r="BJ387" s="71" t="s">
        <v>70</v>
      </c>
      <c r="BK387" s="107">
        <f>ROUND($L$387*$K$387,1)</f>
        <v>0</v>
      </c>
    </row>
    <row r="388" spans="2:63" s="6" customFormat="1" ht="27" customHeight="1">
      <c r="B388" s="20"/>
      <c r="C388" s="100" t="s">
        <v>628</v>
      </c>
      <c r="D388" s="100" t="s">
        <v>104</v>
      </c>
      <c r="E388" s="98" t="s">
        <v>629</v>
      </c>
      <c r="F388" s="255" t="s">
        <v>630</v>
      </c>
      <c r="G388" s="256"/>
      <c r="H388" s="256"/>
      <c r="I388" s="256"/>
      <c r="J388" s="100" t="s">
        <v>194</v>
      </c>
      <c r="K388" s="101">
        <v>2</v>
      </c>
      <c r="L388" s="257"/>
      <c r="M388" s="256"/>
      <c r="N388" s="258">
        <f>ROUND($L$388*$K$388,1)</f>
        <v>0</v>
      </c>
      <c r="O388" s="256"/>
      <c r="P388" s="256"/>
      <c r="Q388" s="256"/>
      <c r="R388" s="99" t="s">
        <v>178</v>
      </c>
      <c r="S388" s="20"/>
      <c r="T388" s="103"/>
      <c r="U388" s="104" t="s">
        <v>32</v>
      </c>
      <c r="X388" s="105">
        <v>0</v>
      </c>
      <c r="Y388" s="105">
        <f>$X$388*$K$388</f>
        <v>0</v>
      </c>
      <c r="Z388" s="105">
        <v>0.00064</v>
      </c>
      <c r="AA388" s="106">
        <f>$Z$388*$K$388</f>
        <v>0.00128</v>
      </c>
      <c r="AR388" s="71" t="s">
        <v>242</v>
      </c>
      <c r="AT388" s="71" t="s">
        <v>104</v>
      </c>
      <c r="AU388" s="71" t="s">
        <v>72</v>
      </c>
      <c r="AY388" s="71" t="s">
        <v>103</v>
      </c>
      <c r="BE388" s="107">
        <f>IF($U$388="základní",$N$388,0)</f>
        <v>0</v>
      </c>
      <c r="BF388" s="107">
        <f>IF($U$388="snížená",$N$388,0)</f>
        <v>0</v>
      </c>
      <c r="BG388" s="107">
        <f>IF($U$388="zákl. přenesená",$N$388,0)</f>
        <v>0</v>
      </c>
      <c r="BH388" s="107">
        <f>IF($U$388="sníž. přenesená",$N$388,0)</f>
        <v>0</v>
      </c>
      <c r="BI388" s="107">
        <f>IF($U$388="nulová",$N$388,0)</f>
        <v>0</v>
      </c>
      <c r="BJ388" s="71" t="s">
        <v>70</v>
      </c>
      <c r="BK388" s="107">
        <f>ROUND($L$388*$K$388,1)</f>
        <v>0</v>
      </c>
    </row>
    <row r="389" spans="2:63" s="6" customFormat="1" ht="27" customHeight="1">
      <c r="B389" s="20"/>
      <c r="C389" s="100" t="s">
        <v>631</v>
      </c>
      <c r="D389" s="100" t="s">
        <v>104</v>
      </c>
      <c r="E389" s="98" t="s">
        <v>632</v>
      </c>
      <c r="F389" s="255" t="s">
        <v>633</v>
      </c>
      <c r="G389" s="256"/>
      <c r="H389" s="256"/>
      <c r="I389" s="256"/>
      <c r="J389" s="100" t="s">
        <v>273</v>
      </c>
      <c r="K389" s="101">
        <v>4</v>
      </c>
      <c r="L389" s="257"/>
      <c r="M389" s="256"/>
      <c r="N389" s="258">
        <f>ROUND($L$389*$K$389,1)</f>
        <v>0</v>
      </c>
      <c r="O389" s="256"/>
      <c r="P389" s="256"/>
      <c r="Q389" s="256"/>
      <c r="R389" s="99" t="s">
        <v>178</v>
      </c>
      <c r="S389" s="20"/>
      <c r="T389" s="103"/>
      <c r="U389" s="104" t="s">
        <v>32</v>
      </c>
      <c r="X389" s="105">
        <v>0</v>
      </c>
      <c r="Y389" s="105">
        <f>$X$389*$K$389</f>
        <v>0</v>
      </c>
      <c r="Z389" s="105">
        <v>0.00444</v>
      </c>
      <c r="AA389" s="106">
        <f>$Z$389*$K$389</f>
        <v>0.01776</v>
      </c>
      <c r="AR389" s="71" t="s">
        <v>242</v>
      </c>
      <c r="AT389" s="71" t="s">
        <v>104</v>
      </c>
      <c r="AU389" s="71" t="s">
        <v>72</v>
      </c>
      <c r="AY389" s="71" t="s">
        <v>103</v>
      </c>
      <c r="BE389" s="107">
        <f>IF($U$389="základní",$N$389,0)</f>
        <v>0</v>
      </c>
      <c r="BF389" s="107">
        <f>IF($U$389="snížená",$N$389,0)</f>
        <v>0</v>
      </c>
      <c r="BG389" s="107">
        <f>IF($U$389="zákl. přenesená",$N$389,0)</f>
        <v>0</v>
      </c>
      <c r="BH389" s="107">
        <f>IF($U$389="sníž. přenesená",$N$389,0)</f>
        <v>0</v>
      </c>
      <c r="BI389" s="107">
        <f>IF($U$389="nulová",$N$389,0)</f>
        <v>0</v>
      </c>
      <c r="BJ389" s="71" t="s">
        <v>70</v>
      </c>
      <c r="BK389" s="107">
        <f>ROUND($L$389*$K$389,1)</f>
        <v>0</v>
      </c>
    </row>
    <row r="390" spans="2:63" s="6" customFormat="1" ht="27" customHeight="1">
      <c r="B390" s="20"/>
      <c r="C390" s="100" t="s">
        <v>634</v>
      </c>
      <c r="D390" s="100" t="s">
        <v>104</v>
      </c>
      <c r="E390" s="98" t="s">
        <v>635</v>
      </c>
      <c r="F390" s="255" t="s">
        <v>636</v>
      </c>
      <c r="G390" s="256"/>
      <c r="H390" s="256"/>
      <c r="I390" s="256"/>
      <c r="J390" s="100" t="s">
        <v>273</v>
      </c>
      <c r="K390" s="101">
        <v>35</v>
      </c>
      <c r="L390" s="257"/>
      <c r="M390" s="256"/>
      <c r="N390" s="258">
        <f>ROUND($L$390*$K$390,1)</f>
        <v>0</v>
      </c>
      <c r="O390" s="256"/>
      <c r="P390" s="256"/>
      <c r="Q390" s="256"/>
      <c r="R390" s="99" t="s">
        <v>178</v>
      </c>
      <c r="S390" s="20"/>
      <c r="T390" s="103"/>
      <c r="U390" s="104" t="s">
        <v>32</v>
      </c>
      <c r="X390" s="105">
        <v>0</v>
      </c>
      <c r="Y390" s="105">
        <f>$X$390*$K$390</f>
        <v>0</v>
      </c>
      <c r="Z390" s="105">
        <v>0.00286</v>
      </c>
      <c r="AA390" s="106">
        <f>$Z$390*$K$390</f>
        <v>0.10010000000000001</v>
      </c>
      <c r="AR390" s="71" t="s">
        <v>242</v>
      </c>
      <c r="AT390" s="71" t="s">
        <v>104</v>
      </c>
      <c r="AU390" s="71" t="s">
        <v>72</v>
      </c>
      <c r="AY390" s="71" t="s">
        <v>103</v>
      </c>
      <c r="BE390" s="107">
        <f>IF($U$390="základní",$N$390,0)</f>
        <v>0</v>
      </c>
      <c r="BF390" s="107">
        <f>IF($U$390="snížená",$N$390,0)</f>
        <v>0</v>
      </c>
      <c r="BG390" s="107">
        <f>IF($U$390="zákl. přenesená",$N$390,0)</f>
        <v>0</v>
      </c>
      <c r="BH390" s="107">
        <f>IF($U$390="sníž. přenesená",$N$390,0)</f>
        <v>0</v>
      </c>
      <c r="BI390" s="107">
        <f>IF($U$390="nulová",$N$390,0)</f>
        <v>0</v>
      </c>
      <c r="BJ390" s="71" t="s">
        <v>70</v>
      </c>
      <c r="BK390" s="107">
        <f>ROUND($L$390*$K$390,1)</f>
        <v>0</v>
      </c>
    </row>
    <row r="391" spans="2:63" s="6" customFormat="1" ht="27" customHeight="1">
      <c r="B391" s="20"/>
      <c r="C391" s="100" t="s">
        <v>637</v>
      </c>
      <c r="D391" s="100" t="s">
        <v>104</v>
      </c>
      <c r="E391" s="98" t="s">
        <v>638</v>
      </c>
      <c r="F391" s="255" t="s">
        <v>639</v>
      </c>
      <c r="G391" s="256"/>
      <c r="H391" s="256"/>
      <c r="I391" s="256"/>
      <c r="J391" s="100" t="s">
        <v>273</v>
      </c>
      <c r="K391" s="101">
        <v>93</v>
      </c>
      <c r="L391" s="257"/>
      <c r="M391" s="256"/>
      <c r="N391" s="258">
        <f>ROUND($L$391*$K$391,1)</f>
        <v>0</v>
      </c>
      <c r="O391" s="256"/>
      <c r="P391" s="256"/>
      <c r="Q391" s="256"/>
      <c r="R391" s="99" t="s">
        <v>178</v>
      </c>
      <c r="S391" s="20"/>
      <c r="T391" s="103"/>
      <c r="U391" s="104" t="s">
        <v>32</v>
      </c>
      <c r="X391" s="105">
        <v>0</v>
      </c>
      <c r="Y391" s="105">
        <f>$X$391*$K$391</f>
        <v>0</v>
      </c>
      <c r="Z391" s="105">
        <v>0.00336</v>
      </c>
      <c r="AA391" s="106">
        <f>$Z$391*$K$391</f>
        <v>0.31248000000000004</v>
      </c>
      <c r="AR391" s="71" t="s">
        <v>242</v>
      </c>
      <c r="AT391" s="71" t="s">
        <v>104</v>
      </c>
      <c r="AU391" s="71" t="s">
        <v>72</v>
      </c>
      <c r="AY391" s="71" t="s">
        <v>103</v>
      </c>
      <c r="BE391" s="107">
        <f>IF($U$391="základní",$N$391,0)</f>
        <v>0</v>
      </c>
      <c r="BF391" s="107">
        <f>IF($U$391="snížená",$N$391,0)</f>
        <v>0</v>
      </c>
      <c r="BG391" s="107">
        <f>IF($U$391="zákl. přenesená",$N$391,0)</f>
        <v>0</v>
      </c>
      <c r="BH391" s="107">
        <f>IF($U$391="sníž. přenesená",$N$391,0)</f>
        <v>0</v>
      </c>
      <c r="BI391" s="107">
        <f>IF($U$391="nulová",$N$391,0)</f>
        <v>0</v>
      </c>
      <c r="BJ391" s="71" t="s">
        <v>70</v>
      </c>
      <c r="BK391" s="107">
        <f>ROUND($L$391*$K$391,1)</f>
        <v>0</v>
      </c>
    </row>
    <row r="392" spans="2:63" s="6" customFormat="1" ht="15.75" customHeight="1">
      <c r="B392" s="20"/>
      <c r="C392" s="100" t="s">
        <v>640</v>
      </c>
      <c r="D392" s="100" t="s">
        <v>104</v>
      </c>
      <c r="E392" s="98" t="s">
        <v>641</v>
      </c>
      <c r="F392" s="255" t="s">
        <v>642</v>
      </c>
      <c r="G392" s="256"/>
      <c r="H392" s="256"/>
      <c r="I392" s="256"/>
      <c r="J392" s="100" t="s">
        <v>194</v>
      </c>
      <c r="K392" s="101">
        <v>14</v>
      </c>
      <c r="L392" s="257"/>
      <c r="M392" s="256"/>
      <c r="N392" s="258">
        <f>ROUND($L$392*$K$392,1)</f>
        <v>0</v>
      </c>
      <c r="O392" s="256"/>
      <c r="P392" s="256"/>
      <c r="Q392" s="256"/>
      <c r="R392" s="99" t="s">
        <v>178</v>
      </c>
      <c r="S392" s="20"/>
      <c r="T392" s="103"/>
      <c r="U392" s="104" t="s">
        <v>32</v>
      </c>
      <c r="X392" s="105">
        <v>0</v>
      </c>
      <c r="Y392" s="105">
        <f>$X$392*$K$392</f>
        <v>0</v>
      </c>
      <c r="Z392" s="105">
        <v>0.00115</v>
      </c>
      <c r="AA392" s="106">
        <f>$Z$392*$K$392</f>
        <v>0.0161</v>
      </c>
      <c r="AR392" s="71" t="s">
        <v>242</v>
      </c>
      <c r="AT392" s="71" t="s">
        <v>104</v>
      </c>
      <c r="AU392" s="71" t="s">
        <v>72</v>
      </c>
      <c r="AY392" s="71" t="s">
        <v>103</v>
      </c>
      <c r="BE392" s="107">
        <f>IF($U$392="základní",$N$392,0)</f>
        <v>0</v>
      </c>
      <c r="BF392" s="107">
        <f>IF($U$392="snížená",$N$392,0)</f>
        <v>0</v>
      </c>
      <c r="BG392" s="107">
        <f>IF($U$392="zákl. přenesená",$N$392,0)</f>
        <v>0</v>
      </c>
      <c r="BH392" s="107">
        <f>IF($U$392="sníž. přenesená",$N$392,0)</f>
        <v>0</v>
      </c>
      <c r="BI392" s="107">
        <f>IF($U$392="nulová",$N$392,0)</f>
        <v>0</v>
      </c>
      <c r="BJ392" s="71" t="s">
        <v>70</v>
      </c>
      <c r="BK392" s="107">
        <f>ROUND($L$392*$K$392,1)</f>
        <v>0</v>
      </c>
    </row>
    <row r="393" spans="2:63" s="6" customFormat="1" ht="15.75" customHeight="1">
      <c r="B393" s="20"/>
      <c r="C393" s="100" t="s">
        <v>643</v>
      </c>
      <c r="D393" s="100" t="s">
        <v>104</v>
      </c>
      <c r="E393" s="98" t="s">
        <v>644</v>
      </c>
      <c r="F393" s="255" t="s">
        <v>645</v>
      </c>
      <c r="G393" s="256"/>
      <c r="H393" s="256"/>
      <c r="I393" s="256"/>
      <c r="J393" s="100" t="s">
        <v>194</v>
      </c>
      <c r="K393" s="101">
        <v>4</v>
      </c>
      <c r="L393" s="257"/>
      <c r="M393" s="256"/>
      <c r="N393" s="258">
        <f>ROUND($L$393*$K$393,1)</f>
        <v>0</v>
      </c>
      <c r="O393" s="256"/>
      <c r="P393" s="256"/>
      <c r="Q393" s="256"/>
      <c r="R393" s="99" t="s">
        <v>178</v>
      </c>
      <c r="S393" s="20"/>
      <c r="T393" s="103"/>
      <c r="U393" s="104" t="s">
        <v>32</v>
      </c>
      <c r="X393" s="105">
        <v>0</v>
      </c>
      <c r="Y393" s="105">
        <f>$X$393*$K$393</f>
        <v>0</v>
      </c>
      <c r="Z393" s="105">
        <v>0.02008</v>
      </c>
      <c r="AA393" s="106">
        <f>$Z$393*$K$393</f>
        <v>0.08032</v>
      </c>
      <c r="AR393" s="71" t="s">
        <v>242</v>
      </c>
      <c r="AT393" s="71" t="s">
        <v>104</v>
      </c>
      <c r="AU393" s="71" t="s">
        <v>72</v>
      </c>
      <c r="AY393" s="71" t="s">
        <v>103</v>
      </c>
      <c r="BE393" s="107">
        <f>IF($U$393="základní",$N$393,0)</f>
        <v>0</v>
      </c>
      <c r="BF393" s="107">
        <f>IF($U$393="snížená",$N$393,0)</f>
        <v>0</v>
      </c>
      <c r="BG393" s="107">
        <f>IF($U$393="zákl. přenesená",$N$393,0)</f>
        <v>0</v>
      </c>
      <c r="BH393" s="107">
        <f>IF($U$393="sníž. přenesená",$N$393,0)</f>
        <v>0</v>
      </c>
      <c r="BI393" s="107">
        <f>IF($U$393="nulová",$N$393,0)</f>
        <v>0</v>
      </c>
      <c r="BJ393" s="71" t="s">
        <v>70</v>
      </c>
      <c r="BK393" s="107">
        <f>ROUND($L$393*$K$393,1)</f>
        <v>0</v>
      </c>
    </row>
    <row r="394" spans="2:47" s="6" customFormat="1" ht="50.25" customHeight="1">
      <c r="B394" s="20"/>
      <c r="F394" s="261" t="s">
        <v>646</v>
      </c>
      <c r="G394" s="238"/>
      <c r="H394" s="238"/>
      <c r="I394" s="238"/>
      <c r="J394" s="238"/>
      <c r="K394" s="238"/>
      <c r="L394" s="238"/>
      <c r="M394" s="238"/>
      <c r="N394" s="238"/>
      <c r="O394" s="238"/>
      <c r="P394" s="238"/>
      <c r="Q394" s="238"/>
      <c r="R394" s="238"/>
      <c r="S394" s="20"/>
      <c r="T394" s="44"/>
      <c r="AA394" s="45"/>
      <c r="AT394" s="6" t="s">
        <v>180</v>
      </c>
      <c r="AU394" s="6" t="s">
        <v>72</v>
      </c>
    </row>
    <row r="395" spans="2:63" s="6" customFormat="1" ht="15.75" customHeight="1">
      <c r="B395" s="20"/>
      <c r="C395" s="97" t="s">
        <v>647</v>
      </c>
      <c r="D395" s="97" t="s">
        <v>104</v>
      </c>
      <c r="E395" s="98" t="s">
        <v>648</v>
      </c>
      <c r="F395" s="255" t="s">
        <v>649</v>
      </c>
      <c r="G395" s="256"/>
      <c r="H395" s="256"/>
      <c r="I395" s="256"/>
      <c r="J395" s="100" t="s">
        <v>273</v>
      </c>
      <c r="K395" s="101">
        <v>10</v>
      </c>
      <c r="L395" s="257"/>
      <c r="M395" s="256"/>
      <c r="N395" s="258">
        <f>ROUND($L$395*$K$395,1)</f>
        <v>0</v>
      </c>
      <c r="O395" s="256"/>
      <c r="P395" s="256"/>
      <c r="Q395" s="256"/>
      <c r="R395" s="99" t="s">
        <v>178</v>
      </c>
      <c r="S395" s="20"/>
      <c r="T395" s="103"/>
      <c r="U395" s="104" t="s">
        <v>32</v>
      </c>
      <c r="X395" s="105">
        <v>0</v>
      </c>
      <c r="Y395" s="105">
        <f>$X$395*$K$395</f>
        <v>0</v>
      </c>
      <c r="Z395" s="105">
        <v>0.0025</v>
      </c>
      <c r="AA395" s="106">
        <f>$Z$395*$K$395</f>
        <v>0.025</v>
      </c>
      <c r="AR395" s="71" t="s">
        <v>242</v>
      </c>
      <c r="AT395" s="71" t="s">
        <v>104</v>
      </c>
      <c r="AU395" s="71" t="s">
        <v>72</v>
      </c>
      <c r="AY395" s="6" t="s">
        <v>103</v>
      </c>
      <c r="BE395" s="107">
        <f>IF($U$395="základní",$N$395,0)</f>
        <v>0</v>
      </c>
      <c r="BF395" s="107">
        <f>IF($U$395="snížená",$N$395,0)</f>
        <v>0</v>
      </c>
      <c r="BG395" s="107">
        <f>IF($U$395="zákl. přenesená",$N$395,0)</f>
        <v>0</v>
      </c>
      <c r="BH395" s="107">
        <f>IF($U$395="sníž. přenesená",$N$395,0)</f>
        <v>0</v>
      </c>
      <c r="BI395" s="107">
        <f>IF($U$395="nulová",$N$395,0)</f>
        <v>0</v>
      </c>
      <c r="BJ395" s="71" t="s">
        <v>70</v>
      </c>
      <c r="BK395" s="107">
        <f>ROUND($L$395*$K$395,1)</f>
        <v>0</v>
      </c>
    </row>
    <row r="396" spans="2:63" s="6" customFormat="1" ht="15.75" customHeight="1">
      <c r="B396" s="20"/>
      <c r="C396" s="100" t="s">
        <v>650</v>
      </c>
      <c r="D396" s="100" t="s">
        <v>104</v>
      </c>
      <c r="E396" s="98" t="s">
        <v>651</v>
      </c>
      <c r="F396" s="255" t="s">
        <v>652</v>
      </c>
      <c r="G396" s="256"/>
      <c r="H396" s="256"/>
      <c r="I396" s="256"/>
      <c r="J396" s="100" t="s">
        <v>273</v>
      </c>
      <c r="K396" s="101">
        <v>370</v>
      </c>
      <c r="L396" s="257"/>
      <c r="M396" s="256"/>
      <c r="N396" s="258">
        <f>ROUND($L$396*$K$396,1)</f>
        <v>0</v>
      </c>
      <c r="O396" s="256"/>
      <c r="P396" s="256"/>
      <c r="Q396" s="256"/>
      <c r="R396" s="99" t="s">
        <v>178</v>
      </c>
      <c r="S396" s="20"/>
      <c r="T396" s="103"/>
      <c r="U396" s="104" t="s">
        <v>32</v>
      </c>
      <c r="X396" s="105">
        <v>0</v>
      </c>
      <c r="Y396" s="105">
        <f>$X$396*$K$396</f>
        <v>0</v>
      </c>
      <c r="Z396" s="105">
        <v>0.00164</v>
      </c>
      <c r="AA396" s="106">
        <f>$Z$396*$K$396</f>
        <v>0.6068</v>
      </c>
      <c r="AR396" s="71" t="s">
        <v>242</v>
      </c>
      <c r="AT396" s="71" t="s">
        <v>104</v>
      </c>
      <c r="AU396" s="71" t="s">
        <v>72</v>
      </c>
      <c r="AY396" s="71" t="s">
        <v>103</v>
      </c>
      <c r="BE396" s="107">
        <f>IF($U$396="základní",$N$396,0)</f>
        <v>0</v>
      </c>
      <c r="BF396" s="107">
        <f>IF($U$396="snížená",$N$396,0)</f>
        <v>0</v>
      </c>
      <c r="BG396" s="107">
        <f>IF($U$396="zákl. přenesená",$N$396,0)</f>
        <v>0</v>
      </c>
      <c r="BH396" s="107">
        <f>IF($U$396="sníž. přenesená",$N$396,0)</f>
        <v>0</v>
      </c>
      <c r="BI396" s="107">
        <f>IF($U$396="nulová",$N$396,0)</f>
        <v>0</v>
      </c>
      <c r="BJ396" s="71" t="s">
        <v>70</v>
      </c>
      <c r="BK396" s="107">
        <f>ROUND($L$396*$K$396,1)</f>
        <v>0</v>
      </c>
    </row>
    <row r="397" spans="2:63" s="6" customFormat="1" ht="15.75" customHeight="1">
      <c r="B397" s="20"/>
      <c r="C397" s="100" t="s">
        <v>653</v>
      </c>
      <c r="D397" s="100" t="s">
        <v>104</v>
      </c>
      <c r="E397" s="98" t="s">
        <v>654</v>
      </c>
      <c r="F397" s="255" t="s">
        <v>655</v>
      </c>
      <c r="G397" s="256"/>
      <c r="H397" s="256"/>
      <c r="I397" s="256"/>
      <c r="J397" s="100" t="s">
        <v>273</v>
      </c>
      <c r="K397" s="101">
        <v>90</v>
      </c>
      <c r="L397" s="257"/>
      <c r="M397" s="256"/>
      <c r="N397" s="258">
        <f>ROUND($L$397*$K$397,1)</f>
        <v>0</v>
      </c>
      <c r="O397" s="256"/>
      <c r="P397" s="256"/>
      <c r="Q397" s="256"/>
      <c r="R397" s="99" t="s">
        <v>178</v>
      </c>
      <c r="S397" s="20"/>
      <c r="T397" s="103"/>
      <c r="U397" s="104" t="s">
        <v>32</v>
      </c>
      <c r="X397" s="105">
        <v>0</v>
      </c>
      <c r="Y397" s="105">
        <f>$X$397*$K$397</f>
        <v>0</v>
      </c>
      <c r="Z397" s="105">
        <v>0.00135</v>
      </c>
      <c r="AA397" s="106">
        <f>$Z$397*$K$397</f>
        <v>0.12150000000000001</v>
      </c>
      <c r="AR397" s="71" t="s">
        <v>242</v>
      </c>
      <c r="AT397" s="71" t="s">
        <v>104</v>
      </c>
      <c r="AU397" s="71" t="s">
        <v>72</v>
      </c>
      <c r="AY397" s="71" t="s">
        <v>103</v>
      </c>
      <c r="BE397" s="107">
        <f>IF($U$397="základní",$N$397,0)</f>
        <v>0</v>
      </c>
      <c r="BF397" s="107">
        <f>IF($U$397="snížená",$N$397,0)</f>
        <v>0</v>
      </c>
      <c r="BG397" s="107">
        <f>IF($U$397="zákl. přenesená",$N$397,0)</f>
        <v>0</v>
      </c>
      <c r="BH397" s="107">
        <f>IF($U$397="sníž. přenesená",$N$397,0)</f>
        <v>0</v>
      </c>
      <c r="BI397" s="107">
        <f>IF($U$397="nulová",$N$397,0)</f>
        <v>0</v>
      </c>
      <c r="BJ397" s="71" t="s">
        <v>70</v>
      </c>
      <c r="BK397" s="107">
        <f>ROUND($L$397*$K$397,1)</f>
        <v>0</v>
      </c>
    </row>
    <row r="398" spans="2:63" s="6" customFormat="1" ht="15.75" customHeight="1">
      <c r="B398" s="20"/>
      <c r="C398" s="100" t="s">
        <v>656</v>
      </c>
      <c r="D398" s="100" t="s">
        <v>104</v>
      </c>
      <c r="E398" s="98" t="s">
        <v>657</v>
      </c>
      <c r="F398" s="255" t="s">
        <v>658</v>
      </c>
      <c r="G398" s="256"/>
      <c r="H398" s="256"/>
      <c r="I398" s="256"/>
      <c r="J398" s="100" t="s">
        <v>273</v>
      </c>
      <c r="K398" s="101">
        <v>13</v>
      </c>
      <c r="L398" s="257"/>
      <c r="M398" s="256"/>
      <c r="N398" s="258">
        <f>ROUND($L$398*$K$398,1)</f>
        <v>0</v>
      </c>
      <c r="O398" s="256"/>
      <c r="P398" s="256"/>
      <c r="Q398" s="256"/>
      <c r="R398" s="99" t="s">
        <v>178</v>
      </c>
      <c r="S398" s="20"/>
      <c r="T398" s="103"/>
      <c r="U398" s="104" t="s">
        <v>32</v>
      </c>
      <c r="X398" s="105">
        <v>0</v>
      </c>
      <c r="Y398" s="105">
        <f>$X$398*$K$398</f>
        <v>0</v>
      </c>
      <c r="Z398" s="105">
        <v>0.00252</v>
      </c>
      <c r="AA398" s="106">
        <f>$Z$398*$K$398</f>
        <v>0.032760000000000004</v>
      </c>
      <c r="AR398" s="71" t="s">
        <v>242</v>
      </c>
      <c r="AT398" s="71" t="s">
        <v>104</v>
      </c>
      <c r="AU398" s="71" t="s">
        <v>72</v>
      </c>
      <c r="AY398" s="71" t="s">
        <v>103</v>
      </c>
      <c r="BE398" s="107">
        <f>IF($U$398="základní",$N$398,0)</f>
        <v>0</v>
      </c>
      <c r="BF398" s="107">
        <f>IF($U$398="snížená",$N$398,0)</f>
        <v>0</v>
      </c>
      <c r="BG398" s="107">
        <f>IF($U$398="zákl. přenesená",$N$398,0)</f>
        <v>0</v>
      </c>
      <c r="BH398" s="107">
        <f>IF($U$398="sníž. přenesená",$N$398,0)</f>
        <v>0</v>
      </c>
      <c r="BI398" s="107">
        <f>IF($U$398="nulová",$N$398,0)</f>
        <v>0</v>
      </c>
      <c r="BJ398" s="71" t="s">
        <v>70</v>
      </c>
      <c r="BK398" s="107">
        <f>ROUND($L$398*$K$398,1)</f>
        <v>0</v>
      </c>
    </row>
    <row r="399" spans="2:63" s="6" customFormat="1" ht="15.75" customHeight="1">
      <c r="B399" s="20"/>
      <c r="C399" s="100" t="s">
        <v>659</v>
      </c>
      <c r="D399" s="100" t="s">
        <v>104</v>
      </c>
      <c r="E399" s="98" t="s">
        <v>660</v>
      </c>
      <c r="F399" s="255" t="s">
        <v>661</v>
      </c>
      <c r="G399" s="256"/>
      <c r="H399" s="256"/>
      <c r="I399" s="256"/>
      <c r="J399" s="100" t="s">
        <v>273</v>
      </c>
      <c r="K399" s="101">
        <v>260</v>
      </c>
      <c r="L399" s="257"/>
      <c r="M399" s="256"/>
      <c r="N399" s="258">
        <f>ROUND($L$399*$K$399,1)</f>
        <v>0</v>
      </c>
      <c r="O399" s="256"/>
      <c r="P399" s="256"/>
      <c r="Q399" s="256"/>
      <c r="R399" s="99" t="s">
        <v>178</v>
      </c>
      <c r="S399" s="20"/>
      <c r="T399" s="103"/>
      <c r="U399" s="104" t="s">
        <v>32</v>
      </c>
      <c r="X399" s="105">
        <v>0</v>
      </c>
      <c r="Y399" s="105">
        <f>$X$399*$K$399</f>
        <v>0</v>
      </c>
      <c r="Z399" s="105">
        <v>0.00337</v>
      </c>
      <c r="AA399" s="106">
        <f>$Z$399*$K$399</f>
        <v>0.8762000000000001</v>
      </c>
      <c r="AR399" s="71" t="s">
        <v>242</v>
      </c>
      <c r="AT399" s="71" t="s">
        <v>104</v>
      </c>
      <c r="AU399" s="71" t="s">
        <v>72</v>
      </c>
      <c r="AY399" s="71" t="s">
        <v>103</v>
      </c>
      <c r="BE399" s="107">
        <f>IF($U$399="základní",$N$399,0)</f>
        <v>0</v>
      </c>
      <c r="BF399" s="107">
        <f>IF($U$399="snížená",$N$399,0)</f>
        <v>0</v>
      </c>
      <c r="BG399" s="107">
        <f>IF($U$399="zákl. přenesená",$N$399,0)</f>
        <v>0</v>
      </c>
      <c r="BH399" s="107">
        <f>IF($U$399="sníž. přenesená",$N$399,0)</f>
        <v>0</v>
      </c>
      <c r="BI399" s="107">
        <f>IF($U$399="nulová",$N$399,0)</f>
        <v>0</v>
      </c>
      <c r="BJ399" s="71" t="s">
        <v>70</v>
      </c>
      <c r="BK399" s="107">
        <f>ROUND($L$399*$K$399,1)</f>
        <v>0</v>
      </c>
    </row>
    <row r="400" spans="2:51" s="6" customFormat="1" ht="15.75" customHeight="1">
      <c r="B400" s="117"/>
      <c r="E400" s="119"/>
      <c r="F400" s="275" t="s">
        <v>662</v>
      </c>
      <c r="G400" s="276"/>
      <c r="H400" s="276"/>
      <c r="I400" s="276"/>
      <c r="K400" s="120">
        <v>260</v>
      </c>
      <c r="S400" s="117"/>
      <c r="T400" s="121"/>
      <c r="AA400" s="122"/>
      <c r="AT400" s="118" t="s">
        <v>182</v>
      </c>
      <c r="AU400" s="118" t="s">
        <v>72</v>
      </c>
      <c r="AV400" s="118" t="s">
        <v>72</v>
      </c>
      <c r="AW400" s="118" t="s">
        <v>85</v>
      </c>
      <c r="AX400" s="118" t="s">
        <v>62</v>
      </c>
      <c r="AY400" s="118" t="s">
        <v>103</v>
      </c>
    </row>
    <row r="401" spans="2:63" s="6" customFormat="1" ht="27" customHeight="1">
      <c r="B401" s="20"/>
      <c r="C401" s="97" t="s">
        <v>663</v>
      </c>
      <c r="D401" s="97" t="s">
        <v>104</v>
      </c>
      <c r="E401" s="98" t="s">
        <v>664</v>
      </c>
      <c r="F401" s="255" t="s">
        <v>665</v>
      </c>
      <c r="G401" s="256"/>
      <c r="H401" s="256"/>
      <c r="I401" s="256"/>
      <c r="J401" s="100" t="s">
        <v>273</v>
      </c>
      <c r="K401" s="101">
        <v>90</v>
      </c>
      <c r="L401" s="257"/>
      <c r="M401" s="256"/>
      <c r="N401" s="258">
        <f>ROUND($L$401*$K$401,1)</f>
        <v>0</v>
      </c>
      <c r="O401" s="256"/>
      <c r="P401" s="256"/>
      <c r="Q401" s="256"/>
      <c r="R401" s="99" t="s">
        <v>178</v>
      </c>
      <c r="S401" s="20"/>
      <c r="T401" s="103"/>
      <c r="U401" s="104" t="s">
        <v>32</v>
      </c>
      <c r="X401" s="105">
        <v>0.00156</v>
      </c>
      <c r="Y401" s="105">
        <f>$X$401*$K$401</f>
        <v>0.1404</v>
      </c>
      <c r="Z401" s="105">
        <v>0</v>
      </c>
      <c r="AA401" s="106">
        <f>$Z$401*$K$401</f>
        <v>0</v>
      </c>
      <c r="AR401" s="71" t="s">
        <v>242</v>
      </c>
      <c r="AT401" s="71" t="s">
        <v>104</v>
      </c>
      <c r="AU401" s="71" t="s">
        <v>72</v>
      </c>
      <c r="AY401" s="6" t="s">
        <v>103</v>
      </c>
      <c r="BE401" s="107">
        <f>IF($U$401="základní",$N$401,0)</f>
        <v>0</v>
      </c>
      <c r="BF401" s="107">
        <f>IF($U$401="snížená",$N$401,0)</f>
        <v>0</v>
      </c>
      <c r="BG401" s="107">
        <f>IF($U$401="zákl. přenesená",$N$401,0)</f>
        <v>0</v>
      </c>
      <c r="BH401" s="107">
        <f>IF($U$401="sníž. přenesená",$N$401,0)</f>
        <v>0</v>
      </c>
      <c r="BI401" s="107">
        <f>IF($U$401="nulová",$N$401,0)</f>
        <v>0</v>
      </c>
      <c r="BJ401" s="71" t="s">
        <v>70</v>
      </c>
      <c r="BK401" s="107">
        <f>ROUND($L$401*$K$401,1)</f>
        <v>0</v>
      </c>
    </row>
    <row r="402" spans="2:63" s="6" customFormat="1" ht="15.75" customHeight="1">
      <c r="B402" s="20"/>
      <c r="C402" s="100" t="s">
        <v>666</v>
      </c>
      <c r="D402" s="100" t="s">
        <v>104</v>
      </c>
      <c r="E402" s="98" t="s">
        <v>667</v>
      </c>
      <c r="F402" s="255" t="s">
        <v>668</v>
      </c>
      <c r="G402" s="256"/>
      <c r="H402" s="256"/>
      <c r="I402" s="256"/>
      <c r="J402" s="100" t="s">
        <v>273</v>
      </c>
      <c r="K402" s="101">
        <v>13</v>
      </c>
      <c r="L402" s="257"/>
      <c r="M402" s="256"/>
      <c r="N402" s="258">
        <f>ROUND($L$402*$K$402,1)</f>
        <v>0</v>
      </c>
      <c r="O402" s="256"/>
      <c r="P402" s="256"/>
      <c r="Q402" s="256"/>
      <c r="R402" s="99" t="s">
        <v>178</v>
      </c>
      <c r="S402" s="20"/>
      <c r="T402" s="103"/>
      <c r="U402" s="104" t="s">
        <v>32</v>
      </c>
      <c r="X402" s="105">
        <v>0.00308</v>
      </c>
      <c r="Y402" s="105">
        <f>$X$402*$K$402</f>
        <v>0.04004</v>
      </c>
      <c r="Z402" s="105">
        <v>0</v>
      </c>
      <c r="AA402" s="106">
        <f>$Z$402*$K$402</f>
        <v>0</v>
      </c>
      <c r="AR402" s="71" t="s">
        <v>242</v>
      </c>
      <c r="AT402" s="71" t="s">
        <v>104</v>
      </c>
      <c r="AU402" s="71" t="s">
        <v>72</v>
      </c>
      <c r="AY402" s="71" t="s">
        <v>103</v>
      </c>
      <c r="BE402" s="107">
        <f>IF($U$402="základní",$N$402,0)</f>
        <v>0</v>
      </c>
      <c r="BF402" s="107">
        <f>IF($U$402="snížená",$N$402,0)</f>
        <v>0</v>
      </c>
      <c r="BG402" s="107">
        <f>IF($U$402="zákl. přenesená",$N$402,0)</f>
        <v>0</v>
      </c>
      <c r="BH402" s="107">
        <f>IF($U$402="sníž. přenesená",$N$402,0)</f>
        <v>0</v>
      </c>
      <c r="BI402" s="107">
        <f>IF($U$402="nulová",$N$402,0)</f>
        <v>0</v>
      </c>
      <c r="BJ402" s="71" t="s">
        <v>70</v>
      </c>
      <c r="BK402" s="107">
        <f>ROUND($L$402*$K$402,1)</f>
        <v>0</v>
      </c>
    </row>
    <row r="403" spans="2:63" s="6" customFormat="1" ht="15.75" customHeight="1">
      <c r="B403" s="20"/>
      <c r="C403" s="100" t="s">
        <v>669</v>
      </c>
      <c r="D403" s="100" t="s">
        <v>104</v>
      </c>
      <c r="E403" s="98" t="s">
        <v>670</v>
      </c>
      <c r="F403" s="255" t="s">
        <v>671</v>
      </c>
      <c r="G403" s="256"/>
      <c r="H403" s="256"/>
      <c r="I403" s="256"/>
      <c r="J403" s="100" t="s">
        <v>273</v>
      </c>
      <c r="K403" s="101">
        <v>188</v>
      </c>
      <c r="L403" s="257"/>
      <c r="M403" s="256"/>
      <c r="N403" s="258">
        <f>ROUND($L$403*$K$403,1)</f>
        <v>0</v>
      </c>
      <c r="O403" s="256"/>
      <c r="P403" s="256"/>
      <c r="Q403" s="256"/>
      <c r="R403" s="99" t="s">
        <v>178</v>
      </c>
      <c r="S403" s="20"/>
      <c r="T403" s="103"/>
      <c r="U403" s="104" t="s">
        <v>32</v>
      </c>
      <c r="X403" s="105">
        <v>0.00308</v>
      </c>
      <c r="Y403" s="105">
        <f>$X$403*$K$403</f>
        <v>0.57904</v>
      </c>
      <c r="Z403" s="105">
        <v>0</v>
      </c>
      <c r="AA403" s="106">
        <f>$Z$403*$K$403</f>
        <v>0</v>
      </c>
      <c r="AR403" s="71" t="s">
        <v>242</v>
      </c>
      <c r="AT403" s="71" t="s">
        <v>104</v>
      </c>
      <c r="AU403" s="71" t="s">
        <v>72</v>
      </c>
      <c r="AY403" s="71" t="s">
        <v>103</v>
      </c>
      <c r="BE403" s="107">
        <f>IF($U$403="základní",$N$403,0)</f>
        <v>0</v>
      </c>
      <c r="BF403" s="107">
        <f>IF($U$403="snížená",$N$403,0)</f>
        <v>0</v>
      </c>
      <c r="BG403" s="107">
        <f>IF($U$403="zákl. přenesená",$N$403,0)</f>
        <v>0</v>
      </c>
      <c r="BH403" s="107">
        <f>IF($U$403="sníž. přenesená",$N$403,0)</f>
        <v>0</v>
      </c>
      <c r="BI403" s="107">
        <f>IF($U$403="nulová",$N$403,0)</f>
        <v>0</v>
      </c>
      <c r="BJ403" s="71" t="s">
        <v>70</v>
      </c>
      <c r="BK403" s="107">
        <f>ROUND($L$403*$K$403,1)</f>
        <v>0</v>
      </c>
    </row>
    <row r="404" spans="2:63" s="6" customFormat="1" ht="15.75" customHeight="1">
      <c r="B404" s="20"/>
      <c r="C404" s="100" t="s">
        <v>672</v>
      </c>
      <c r="D404" s="100" t="s">
        <v>104</v>
      </c>
      <c r="E404" s="98" t="s">
        <v>673</v>
      </c>
      <c r="F404" s="255" t="s">
        <v>674</v>
      </c>
      <c r="G404" s="256"/>
      <c r="H404" s="256"/>
      <c r="I404" s="256"/>
      <c r="J404" s="100" t="s">
        <v>273</v>
      </c>
      <c r="K404" s="101">
        <v>72</v>
      </c>
      <c r="L404" s="257"/>
      <c r="M404" s="256"/>
      <c r="N404" s="258">
        <f>ROUND($L$404*$K$404,1)</f>
        <v>0</v>
      </c>
      <c r="O404" s="256"/>
      <c r="P404" s="256"/>
      <c r="Q404" s="256"/>
      <c r="R404" s="99" t="s">
        <v>178</v>
      </c>
      <c r="S404" s="20"/>
      <c r="T404" s="103"/>
      <c r="U404" s="104" t="s">
        <v>32</v>
      </c>
      <c r="X404" s="105">
        <v>0.00369</v>
      </c>
      <c r="Y404" s="105">
        <f>$X$404*$K$404</f>
        <v>0.26568</v>
      </c>
      <c r="Z404" s="105">
        <v>0</v>
      </c>
      <c r="AA404" s="106">
        <f>$Z$404*$K$404</f>
        <v>0</v>
      </c>
      <c r="AR404" s="71" t="s">
        <v>242</v>
      </c>
      <c r="AT404" s="71" t="s">
        <v>104</v>
      </c>
      <c r="AU404" s="71" t="s">
        <v>72</v>
      </c>
      <c r="AY404" s="71" t="s">
        <v>103</v>
      </c>
      <c r="BE404" s="107">
        <f>IF($U$404="základní",$N$404,0)</f>
        <v>0</v>
      </c>
      <c r="BF404" s="107">
        <f>IF($U$404="snížená",$N$404,0)</f>
        <v>0</v>
      </c>
      <c r="BG404" s="107">
        <f>IF($U$404="zákl. přenesená",$N$404,0)</f>
        <v>0</v>
      </c>
      <c r="BH404" s="107">
        <f>IF($U$404="sníž. přenesená",$N$404,0)</f>
        <v>0</v>
      </c>
      <c r="BI404" s="107">
        <f>IF($U$404="nulová",$N$404,0)</f>
        <v>0</v>
      </c>
      <c r="BJ404" s="71" t="s">
        <v>70</v>
      </c>
      <c r="BK404" s="107">
        <f>ROUND($L$404*$K$404,1)</f>
        <v>0</v>
      </c>
    </row>
    <row r="405" spans="2:63" s="6" customFormat="1" ht="27" customHeight="1">
      <c r="B405" s="20"/>
      <c r="C405" s="100" t="s">
        <v>675</v>
      </c>
      <c r="D405" s="100" t="s">
        <v>104</v>
      </c>
      <c r="E405" s="98" t="s">
        <v>676</v>
      </c>
      <c r="F405" s="255" t="s">
        <v>677</v>
      </c>
      <c r="G405" s="256"/>
      <c r="H405" s="256"/>
      <c r="I405" s="256"/>
      <c r="J405" s="100" t="s">
        <v>177</v>
      </c>
      <c r="K405" s="101">
        <v>2.63</v>
      </c>
      <c r="L405" s="257"/>
      <c r="M405" s="256"/>
      <c r="N405" s="258">
        <f>ROUND($L$405*$K$405,1)</f>
        <v>0</v>
      </c>
      <c r="O405" s="256"/>
      <c r="P405" s="256"/>
      <c r="Q405" s="256"/>
      <c r="R405" s="99" t="s">
        <v>178</v>
      </c>
      <c r="S405" s="20"/>
      <c r="T405" s="103"/>
      <c r="U405" s="104" t="s">
        <v>32</v>
      </c>
      <c r="X405" s="105">
        <v>0</v>
      </c>
      <c r="Y405" s="105">
        <f>$X$405*$K$405</f>
        <v>0</v>
      </c>
      <c r="Z405" s="105">
        <v>0</v>
      </c>
      <c r="AA405" s="106">
        <f>$Z$405*$K$405</f>
        <v>0</v>
      </c>
      <c r="AR405" s="71" t="s">
        <v>242</v>
      </c>
      <c r="AT405" s="71" t="s">
        <v>104</v>
      </c>
      <c r="AU405" s="71" t="s">
        <v>72</v>
      </c>
      <c r="AY405" s="71" t="s">
        <v>103</v>
      </c>
      <c r="BE405" s="107">
        <f>IF($U$405="základní",$N$405,0)</f>
        <v>0</v>
      </c>
      <c r="BF405" s="107">
        <f>IF($U$405="snížená",$N$405,0)</f>
        <v>0</v>
      </c>
      <c r="BG405" s="107">
        <f>IF($U$405="zákl. přenesená",$N$405,0)</f>
        <v>0</v>
      </c>
      <c r="BH405" s="107">
        <f>IF($U$405="sníž. přenesená",$N$405,0)</f>
        <v>0</v>
      </c>
      <c r="BI405" s="107">
        <f>IF($U$405="nulová",$N$405,0)</f>
        <v>0</v>
      </c>
      <c r="BJ405" s="71" t="s">
        <v>70</v>
      </c>
      <c r="BK405" s="107">
        <f>ROUND($L$405*$K$405,1)</f>
        <v>0</v>
      </c>
    </row>
    <row r="406" spans="2:47" s="6" customFormat="1" ht="121.5" customHeight="1">
      <c r="B406" s="20"/>
      <c r="F406" s="261" t="s">
        <v>678</v>
      </c>
      <c r="G406" s="238"/>
      <c r="H406" s="238"/>
      <c r="I406" s="238"/>
      <c r="J406" s="238"/>
      <c r="K406" s="238"/>
      <c r="L406" s="238"/>
      <c r="M406" s="238"/>
      <c r="N406" s="238"/>
      <c r="O406" s="238"/>
      <c r="P406" s="238"/>
      <c r="Q406" s="238"/>
      <c r="R406" s="238"/>
      <c r="S406" s="20"/>
      <c r="T406" s="44"/>
      <c r="AA406" s="45"/>
      <c r="AT406" s="6" t="s">
        <v>180</v>
      </c>
      <c r="AU406" s="6" t="s">
        <v>72</v>
      </c>
    </row>
    <row r="407" spans="2:63" s="89" customFormat="1" ht="30.75" customHeight="1">
      <c r="B407" s="90"/>
      <c r="D407" s="116" t="s">
        <v>169</v>
      </c>
      <c r="N407" s="274">
        <f>$BK$407</f>
        <v>0</v>
      </c>
      <c r="O407" s="260"/>
      <c r="P407" s="260"/>
      <c r="Q407" s="260"/>
      <c r="S407" s="90"/>
      <c r="T407" s="93"/>
      <c r="W407" s="94">
        <f>SUM($W$408:$W$412)</f>
        <v>0</v>
      </c>
      <c r="Y407" s="94">
        <f>SUM($Y$408:$Y$412)</f>
        <v>0.03898</v>
      </c>
      <c r="AA407" s="95">
        <f>SUM($AA$408:$AA$412)</f>
        <v>0</v>
      </c>
      <c r="AR407" s="92" t="s">
        <v>72</v>
      </c>
      <c r="AT407" s="92" t="s">
        <v>61</v>
      </c>
      <c r="AU407" s="92" t="s">
        <v>70</v>
      </c>
      <c r="AY407" s="92" t="s">
        <v>103</v>
      </c>
      <c r="BK407" s="96">
        <f>SUM($BK$408:$BK$412)</f>
        <v>0</v>
      </c>
    </row>
    <row r="408" spans="2:63" s="6" customFormat="1" ht="27" customHeight="1">
      <c r="B408" s="20"/>
      <c r="C408" s="97" t="s">
        <v>679</v>
      </c>
      <c r="D408" s="97" t="s">
        <v>104</v>
      </c>
      <c r="E408" s="98" t="s">
        <v>680</v>
      </c>
      <c r="F408" s="255" t="s">
        <v>681</v>
      </c>
      <c r="G408" s="256"/>
      <c r="H408" s="256"/>
      <c r="I408" s="256"/>
      <c r="J408" s="100" t="s">
        <v>194</v>
      </c>
      <c r="K408" s="101">
        <v>1</v>
      </c>
      <c r="L408" s="257"/>
      <c r="M408" s="256"/>
      <c r="N408" s="258">
        <f>ROUND($L$408*$K$408,1)</f>
        <v>0</v>
      </c>
      <c r="O408" s="256"/>
      <c r="P408" s="256"/>
      <c r="Q408" s="256"/>
      <c r="R408" s="99" t="s">
        <v>178</v>
      </c>
      <c r="S408" s="20"/>
      <c r="T408" s="103"/>
      <c r="U408" s="104" t="s">
        <v>32</v>
      </c>
      <c r="X408" s="105">
        <v>0.00025</v>
      </c>
      <c r="Y408" s="105">
        <f>$X$408*$K$408</f>
        <v>0.00025</v>
      </c>
      <c r="Z408" s="105">
        <v>0</v>
      </c>
      <c r="AA408" s="106">
        <f>$Z$408*$K$408</f>
        <v>0</v>
      </c>
      <c r="AR408" s="71" t="s">
        <v>242</v>
      </c>
      <c r="AT408" s="71" t="s">
        <v>104</v>
      </c>
      <c r="AU408" s="71" t="s">
        <v>72</v>
      </c>
      <c r="AY408" s="6" t="s">
        <v>103</v>
      </c>
      <c r="BE408" s="107">
        <f>IF($U$408="základní",$N$408,0)</f>
        <v>0</v>
      </c>
      <c r="BF408" s="107">
        <f>IF($U$408="snížená",$N$408,0)</f>
        <v>0</v>
      </c>
      <c r="BG408" s="107">
        <f>IF($U$408="zákl. přenesená",$N$408,0)</f>
        <v>0</v>
      </c>
      <c r="BH408" s="107">
        <f>IF($U$408="sníž. přenesená",$N$408,0)</f>
        <v>0</v>
      </c>
      <c r="BI408" s="107">
        <f>IF($U$408="nulová",$N$408,0)</f>
        <v>0</v>
      </c>
      <c r="BJ408" s="71" t="s">
        <v>70</v>
      </c>
      <c r="BK408" s="107">
        <f>ROUND($L$408*$K$408,1)</f>
        <v>0</v>
      </c>
    </row>
    <row r="409" spans="2:47" s="6" customFormat="1" ht="50.25" customHeight="1">
      <c r="B409" s="20"/>
      <c r="F409" s="261" t="s">
        <v>682</v>
      </c>
      <c r="G409" s="238"/>
      <c r="H409" s="238"/>
      <c r="I409" s="238"/>
      <c r="J409" s="238"/>
      <c r="K409" s="238"/>
      <c r="L409" s="238"/>
      <c r="M409" s="238"/>
      <c r="N409" s="238"/>
      <c r="O409" s="238"/>
      <c r="P409" s="238"/>
      <c r="Q409" s="238"/>
      <c r="R409" s="238"/>
      <c r="S409" s="20"/>
      <c r="T409" s="44"/>
      <c r="AA409" s="45"/>
      <c r="AT409" s="6" t="s">
        <v>180</v>
      </c>
      <c r="AU409" s="6" t="s">
        <v>72</v>
      </c>
    </row>
    <row r="410" spans="2:63" s="6" customFormat="1" ht="15.75" customHeight="1">
      <c r="B410" s="20"/>
      <c r="C410" s="123" t="s">
        <v>683</v>
      </c>
      <c r="D410" s="123" t="s">
        <v>199</v>
      </c>
      <c r="E410" s="124" t="s">
        <v>684</v>
      </c>
      <c r="F410" s="279" t="s">
        <v>926</v>
      </c>
      <c r="G410" s="280"/>
      <c r="H410" s="280"/>
      <c r="I410" s="280"/>
      <c r="J410" s="125" t="s">
        <v>194</v>
      </c>
      <c r="K410" s="126">
        <v>1</v>
      </c>
      <c r="L410" s="281"/>
      <c r="M410" s="280"/>
      <c r="N410" s="282">
        <f>ROUND($L$410*$K$410,1)</f>
        <v>0</v>
      </c>
      <c r="O410" s="256"/>
      <c r="P410" s="256"/>
      <c r="Q410" s="256"/>
      <c r="R410" s="99" t="s">
        <v>178</v>
      </c>
      <c r="S410" s="20"/>
      <c r="T410" s="103"/>
      <c r="U410" s="104" t="s">
        <v>32</v>
      </c>
      <c r="X410" s="105">
        <v>0.03873</v>
      </c>
      <c r="Y410" s="105">
        <f>$X$410*$K$410</f>
        <v>0.03873</v>
      </c>
      <c r="Z410" s="105">
        <v>0</v>
      </c>
      <c r="AA410" s="106">
        <f>$Z$410*$K$410</f>
        <v>0</v>
      </c>
      <c r="AR410" s="71" t="s">
        <v>319</v>
      </c>
      <c r="AT410" s="71" t="s">
        <v>199</v>
      </c>
      <c r="AU410" s="71" t="s">
        <v>72</v>
      </c>
      <c r="AY410" s="6" t="s">
        <v>103</v>
      </c>
      <c r="BE410" s="107">
        <f>IF($U$410="základní",$N$410,0)</f>
        <v>0</v>
      </c>
      <c r="BF410" s="107">
        <f>IF($U$410="snížená",$N$410,0)</f>
        <v>0</v>
      </c>
      <c r="BG410" s="107">
        <f>IF($U$410="zákl. přenesená",$N$410,0)</f>
        <v>0</v>
      </c>
      <c r="BH410" s="107">
        <f>IF($U$410="sníž. přenesená",$N$410,0)</f>
        <v>0</v>
      </c>
      <c r="BI410" s="107">
        <f>IF($U$410="nulová",$N$410,0)</f>
        <v>0</v>
      </c>
      <c r="BJ410" s="71" t="s">
        <v>70</v>
      </c>
      <c r="BK410" s="107">
        <f>ROUND($L$410*$K$410,1)</f>
        <v>0</v>
      </c>
    </row>
    <row r="411" spans="2:63" s="6" customFormat="1" ht="27" customHeight="1">
      <c r="B411" s="20"/>
      <c r="C411" s="100" t="s">
        <v>685</v>
      </c>
      <c r="D411" s="100" t="s">
        <v>104</v>
      </c>
      <c r="E411" s="98" t="s">
        <v>686</v>
      </c>
      <c r="F411" s="255" t="s">
        <v>687</v>
      </c>
      <c r="G411" s="256"/>
      <c r="H411" s="256"/>
      <c r="I411" s="256"/>
      <c r="J411" s="100" t="s">
        <v>177</v>
      </c>
      <c r="K411" s="101">
        <v>0.04</v>
      </c>
      <c r="L411" s="257"/>
      <c r="M411" s="256"/>
      <c r="N411" s="258">
        <f>ROUND($L$411*$K$411,1)</f>
        <v>0</v>
      </c>
      <c r="O411" s="256"/>
      <c r="P411" s="256"/>
      <c r="Q411" s="256"/>
      <c r="R411" s="99" t="s">
        <v>178</v>
      </c>
      <c r="S411" s="20"/>
      <c r="T411" s="103"/>
      <c r="U411" s="104" t="s">
        <v>32</v>
      </c>
      <c r="X411" s="105">
        <v>0</v>
      </c>
      <c r="Y411" s="105">
        <f>$X$411*$K$411</f>
        <v>0</v>
      </c>
      <c r="Z411" s="105">
        <v>0</v>
      </c>
      <c r="AA411" s="106">
        <f>$Z$411*$K$411</f>
        <v>0</v>
      </c>
      <c r="AR411" s="71" t="s">
        <v>242</v>
      </c>
      <c r="AT411" s="71" t="s">
        <v>104</v>
      </c>
      <c r="AU411" s="71" t="s">
        <v>72</v>
      </c>
      <c r="AY411" s="71" t="s">
        <v>103</v>
      </c>
      <c r="BE411" s="107">
        <f>IF($U$411="základní",$N$411,0)</f>
        <v>0</v>
      </c>
      <c r="BF411" s="107">
        <f>IF($U$411="snížená",$N$411,0)</f>
        <v>0</v>
      </c>
      <c r="BG411" s="107">
        <f>IF($U$411="zákl. přenesená",$N$411,0)</f>
        <v>0</v>
      </c>
      <c r="BH411" s="107">
        <f>IF($U$411="sníž. přenesená",$N$411,0)</f>
        <v>0</v>
      </c>
      <c r="BI411" s="107">
        <f>IF($U$411="nulová",$N$411,0)</f>
        <v>0</v>
      </c>
      <c r="BJ411" s="71" t="s">
        <v>70</v>
      </c>
      <c r="BK411" s="107">
        <f>ROUND($L$411*$K$411,1)</f>
        <v>0</v>
      </c>
    </row>
    <row r="412" spans="2:47" s="6" customFormat="1" ht="121.5" customHeight="1">
      <c r="B412" s="20"/>
      <c r="F412" s="261" t="s">
        <v>688</v>
      </c>
      <c r="G412" s="238"/>
      <c r="H412" s="238"/>
      <c r="I412" s="238"/>
      <c r="J412" s="238"/>
      <c r="K412" s="238"/>
      <c r="L412" s="238"/>
      <c r="M412" s="238"/>
      <c r="N412" s="238"/>
      <c r="O412" s="238"/>
      <c r="P412" s="238"/>
      <c r="Q412" s="238"/>
      <c r="R412" s="238"/>
      <c r="S412" s="20"/>
      <c r="T412" s="44"/>
      <c r="AA412" s="45"/>
      <c r="AT412" s="6" t="s">
        <v>180</v>
      </c>
      <c r="AU412" s="6" t="s">
        <v>72</v>
      </c>
    </row>
    <row r="413" spans="2:63" s="89" customFormat="1" ht="30.75" customHeight="1">
      <c r="B413" s="90"/>
      <c r="D413" s="116" t="s">
        <v>170</v>
      </c>
      <c r="N413" s="274">
        <f>$BK$413</f>
        <v>0</v>
      </c>
      <c r="O413" s="260"/>
      <c r="P413" s="260"/>
      <c r="Q413" s="260"/>
      <c r="S413" s="90"/>
      <c r="T413" s="93"/>
      <c r="W413" s="94">
        <f>SUM($W$414:$W$434)</f>
        <v>0</v>
      </c>
      <c r="Y413" s="94">
        <f>SUM($Y$414:$Y$434)</f>
        <v>0.0427622</v>
      </c>
      <c r="AA413" s="95">
        <f>SUM($AA$414:$AA$434)</f>
        <v>3.9198600000000003</v>
      </c>
      <c r="AR413" s="92" t="s">
        <v>72</v>
      </c>
      <c r="AT413" s="92" t="s">
        <v>61</v>
      </c>
      <c r="AU413" s="92" t="s">
        <v>70</v>
      </c>
      <c r="AY413" s="92" t="s">
        <v>103</v>
      </c>
      <c r="BK413" s="96">
        <f>SUM($BK$414:$BK$434)</f>
        <v>0</v>
      </c>
    </row>
    <row r="414" spans="2:63" s="6" customFormat="1" ht="15.75" customHeight="1">
      <c r="B414" s="20"/>
      <c r="C414" s="97" t="s">
        <v>689</v>
      </c>
      <c r="D414" s="97" t="s">
        <v>104</v>
      </c>
      <c r="E414" s="98" t="s">
        <v>690</v>
      </c>
      <c r="F414" s="255" t="s">
        <v>691</v>
      </c>
      <c r="G414" s="256"/>
      <c r="H414" s="256"/>
      <c r="I414" s="256"/>
      <c r="J414" s="100" t="s">
        <v>190</v>
      </c>
      <c r="K414" s="101">
        <v>186.66</v>
      </c>
      <c r="L414" s="257"/>
      <c r="M414" s="256"/>
      <c r="N414" s="258">
        <f>ROUND($L$414*$K$414,1)</f>
        <v>0</v>
      </c>
      <c r="O414" s="256"/>
      <c r="P414" s="256"/>
      <c r="Q414" s="256"/>
      <c r="R414" s="99" t="s">
        <v>178</v>
      </c>
      <c r="S414" s="20"/>
      <c r="T414" s="103"/>
      <c r="U414" s="104" t="s">
        <v>32</v>
      </c>
      <c r="X414" s="105">
        <v>0</v>
      </c>
      <c r="Y414" s="105">
        <f>$X$414*$K$414</f>
        <v>0</v>
      </c>
      <c r="Z414" s="105">
        <v>0.021</v>
      </c>
      <c r="AA414" s="106">
        <f>$Z$414*$K$414</f>
        <v>3.9198600000000003</v>
      </c>
      <c r="AR414" s="71" t="s">
        <v>242</v>
      </c>
      <c r="AT414" s="71" t="s">
        <v>104</v>
      </c>
      <c r="AU414" s="71" t="s">
        <v>72</v>
      </c>
      <c r="AY414" s="6" t="s">
        <v>103</v>
      </c>
      <c r="BE414" s="107">
        <f>IF($U$414="základní",$N$414,0)</f>
        <v>0</v>
      </c>
      <c r="BF414" s="107">
        <f>IF($U$414="snížená",$N$414,0)</f>
        <v>0</v>
      </c>
      <c r="BG414" s="107">
        <f>IF($U$414="zákl. přenesená",$N$414,0)</f>
        <v>0</v>
      </c>
      <c r="BH414" s="107">
        <f>IF($U$414="sníž. přenesená",$N$414,0)</f>
        <v>0</v>
      </c>
      <c r="BI414" s="107">
        <f>IF($U$414="nulová",$N$414,0)</f>
        <v>0</v>
      </c>
      <c r="BJ414" s="71" t="s">
        <v>70</v>
      </c>
      <c r="BK414" s="107">
        <f>ROUND($L$414*$K$414,1)</f>
        <v>0</v>
      </c>
    </row>
    <row r="415" spans="2:47" s="6" customFormat="1" ht="50.25" customHeight="1">
      <c r="B415" s="20"/>
      <c r="F415" s="261" t="s">
        <v>692</v>
      </c>
      <c r="G415" s="238"/>
      <c r="H415" s="238"/>
      <c r="I415" s="238"/>
      <c r="J415" s="238"/>
      <c r="K415" s="238"/>
      <c r="L415" s="238"/>
      <c r="M415" s="238"/>
      <c r="N415" s="238"/>
      <c r="O415" s="238"/>
      <c r="P415" s="238"/>
      <c r="Q415" s="238"/>
      <c r="R415" s="238"/>
      <c r="S415" s="20"/>
      <c r="T415" s="44"/>
      <c r="AA415" s="45"/>
      <c r="AT415" s="6" t="s">
        <v>180</v>
      </c>
      <c r="AU415" s="6" t="s">
        <v>72</v>
      </c>
    </row>
    <row r="416" spans="2:51" s="6" customFormat="1" ht="15.75" customHeight="1">
      <c r="B416" s="117"/>
      <c r="E416" s="118"/>
      <c r="F416" s="275" t="s">
        <v>693</v>
      </c>
      <c r="G416" s="276"/>
      <c r="H416" s="276"/>
      <c r="I416" s="276"/>
      <c r="K416" s="120">
        <v>46.5</v>
      </c>
      <c r="S416" s="117"/>
      <c r="T416" s="121"/>
      <c r="AA416" s="122"/>
      <c r="AT416" s="118" t="s">
        <v>182</v>
      </c>
      <c r="AU416" s="118" t="s">
        <v>72</v>
      </c>
      <c r="AV416" s="118" t="s">
        <v>72</v>
      </c>
      <c r="AW416" s="118" t="s">
        <v>85</v>
      </c>
      <c r="AX416" s="118" t="s">
        <v>62</v>
      </c>
      <c r="AY416" s="118" t="s">
        <v>103</v>
      </c>
    </row>
    <row r="417" spans="2:51" s="6" customFormat="1" ht="15.75" customHeight="1">
      <c r="B417" s="117"/>
      <c r="E417" s="118"/>
      <c r="F417" s="275" t="s">
        <v>694</v>
      </c>
      <c r="G417" s="276"/>
      <c r="H417" s="276"/>
      <c r="I417" s="276"/>
      <c r="K417" s="120">
        <v>6.3</v>
      </c>
      <c r="S417" s="117"/>
      <c r="T417" s="121"/>
      <c r="AA417" s="122"/>
      <c r="AT417" s="118" t="s">
        <v>182</v>
      </c>
      <c r="AU417" s="118" t="s">
        <v>72</v>
      </c>
      <c r="AV417" s="118" t="s">
        <v>72</v>
      </c>
      <c r="AW417" s="118" t="s">
        <v>85</v>
      </c>
      <c r="AX417" s="118" t="s">
        <v>62</v>
      </c>
      <c r="AY417" s="118" t="s">
        <v>103</v>
      </c>
    </row>
    <row r="418" spans="2:51" s="6" customFormat="1" ht="15.75" customHeight="1">
      <c r="B418" s="117"/>
      <c r="E418" s="118"/>
      <c r="F418" s="275" t="s">
        <v>299</v>
      </c>
      <c r="G418" s="276"/>
      <c r="H418" s="276"/>
      <c r="I418" s="276"/>
      <c r="K418" s="120">
        <v>100.8</v>
      </c>
      <c r="S418" s="117"/>
      <c r="T418" s="121"/>
      <c r="AA418" s="122"/>
      <c r="AT418" s="118" t="s">
        <v>182</v>
      </c>
      <c r="AU418" s="118" t="s">
        <v>72</v>
      </c>
      <c r="AV418" s="118" t="s">
        <v>72</v>
      </c>
      <c r="AW418" s="118" t="s">
        <v>85</v>
      </c>
      <c r="AX418" s="118" t="s">
        <v>62</v>
      </c>
      <c r="AY418" s="118" t="s">
        <v>103</v>
      </c>
    </row>
    <row r="419" spans="2:51" s="6" customFormat="1" ht="15.75" customHeight="1">
      <c r="B419" s="117"/>
      <c r="E419" s="118"/>
      <c r="F419" s="275" t="s">
        <v>298</v>
      </c>
      <c r="G419" s="276"/>
      <c r="H419" s="276"/>
      <c r="I419" s="276"/>
      <c r="K419" s="120">
        <v>27.3</v>
      </c>
      <c r="S419" s="117"/>
      <c r="T419" s="121"/>
      <c r="AA419" s="122"/>
      <c r="AT419" s="118" t="s">
        <v>182</v>
      </c>
      <c r="AU419" s="118" t="s">
        <v>72</v>
      </c>
      <c r="AV419" s="118" t="s">
        <v>72</v>
      </c>
      <c r="AW419" s="118" t="s">
        <v>85</v>
      </c>
      <c r="AX419" s="118" t="s">
        <v>62</v>
      </c>
      <c r="AY419" s="118" t="s">
        <v>103</v>
      </c>
    </row>
    <row r="420" spans="2:51" s="6" customFormat="1" ht="15.75" customHeight="1">
      <c r="B420" s="117"/>
      <c r="E420" s="118"/>
      <c r="F420" s="275" t="s">
        <v>695</v>
      </c>
      <c r="G420" s="276"/>
      <c r="H420" s="276"/>
      <c r="I420" s="276"/>
      <c r="K420" s="120">
        <v>5.76</v>
      </c>
      <c r="S420" s="117"/>
      <c r="T420" s="121"/>
      <c r="AA420" s="122"/>
      <c r="AT420" s="118" t="s">
        <v>182</v>
      </c>
      <c r="AU420" s="118" t="s">
        <v>72</v>
      </c>
      <c r="AV420" s="118" t="s">
        <v>72</v>
      </c>
      <c r="AW420" s="118" t="s">
        <v>85</v>
      </c>
      <c r="AX420" s="118" t="s">
        <v>62</v>
      </c>
      <c r="AY420" s="118" t="s">
        <v>103</v>
      </c>
    </row>
    <row r="421" spans="2:63" s="6" customFormat="1" ht="27" customHeight="1">
      <c r="B421" s="20"/>
      <c r="C421" s="97" t="s">
        <v>696</v>
      </c>
      <c r="D421" s="97" t="s">
        <v>104</v>
      </c>
      <c r="E421" s="98" t="s">
        <v>697</v>
      </c>
      <c r="F421" s="255" t="s">
        <v>698</v>
      </c>
      <c r="G421" s="256"/>
      <c r="H421" s="256"/>
      <c r="I421" s="256"/>
      <c r="J421" s="100" t="s">
        <v>699</v>
      </c>
      <c r="K421" s="101">
        <v>39.46</v>
      </c>
      <c r="L421" s="257"/>
      <c r="M421" s="256"/>
      <c r="N421" s="258">
        <f>ROUND($L$421*$K$421,1)</f>
        <v>0</v>
      </c>
      <c r="O421" s="256"/>
      <c r="P421" s="256"/>
      <c r="Q421" s="256"/>
      <c r="R421" s="99" t="s">
        <v>178</v>
      </c>
      <c r="S421" s="20"/>
      <c r="T421" s="103"/>
      <c r="U421" s="104" t="s">
        <v>32</v>
      </c>
      <c r="X421" s="105">
        <v>7E-05</v>
      </c>
      <c r="Y421" s="105">
        <f>$X$421*$K$421</f>
        <v>0.0027622</v>
      </c>
      <c r="Z421" s="105">
        <v>0</v>
      </c>
      <c r="AA421" s="106">
        <f>$Z$421*$K$421</f>
        <v>0</v>
      </c>
      <c r="AR421" s="71" t="s">
        <v>242</v>
      </c>
      <c r="AT421" s="71" t="s">
        <v>104</v>
      </c>
      <c r="AU421" s="71" t="s">
        <v>72</v>
      </c>
      <c r="AY421" s="6" t="s">
        <v>103</v>
      </c>
      <c r="BE421" s="107">
        <f>IF($U$421="základní",$N$421,0)</f>
        <v>0</v>
      </c>
      <c r="BF421" s="107">
        <f>IF($U$421="snížená",$N$421,0)</f>
        <v>0</v>
      </c>
      <c r="BG421" s="107">
        <f>IF($U$421="zákl. přenesená",$N$421,0)</f>
        <v>0</v>
      </c>
      <c r="BH421" s="107">
        <f>IF($U$421="sníž. přenesená",$N$421,0)</f>
        <v>0</v>
      </c>
      <c r="BI421" s="107">
        <f>IF($U$421="nulová",$N$421,0)</f>
        <v>0</v>
      </c>
      <c r="BJ421" s="71" t="s">
        <v>70</v>
      </c>
      <c r="BK421" s="107">
        <f>ROUND($L$421*$K$421,1)</f>
        <v>0</v>
      </c>
    </row>
    <row r="422" spans="2:47" s="6" customFormat="1" ht="38.25" customHeight="1">
      <c r="B422" s="20"/>
      <c r="F422" s="261" t="s">
        <v>700</v>
      </c>
      <c r="G422" s="238"/>
      <c r="H422" s="238"/>
      <c r="I422" s="238"/>
      <c r="J422" s="238"/>
      <c r="K422" s="238"/>
      <c r="L422" s="238"/>
      <c r="M422" s="238"/>
      <c r="N422" s="238"/>
      <c r="O422" s="238"/>
      <c r="P422" s="238"/>
      <c r="Q422" s="238"/>
      <c r="R422" s="238"/>
      <c r="S422" s="20"/>
      <c r="T422" s="44"/>
      <c r="AA422" s="45"/>
      <c r="AT422" s="6" t="s">
        <v>180</v>
      </c>
      <c r="AU422" s="6" t="s">
        <v>72</v>
      </c>
    </row>
    <row r="423" spans="2:51" s="6" customFormat="1" ht="15.75" customHeight="1">
      <c r="B423" s="127"/>
      <c r="E423" s="128"/>
      <c r="F423" s="277" t="s">
        <v>701</v>
      </c>
      <c r="G423" s="278"/>
      <c r="H423" s="278"/>
      <c r="I423" s="278"/>
      <c r="K423" s="128"/>
      <c r="S423" s="127"/>
      <c r="T423" s="130"/>
      <c r="AA423" s="131"/>
      <c r="AT423" s="128" t="s">
        <v>182</v>
      </c>
      <c r="AU423" s="128" t="s">
        <v>72</v>
      </c>
      <c r="AV423" s="128" t="s">
        <v>70</v>
      </c>
      <c r="AW423" s="128" t="s">
        <v>85</v>
      </c>
      <c r="AX423" s="128" t="s">
        <v>62</v>
      </c>
      <c r="AY423" s="128" t="s">
        <v>103</v>
      </c>
    </row>
    <row r="424" spans="2:51" s="6" customFormat="1" ht="15.75" customHeight="1">
      <c r="B424" s="117"/>
      <c r="E424" s="118"/>
      <c r="F424" s="275" t="s">
        <v>702</v>
      </c>
      <c r="G424" s="276"/>
      <c r="H424" s="276"/>
      <c r="I424" s="276"/>
      <c r="K424" s="120">
        <v>39.46</v>
      </c>
      <c r="S424" s="117"/>
      <c r="T424" s="121"/>
      <c r="AA424" s="122"/>
      <c r="AT424" s="118" t="s">
        <v>182</v>
      </c>
      <c r="AU424" s="118" t="s">
        <v>72</v>
      </c>
      <c r="AV424" s="118" t="s">
        <v>72</v>
      </c>
      <c r="AW424" s="118" t="s">
        <v>85</v>
      </c>
      <c r="AX424" s="118" t="s">
        <v>62</v>
      </c>
      <c r="AY424" s="118" t="s">
        <v>103</v>
      </c>
    </row>
    <row r="425" spans="2:63" s="6" customFormat="1" ht="27" customHeight="1">
      <c r="B425" s="20"/>
      <c r="C425" s="123" t="s">
        <v>703</v>
      </c>
      <c r="D425" s="123" t="s">
        <v>199</v>
      </c>
      <c r="E425" s="124" t="s">
        <v>704</v>
      </c>
      <c r="F425" s="279" t="s">
        <v>705</v>
      </c>
      <c r="G425" s="280"/>
      <c r="H425" s="280"/>
      <c r="I425" s="280"/>
      <c r="J425" s="125" t="s">
        <v>177</v>
      </c>
      <c r="K425" s="126">
        <v>0.04</v>
      </c>
      <c r="L425" s="281"/>
      <c r="M425" s="280"/>
      <c r="N425" s="282">
        <f>ROUND($L$425*$K$425,1)</f>
        <v>0</v>
      </c>
      <c r="O425" s="256"/>
      <c r="P425" s="256"/>
      <c r="Q425" s="256"/>
      <c r="R425" s="99" t="s">
        <v>178</v>
      </c>
      <c r="S425" s="20"/>
      <c r="T425" s="103"/>
      <c r="U425" s="104" t="s">
        <v>32</v>
      </c>
      <c r="X425" s="105">
        <v>1</v>
      </c>
      <c r="Y425" s="105">
        <f>$X$425*$K$425</f>
        <v>0.04</v>
      </c>
      <c r="Z425" s="105">
        <v>0</v>
      </c>
      <c r="AA425" s="106">
        <f>$Z$425*$K$425</f>
        <v>0</v>
      </c>
      <c r="AR425" s="71" t="s">
        <v>319</v>
      </c>
      <c r="AT425" s="71" t="s">
        <v>199</v>
      </c>
      <c r="AU425" s="71" t="s">
        <v>72</v>
      </c>
      <c r="AY425" s="6" t="s">
        <v>103</v>
      </c>
      <c r="BE425" s="107">
        <f>IF($U$425="základní",$N$425,0)</f>
        <v>0</v>
      </c>
      <c r="BF425" s="107">
        <f>IF($U$425="snížená",$N$425,0)</f>
        <v>0</v>
      </c>
      <c r="BG425" s="107">
        <f>IF($U$425="zákl. přenesená",$N$425,0)</f>
        <v>0</v>
      </c>
      <c r="BH425" s="107">
        <f>IF($U$425="sníž. přenesená",$N$425,0)</f>
        <v>0</v>
      </c>
      <c r="BI425" s="107">
        <f>IF($U$425="nulová",$N$425,0)</f>
        <v>0</v>
      </c>
      <c r="BJ425" s="71" t="s">
        <v>70</v>
      </c>
      <c r="BK425" s="107">
        <f>ROUND($L$425*$K$425,1)</f>
        <v>0</v>
      </c>
    </row>
    <row r="426" spans="2:47" s="6" customFormat="1" ht="27" customHeight="1">
      <c r="B426" s="20"/>
      <c r="F426" s="261" t="s">
        <v>706</v>
      </c>
      <c r="G426" s="238"/>
      <c r="H426" s="238"/>
      <c r="I426" s="238"/>
      <c r="J426" s="238"/>
      <c r="K426" s="238"/>
      <c r="L426" s="238"/>
      <c r="M426" s="238"/>
      <c r="N426" s="238"/>
      <c r="O426" s="238"/>
      <c r="P426" s="238"/>
      <c r="Q426" s="238"/>
      <c r="R426" s="238"/>
      <c r="S426" s="20"/>
      <c r="T426" s="44"/>
      <c r="AA426" s="45"/>
      <c r="AT426" s="6" t="s">
        <v>110</v>
      </c>
      <c r="AU426" s="6" t="s">
        <v>72</v>
      </c>
    </row>
    <row r="427" spans="2:51" s="6" customFormat="1" ht="15.75" customHeight="1">
      <c r="B427" s="117"/>
      <c r="E427" s="118"/>
      <c r="F427" s="275" t="s">
        <v>707</v>
      </c>
      <c r="G427" s="276"/>
      <c r="H427" s="276"/>
      <c r="I427" s="276"/>
      <c r="K427" s="120">
        <v>0.04</v>
      </c>
      <c r="S427" s="117"/>
      <c r="T427" s="121"/>
      <c r="AA427" s="122"/>
      <c r="AT427" s="118" t="s">
        <v>182</v>
      </c>
      <c r="AU427" s="118" t="s">
        <v>72</v>
      </c>
      <c r="AV427" s="118" t="s">
        <v>72</v>
      </c>
      <c r="AW427" s="118" t="s">
        <v>85</v>
      </c>
      <c r="AX427" s="118" t="s">
        <v>62</v>
      </c>
      <c r="AY427" s="118" t="s">
        <v>103</v>
      </c>
    </row>
    <row r="428" spans="2:63" s="6" customFormat="1" ht="27" customHeight="1">
      <c r="B428" s="20"/>
      <c r="C428" s="97" t="s">
        <v>708</v>
      </c>
      <c r="D428" s="97" t="s">
        <v>104</v>
      </c>
      <c r="E428" s="98" t="s">
        <v>709</v>
      </c>
      <c r="F428" s="255" t="s">
        <v>710</v>
      </c>
      <c r="G428" s="256"/>
      <c r="H428" s="256"/>
      <c r="I428" s="256"/>
      <c r="J428" s="100" t="s">
        <v>194</v>
      </c>
      <c r="K428" s="101">
        <v>10</v>
      </c>
      <c r="L428" s="257"/>
      <c r="M428" s="256"/>
      <c r="N428" s="258">
        <f>ROUND($L$428*$K$428,1)</f>
        <v>0</v>
      </c>
      <c r="O428" s="256"/>
      <c r="P428" s="256"/>
      <c r="Q428" s="256"/>
      <c r="R428" s="99"/>
      <c r="S428" s="20"/>
      <c r="T428" s="103"/>
      <c r="U428" s="104" t="s">
        <v>32</v>
      </c>
      <c r="X428" s="105">
        <v>0</v>
      </c>
      <c r="Y428" s="105">
        <f>$X$428*$K$428</f>
        <v>0</v>
      </c>
      <c r="Z428" s="105">
        <v>0</v>
      </c>
      <c r="AA428" s="106">
        <f>$Z$428*$K$428</f>
        <v>0</v>
      </c>
      <c r="AR428" s="71" t="s">
        <v>242</v>
      </c>
      <c r="AT428" s="71" t="s">
        <v>104</v>
      </c>
      <c r="AU428" s="71" t="s">
        <v>72</v>
      </c>
      <c r="AY428" s="6" t="s">
        <v>103</v>
      </c>
      <c r="BE428" s="107">
        <f>IF($U$428="základní",$N$428,0)</f>
        <v>0</v>
      </c>
      <c r="BF428" s="107">
        <f>IF($U$428="snížená",$N$428,0)</f>
        <v>0</v>
      </c>
      <c r="BG428" s="107">
        <f>IF($U$428="zákl. přenesená",$N$428,0)</f>
        <v>0</v>
      </c>
      <c r="BH428" s="107">
        <f>IF($U$428="sníž. přenesená",$N$428,0)</f>
        <v>0</v>
      </c>
      <c r="BI428" s="107">
        <f>IF($U$428="nulová",$N$428,0)</f>
        <v>0</v>
      </c>
      <c r="BJ428" s="71" t="s">
        <v>70</v>
      </c>
      <c r="BK428" s="107">
        <f>ROUND($L$428*$K$428,1)</f>
        <v>0</v>
      </c>
    </row>
    <row r="429" spans="2:63" s="6" customFormat="1" ht="27" customHeight="1">
      <c r="B429" s="20"/>
      <c r="C429" s="100" t="s">
        <v>711</v>
      </c>
      <c r="D429" s="100" t="s">
        <v>104</v>
      </c>
      <c r="E429" s="98" t="s">
        <v>712</v>
      </c>
      <c r="F429" s="255" t="s">
        <v>713</v>
      </c>
      <c r="G429" s="256"/>
      <c r="H429" s="256"/>
      <c r="I429" s="256"/>
      <c r="J429" s="100" t="s">
        <v>194</v>
      </c>
      <c r="K429" s="101">
        <v>2</v>
      </c>
      <c r="L429" s="257"/>
      <c r="M429" s="256"/>
      <c r="N429" s="258">
        <f>ROUND($L$429*$K$429,1)</f>
        <v>0</v>
      </c>
      <c r="O429" s="256"/>
      <c r="P429" s="256"/>
      <c r="Q429" s="256"/>
      <c r="R429" s="99"/>
      <c r="S429" s="20"/>
      <c r="T429" s="103"/>
      <c r="U429" s="104" t="s">
        <v>32</v>
      </c>
      <c r="X429" s="105">
        <v>0</v>
      </c>
      <c r="Y429" s="105">
        <f>$X$429*$K$429</f>
        <v>0</v>
      </c>
      <c r="Z429" s="105">
        <v>0</v>
      </c>
      <c r="AA429" s="106">
        <f>$Z$429*$K$429</f>
        <v>0</v>
      </c>
      <c r="AR429" s="71" t="s">
        <v>242</v>
      </c>
      <c r="AT429" s="71" t="s">
        <v>104</v>
      </c>
      <c r="AU429" s="71" t="s">
        <v>72</v>
      </c>
      <c r="AY429" s="71" t="s">
        <v>103</v>
      </c>
      <c r="BE429" s="107">
        <f>IF($U$429="základní",$N$429,0)</f>
        <v>0</v>
      </c>
      <c r="BF429" s="107">
        <f>IF($U$429="snížená",$N$429,0)</f>
        <v>0</v>
      </c>
      <c r="BG429" s="107">
        <f>IF($U$429="zákl. přenesená",$N$429,0)</f>
        <v>0</v>
      </c>
      <c r="BH429" s="107">
        <f>IF($U$429="sníž. přenesená",$N$429,0)</f>
        <v>0</v>
      </c>
      <c r="BI429" s="107">
        <f>IF($U$429="nulová",$N$429,0)</f>
        <v>0</v>
      </c>
      <c r="BJ429" s="71" t="s">
        <v>70</v>
      </c>
      <c r="BK429" s="107">
        <f>ROUND($L$429*$K$429,1)</f>
        <v>0</v>
      </c>
    </row>
    <row r="430" spans="2:63" s="6" customFormat="1" ht="27" customHeight="1">
      <c r="B430" s="20"/>
      <c r="C430" s="100" t="s">
        <v>714</v>
      </c>
      <c r="D430" s="100" t="s">
        <v>104</v>
      </c>
      <c r="E430" s="98" t="s">
        <v>715</v>
      </c>
      <c r="F430" s="255" t="s">
        <v>716</v>
      </c>
      <c r="G430" s="256"/>
      <c r="H430" s="256"/>
      <c r="I430" s="256"/>
      <c r="J430" s="100" t="s">
        <v>194</v>
      </c>
      <c r="K430" s="101">
        <v>2</v>
      </c>
      <c r="L430" s="257"/>
      <c r="M430" s="256"/>
      <c r="N430" s="258">
        <f>ROUND($L$430*$K$430,1)</f>
        <v>0</v>
      </c>
      <c r="O430" s="256"/>
      <c r="P430" s="256"/>
      <c r="Q430" s="256"/>
      <c r="R430" s="99"/>
      <c r="S430" s="20"/>
      <c r="T430" s="103"/>
      <c r="U430" s="104" t="s">
        <v>32</v>
      </c>
      <c r="X430" s="105">
        <v>0</v>
      </c>
      <c r="Y430" s="105">
        <f>$X$430*$K$430</f>
        <v>0</v>
      </c>
      <c r="Z430" s="105">
        <v>0</v>
      </c>
      <c r="AA430" s="106">
        <f>$Z$430*$K$430</f>
        <v>0</v>
      </c>
      <c r="AR430" s="71" t="s">
        <v>242</v>
      </c>
      <c r="AT430" s="71" t="s">
        <v>104</v>
      </c>
      <c r="AU430" s="71" t="s">
        <v>72</v>
      </c>
      <c r="AY430" s="71" t="s">
        <v>103</v>
      </c>
      <c r="BE430" s="107">
        <f>IF($U$430="základní",$N$430,0)</f>
        <v>0</v>
      </c>
      <c r="BF430" s="107">
        <f>IF($U$430="snížená",$N$430,0)</f>
        <v>0</v>
      </c>
      <c r="BG430" s="107">
        <f>IF($U$430="zákl. přenesená",$N$430,0)</f>
        <v>0</v>
      </c>
      <c r="BH430" s="107">
        <f>IF($U$430="sníž. přenesená",$N$430,0)</f>
        <v>0</v>
      </c>
      <c r="BI430" s="107">
        <f>IF($U$430="nulová",$N$430,0)</f>
        <v>0</v>
      </c>
      <c r="BJ430" s="71" t="s">
        <v>70</v>
      </c>
      <c r="BK430" s="107">
        <f>ROUND($L$430*$K$430,1)</f>
        <v>0</v>
      </c>
    </row>
    <row r="431" spans="2:63" s="6" customFormat="1" ht="27" customHeight="1">
      <c r="B431" s="20"/>
      <c r="C431" s="100" t="s">
        <v>717</v>
      </c>
      <c r="D431" s="100" t="s">
        <v>104</v>
      </c>
      <c r="E431" s="98" t="s">
        <v>718</v>
      </c>
      <c r="F431" s="255" t="s">
        <v>719</v>
      </c>
      <c r="G431" s="256"/>
      <c r="H431" s="256"/>
      <c r="I431" s="256"/>
      <c r="J431" s="100" t="s">
        <v>194</v>
      </c>
      <c r="K431" s="101">
        <v>1</v>
      </c>
      <c r="L431" s="257"/>
      <c r="M431" s="256"/>
      <c r="N431" s="258">
        <f>ROUND($L$431*$K$431,1)</f>
        <v>0</v>
      </c>
      <c r="O431" s="256"/>
      <c r="P431" s="256"/>
      <c r="Q431" s="256"/>
      <c r="R431" s="99"/>
      <c r="S431" s="20"/>
      <c r="T431" s="103"/>
      <c r="U431" s="104" t="s">
        <v>32</v>
      </c>
      <c r="X431" s="105">
        <v>0</v>
      </c>
      <c r="Y431" s="105">
        <f>$X$431*$K$431</f>
        <v>0</v>
      </c>
      <c r="Z431" s="105">
        <v>0</v>
      </c>
      <c r="AA431" s="106">
        <f>$Z$431*$K$431</f>
        <v>0</v>
      </c>
      <c r="AR431" s="71" t="s">
        <v>242</v>
      </c>
      <c r="AT431" s="71" t="s">
        <v>104</v>
      </c>
      <c r="AU431" s="71" t="s">
        <v>72</v>
      </c>
      <c r="AY431" s="71" t="s">
        <v>103</v>
      </c>
      <c r="BE431" s="107">
        <f>IF($U$431="základní",$N$431,0)</f>
        <v>0</v>
      </c>
      <c r="BF431" s="107">
        <f>IF($U$431="snížená",$N$431,0)</f>
        <v>0</v>
      </c>
      <c r="BG431" s="107">
        <f>IF($U$431="zákl. přenesená",$N$431,0)</f>
        <v>0</v>
      </c>
      <c r="BH431" s="107">
        <f>IF($U$431="sníž. přenesená",$N$431,0)</f>
        <v>0</v>
      </c>
      <c r="BI431" s="107">
        <f>IF($U$431="nulová",$N$431,0)</f>
        <v>0</v>
      </c>
      <c r="BJ431" s="71" t="s">
        <v>70</v>
      </c>
      <c r="BK431" s="107">
        <f>ROUND($L$431*$K$431,1)</f>
        <v>0</v>
      </c>
    </row>
    <row r="432" spans="2:63" s="6" customFormat="1" ht="27" customHeight="1">
      <c r="B432" s="20"/>
      <c r="C432" s="100" t="s">
        <v>720</v>
      </c>
      <c r="D432" s="100" t="s">
        <v>104</v>
      </c>
      <c r="E432" s="98" t="s">
        <v>721</v>
      </c>
      <c r="F432" s="255" t="s">
        <v>722</v>
      </c>
      <c r="G432" s="256"/>
      <c r="H432" s="256"/>
      <c r="I432" s="256"/>
      <c r="J432" s="100" t="s">
        <v>194</v>
      </c>
      <c r="K432" s="101">
        <v>1</v>
      </c>
      <c r="L432" s="257"/>
      <c r="M432" s="256"/>
      <c r="N432" s="258">
        <f>ROUND($L$432*$K$432,1)</f>
        <v>0</v>
      </c>
      <c r="O432" s="256"/>
      <c r="P432" s="256"/>
      <c r="Q432" s="256"/>
      <c r="R432" s="99"/>
      <c r="S432" s="20"/>
      <c r="T432" s="103"/>
      <c r="U432" s="104" t="s">
        <v>32</v>
      </c>
      <c r="X432" s="105">
        <v>0</v>
      </c>
      <c r="Y432" s="105">
        <f>$X$432*$K$432</f>
        <v>0</v>
      </c>
      <c r="Z432" s="105">
        <v>0</v>
      </c>
      <c r="AA432" s="106">
        <f>$Z$432*$K$432</f>
        <v>0</v>
      </c>
      <c r="AR432" s="71" t="s">
        <v>242</v>
      </c>
      <c r="AT432" s="71" t="s">
        <v>104</v>
      </c>
      <c r="AU432" s="71" t="s">
        <v>72</v>
      </c>
      <c r="AY432" s="71" t="s">
        <v>103</v>
      </c>
      <c r="BE432" s="107">
        <f>IF($U$432="základní",$N$432,0)</f>
        <v>0</v>
      </c>
      <c r="BF432" s="107">
        <f>IF($U$432="snížená",$N$432,0)</f>
        <v>0</v>
      </c>
      <c r="BG432" s="107">
        <f>IF($U$432="zákl. přenesená",$N$432,0)</f>
        <v>0</v>
      </c>
      <c r="BH432" s="107">
        <f>IF($U$432="sníž. přenesená",$N$432,0)</f>
        <v>0</v>
      </c>
      <c r="BI432" s="107">
        <f>IF($U$432="nulová",$N$432,0)</f>
        <v>0</v>
      </c>
      <c r="BJ432" s="71" t="s">
        <v>70</v>
      </c>
      <c r="BK432" s="107">
        <f>ROUND($L$432*$K$432,1)</f>
        <v>0</v>
      </c>
    </row>
    <row r="433" spans="2:63" s="6" customFormat="1" ht="27" customHeight="1">
      <c r="B433" s="20"/>
      <c r="C433" s="100" t="s">
        <v>723</v>
      </c>
      <c r="D433" s="100" t="s">
        <v>104</v>
      </c>
      <c r="E433" s="98" t="s">
        <v>724</v>
      </c>
      <c r="F433" s="255" t="s">
        <v>725</v>
      </c>
      <c r="G433" s="256"/>
      <c r="H433" s="256"/>
      <c r="I433" s="256"/>
      <c r="J433" s="100" t="s">
        <v>726</v>
      </c>
      <c r="K433" s="102"/>
      <c r="L433" s="257"/>
      <c r="M433" s="256"/>
      <c r="N433" s="258">
        <f>ROUND($L$433*$K$433,1)</f>
        <v>0</v>
      </c>
      <c r="O433" s="256"/>
      <c r="P433" s="256"/>
      <c r="Q433" s="256"/>
      <c r="R433" s="99" t="s">
        <v>178</v>
      </c>
      <c r="S433" s="20"/>
      <c r="T433" s="103"/>
      <c r="U433" s="104" t="s">
        <v>32</v>
      </c>
      <c r="X433" s="105">
        <v>0</v>
      </c>
      <c r="Y433" s="105">
        <f>$X$433*$K$433</f>
        <v>0</v>
      </c>
      <c r="Z433" s="105">
        <v>0</v>
      </c>
      <c r="AA433" s="106">
        <f>$Z$433*$K$433</f>
        <v>0</v>
      </c>
      <c r="AR433" s="71" t="s">
        <v>242</v>
      </c>
      <c r="AT433" s="71" t="s">
        <v>104</v>
      </c>
      <c r="AU433" s="71" t="s">
        <v>72</v>
      </c>
      <c r="AY433" s="71" t="s">
        <v>103</v>
      </c>
      <c r="BE433" s="107">
        <f>IF($U$433="základní",$N$433,0)</f>
        <v>0</v>
      </c>
      <c r="BF433" s="107">
        <f>IF($U$433="snížená",$N$433,0)</f>
        <v>0</v>
      </c>
      <c r="BG433" s="107">
        <f>IF($U$433="zákl. přenesená",$N$433,0)</f>
        <v>0</v>
      </c>
      <c r="BH433" s="107">
        <f>IF($U$433="sníž. přenesená",$N$433,0)</f>
        <v>0</v>
      </c>
      <c r="BI433" s="107">
        <f>IF($U$433="nulová",$N$433,0)</f>
        <v>0</v>
      </c>
      <c r="BJ433" s="71" t="s">
        <v>70</v>
      </c>
      <c r="BK433" s="107">
        <f>ROUND($L$433*$K$433,1)</f>
        <v>0</v>
      </c>
    </row>
    <row r="434" spans="2:47" s="6" customFormat="1" ht="121.5" customHeight="1">
      <c r="B434" s="20"/>
      <c r="F434" s="261" t="s">
        <v>727</v>
      </c>
      <c r="G434" s="238"/>
      <c r="H434" s="238"/>
      <c r="I434" s="238"/>
      <c r="J434" s="238"/>
      <c r="K434" s="238"/>
      <c r="L434" s="238"/>
      <c r="M434" s="238"/>
      <c r="N434" s="238"/>
      <c r="O434" s="238"/>
      <c r="P434" s="238"/>
      <c r="Q434" s="238"/>
      <c r="R434" s="238"/>
      <c r="S434" s="20"/>
      <c r="T434" s="44"/>
      <c r="AA434" s="45"/>
      <c r="AT434" s="6" t="s">
        <v>180</v>
      </c>
      <c r="AU434" s="6" t="s">
        <v>72</v>
      </c>
    </row>
    <row r="435" spans="2:63" s="89" customFormat="1" ht="30.75" customHeight="1">
      <c r="B435" s="90"/>
      <c r="D435" s="116" t="s">
        <v>171</v>
      </c>
      <c r="N435" s="274">
        <f>$BK$435</f>
        <v>0</v>
      </c>
      <c r="O435" s="260"/>
      <c r="P435" s="260"/>
      <c r="Q435" s="260"/>
      <c r="S435" s="90"/>
      <c r="T435" s="93"/>
      <c r="W435" s="94">
        <f>SUM($W$436:$W$440)</f>
        <v>0</v>
      </c>
      <c r="Y435" s="94">
        <f>SUM($Y$436:$Y$440)</f>
        <v>0.031502499999999996</v>
      </c>
      <c r="AA435" s="95">
        <f>SUM($AA$436:$AA$440)</f>
        <v>0</v>
      </c>
      <c r="AR435" s="92" t="s">
        <v>72</v>
      </c>
      <c r="AT435" s="92" t="s">
        <v>61</v>
      </c>
      <c r="AU435" s="92" t="s">
        <v>70</v>
      </c>
      <c r="AY435" s="92" t="s">
        <v>103</v>
      </c>
      <c r="BK435" s="96">
        <f>SUM($BK$436:$BK$440)</f>
        <v>0</v>
      </c>
    </row>
    <row r="436" spans="2:63" s="6" customFormat="1" ht="27" customHeight="1">
      <c r="B436" s="20"/>
      <c r="C436" s="97" t="s">
        <v>728</v>
      </c>
      <c r="D436" s="97" t="s">
        <v>104</v>
      </c>
      <c r="E436" s="98" t="s">
        <v>729</v>
      </c>
      <c r="F436" s="255" t="s">
        <v>730</v>
      </c>
      <c r="G436" s="256"/>
      <c r="H436" s="256"/>
      <c r="I436" s="256"/>
      <c r="J436" s="100" t="s">
        <v>190</v>
      </c>
      <c r="K436" s="101">
        <v>630.05</v>
      </c>
      <c r="L436" s="257"/>
      <c r="M436" s="256"/>
      <c r="N436" s="258">
        <f>ROUND($L$436*$K$436,1)</f>
        <v>0</v>
      </c>
      <c r="O436" s="256"/>
      <c r="P436" s="256"/>
      <c r="Q436" s="256"/>
      <c r="R436" s="99" t="s">
        <v>178</v>
      </c>
      <c r="S436" s="20"/>
      <c r="T436" s="103"/>
      <c r="U436" s="104" t="s">
        <v>32</v>
      </c>
      <c r="X436" s="105">
        <v>5E-05</v>
      </c>
      <c r="Y436" s="105">
        <f>$X$436*$K$436</f>
        <v>0.031502499999999996</v>
      </c>
      <c r="Z436" s="105">
        <v>0</v>
      </c>
      <c r="AA436" s="106">
        <f>$Z$436*$K$436</f>
        <v>0</v>
      </c>
      <c r="AR436" s="71" t="s">
        <v>242</v>
      </c>
      <c r="AT436" s="71" t="s">
        <v>104</v>
      </c>
      <c r="AU436" s="71" t="s">
        <v>72</v>
      </c>
      <c r="AY436" s="6" t="s">
        <v>103</v>
      </c>
      <c r="BE436" s="107">
        <f>IF($U$436="základní",$N$436,0)</f>
        <v>0</v>
      </c>
      <c r="BF436" s="107">
        <f>IF($U$436="snížená",$N$436,0)</f>
        <v>0</v>
      </c>
      <c r="BG436" s="107">
        <f>IF($U$436="zákl. přenesená",$N$436,0)</f>
        <v>0</v>
      </c>
      <c r="BH436" s="107">
        <f>IF($U$436="sníž. přenesená",$N$436,0)</f>
        <v>0</v>
      </c>
      <c r="BI436" s="107">
        <f>IF($U$436="nulová",$N$436,0)</f>
        <v>0</v>
      </c>
      <c r="BJ436" s="71" t="s">
        <v>70</v>
      </c>
      <c r="BK436" s="107">
        <f>ROUND($L$436*$K$436,1)</f>
        <v>0</v>
      </c>
    </row>
    <row r="437" spans="2:47" s="6" customFormat="1" ht="50.25" customHeight="1">
      <c r="B437" s="20"/>
      <c r="F437" s="261" t="s">
        <v>731</v>
      </c>
      <c r="G437" s="238"/>
      <c r="H437" s="238"/>
      <c r="I437" s="238"/>
      <c r="J437" s="238"/>
      <c r="K437" s="238"/>
      <c r="L437" s="238"/>
      <c r="M437" s="238"/>
      <c r="N437" s="238"/>
      <c r="O437" s="238"/>
      <c r="P437" s="238"/>
      <c r="Q437" s="238"/>
      <c r="R437" s="238"/>
      <c r="S437" s="20"/>
      <c r="T437" s="44"/>
      <c r="AA437" s="45"/>
      <c r="AT437" s="6" t="s">
        <v>180</v>
      </c>
      <c r="AU437" s="6" t="s">
        <v>72</v>
      </c>
    </row>
    <row r="438" spans="2:51" s="6" customFormat="1" ht="15.75" customHeight="1">
      <c r="B438" s="127"/>
      <c r="E438" s="128"/>
      <c r="F438" s="277" t="s">
        <v>732</v>
      </c>
      <c r="G438" s="278"/>
      <c r="H438" s="278"/>
      <c r="I438" s="278"/>
      <c r="K438" s="128"/>
      <c r="S438" s="127"/>
      <c r="T438" s="130"/>
      <c r="AA438" s="131"/>
      <c r="AT438" s="128" t="s">
        <v>182</v>
      </c>
      <c r="AU438" s="128" t="s">
        <v>72</v>
      </c>
      <c r="AV438" s="128" t="s">
        <v>70</v>
      </c>
      <c r="AW438" s="128" t="s">
        <v>85</v>
      </c>
      <c r="AX438" s="128" t="s">
        <v>62</v>
      </c>
      <c r="AY438" s="128" t="s">
        <v>103</v>
      </c>
    </row>
    <row r="439" spans="2:51" s="6" customFormat="1" ht="15.75" customHeight="1">
      <c r="B439" s="117"/>
      <c r="E439" s="118"/>
      <c r="F439" s="275" t="s">
        <v>733</v>
      </c>
      <c r="G439" s="276"/>
      <c r="H439" s="276"/>
      <c r="I439" s="276"/>
      <c r="K439" s="120">
        <v>1076.8</v>
      </c>
      <c r="S439" s="117"/>
      <c r="T439" s="121"/>
      <c r="AA439" s="122"/>
      <c r="AT439" s="118" t="s">
        <v>182</v>
      </c>
      <c r="AU439" s="118" t="s">
        <v>72</v>
      </c>
      <c r="AV439" s="118" t="s">
        <v>72</v>
      </c>
      <c r="AW439" s="118" t="s">
        <v>85</v>
      </c>
      <c r="AX439" s="118" t="s">
        <v>62</v>
      </c>
      <c r="AY439" s="118" t="s">
        <v>103</v>
      </c>
    </row>
    <row r="440" spans="2:51" s="6" customFormat="1" ht="15.75" customHeight="1">
      <c r="B440" s="117"/>
      <c r="E440" s="118"/>
      <c r="F440" s="275" t="s">
        <v>734</v>
      </c>
      <c r="G440" s="276"/>
      <c r="H440" s="276"/>
      <c r="I440" s="276"/>
      <c r="K440" s="120">
        <v>-446.75</v>
      </c>
      <c r="S440" s="117"/>
      <c r="T440" s="121"/>
      <c r="AA440" s="122"/>
      <c r="AT440" s="118" t="s">
        <v>182</v>
      </c>
      <c r="AU440" s="118" t="s">
        <v>72</v>
      </c>
      <c r="AV440" s="118" t="s">
        <v>72</v>
      </c>
      <c r="AW440" s="118" t="s">
        <v>85</v>
      </c>
      <c r="AX440" s="118" t="s">
        <v>62</v>
      </c>
      <c r="AY440" s="118" t="s">
        <v>103</v>
      </c>
    </row>
    <row r="441" spans="2:63" s="89" customFormat="1" ht="30.75" customHeight="1">
      <c r="B441" s="90"/>
      <c r="D441" s="116" t="s">
        <v>172</v>
      </c>
      <c r="N441" s="274">
        <f>$BK$441</f>
        <v>0</v>
      </c>
      <c r="O441" s="260"/>
      <c r="P441" s="260"/>
      <c r="Q441" s="260"/>
      <c r="S441" s="90"/>
      <c r="T441" s="93"/>
      <c r="W441" s="94">
        <f>SUM($W$442:$W$448)</f>
        <v>0</v>
      </c>
      <c r="Y441" s="94">
        <f>SUM($Y$442:$Y$448)</f>
        <v>0.026154000000000004</v>
      </c>
      <c r="AA441" s="95">
        <f>SUM($AA$442:$AA$448)</f>
        <v>0</v>
      </c>
      <c r="AR441" s="92" t="s">
        <v>72</v>
      </c>
      <c r="AT441" s="92" t="s">
        <v>61</v>
      </c>
      <c r="AU441" s="92" t="s">
        <v>70</v>
      </c>
      <c r="AY441" s="92" t="s">
        <v>103</v>
      </c>
      <c r="BK441" s="96">
        <f>SUM($BK$442:$BK$448)</f>
        <v>0</v>
      </c>
    </row>
    <row r="442" spans="2:63" s="6" customFormat="1" ht="39" customHeight="1">
      <c r="B442" s="20"/>
      <c r="C442" s="97" t="s">
        <v>735</v>
      </c>
      <c r="D442" s="97" t="s">
        <v>104</v>
      </c>
      <c r="E442" s="98" t="s">
        <v>736</v>
      </c>
      <c r="F442" s="255" t="s">
        <v>737</v>
      </c>
      <c r="G442" s="256"/>
      <c r="H442" s="256"/>
      <c r="I442" s="256"/>
      <c r="J442" s="100" t="s">
        <v>190</v>
      </c>
      <c r="K442" s="101">
        <v>96.48</v>
      </c>
      <c r="L442" s="257"/>
      <c r="M442" s="256"/>
      <c r="N442" s="258">
        <f>ROUND($L$442*$K$442,1)</f>
        <v>0</v>
      </c>
      <c r="O442" s="256"/>
      <c r="P442" s="256"/>
      <c r="Q442" s="256"/>
      <c r="R442" s="99" t="s">
        <v>178</v>
      </c>
      <c r="S442" s="20"/>
      <c r="T442" s="103"/>
      <c r="U442" s="104" t="s">
        <v>32</v>
      </c>
      <c r="X442" s="105">
        <v>0.00016</v>
      </c>
      <c r="Y442" s="105">
        <f>$X$442*$K$442</f>
        <v>0.015436800000000002</v>
      </c>
      <c r="Z442" s="105">
        <v>0</v>
      </c>
      <c r="AA442" s="106">
        <f>$Z$442*$K$442</f>
        <v>0</v>
      </c>
      <c r="AR442" s="71" t="s">
        <v>242</v>
      </c>
      <c r="AT442" s="71" t="s">
        <v>104</v>
      </c>
      <c r="AU442" s="71" t="s">
        <v>72</v>
      </c>
      <c r="AY442" s="6" t="s">
        <v>103</v>
      </c>
      <c r="BE442" s="107">
        <f>IF($U$442="základní",$N$442,0)</f>
        <v>0</v>
      </c>
      <c r="BF442" s="107">
        <f>IF($U$442="snížená",$N$442,0)</f>
        <v>0</v>
      </c>
      <c r="BG442" s="107">
        <f>IF($U$442="zákl. přenesená",$N$442,0)</f>
        <v>0</v>
      </c>
      <c r="BH442" s="107">
        <f>IF($U$442="sníž. přenesená",$N$442,0)</f>
        <v>0</v>
      </c>
      <c r="BI442" s="107">
        <f>IF($U$442="nulová",$N$442,0)</f>
        <v>0</v>
      </c>
      <c r="BJ442" s="71" t="s">
        <v>70</v>
      </c>
      <c r="BK442" s="107">
        <f>ROUND($L$442*$K$442,1)</f>
        <v>0</v>
      </c>
    </row>
    <row r="443" spans="2:51" s="6" customFormat="1" ht="15.75" customHeight="1">
      <c r="B443" s="127"/>
      <c r="E443" s="129"/>
      <c r="F443" s="277" t="s">
        <v>738</v>
      </c>
      <c r="G443" s="278"/>
      <c r="H443" s="278"/>
      <c r="I443" s="278"/>
      <c r="K443" s="128"/>
      <c r="S443" s="127"/>
      <c r="T443" s="130"/>
      <c r="AA443" s="131"/>
      <c r="AT443" s="128" t="s">
        <v>182</v>
      </c>
      <c r="AU443" s="128" t="s">
        <v>72</v>
      </c>
      <c r="AV443" s="128" t="s">
        <v>70</v>
      </c>
      <c r="AW443" s="128" t="s">
        <v>85</v>
      </c>
      <c r="AX443" s="128" t="s">
        <v>62</v>
      </c>
      <c r="AY443" s="128" t="s">
        <v>103</v>
      </c>
    </row>
    <row r="444" spans="2:51" s="6" customFormat="1" ht="15.75" customHeight="1">
      <c r="B444" s="117"/>
      <c r="E444" s="118"/>
      <c r="F444" s="275" t="s">
        <v>739</v>
      </c>
      <c r="G444" s="276"/>
      <c r="H444" s="276"/>
      <c r="I444" s="276"/>
      <c r="K444" s="120">
        <v>96.48</v>
      </c>
      <c r="S444" s="117"/>
      <c r="T444" s="121"/>
      <c r="AA444" s="122"/>
      <c r="AT444" s="118" t="s">
        <v>182</v>
      </c>
      <c r="AU444" s="118" t="s">
        <v>72</v>
      </c>
      <c r="AV444" s="118" t="s">
        <v>72</v>
      </c>
      <c r="AW444" s="118" t="s">
        <v>85</v>
      </c>
      <c r="AX444" s="118" t="s">
        <v>62</v>
      </c>
      <c r="AY444" s="118" t="s">
        <v>103</v>
      </c>
    </row>
    <row r="445" spans="2:63" s="6" customFormat="1" ht="27" customHeight="1">
      <c r="B445" s="20"/>
      <c r="C445" s="97" t="s">
        <v>740</v>
      </c>
      <c r="D445" s="97" t="s">
        <v>104</v>
      </c>
      <c r="E445" s="98" t="s">
        <v>741</v>
      </c>
      <c r="F445" s="255" t="s">
        <v>742</v>
      </c>
      <c r="G445" s="256"/>
      <c r="H445" s="256"/>
      <c r="I445" s="256"/>
      <c r="J445" s="100" t="s">
        <v>190</v>
      </c>
      <c r="K445" s="101">
        <v>27.48</v>
      </c>
      <c r="L445" s="257"/>
      <c r="M445" s="256"/>
      <c r="N445" s="258">
        <f>ROUND($L$445*$K$445,1)</f>
        <v>0</v>
      </c>
      <c r="O445" s="256"/>
      <c r="P445" s="256"/>
      <c r="Q445" s="256"/>
      <c r="R445" s="99" t="s">
        <v>178</v>
      </c>
      <c r="S445" s="20"/>
      <c r="T445" s="103"/>
      <c r="U445" s="104" t="s">
        <v>32</v>
      </c>
      <c r="X445" s="105">
        <v>0.00039</v>
      </c>
      <c r="Y445" s="105">
        <f>$X$445*$K$445</f>
        <v>0.0107172</v>
      </c>
      <c r="Z445" s="105">
        <v>0</v>
      </c>
      <c r="AA445" s="106">
        <f>$Z$445*$K$445</f>
        <v>0</v>
      </c>
      <c r="AR445" s="71" t="s">
        <v>242</v>
      </c>
      <c r="AT445" s="71" t="s">
        <v>104</v>
      </c>
      <c r="AU445" s="71" t="s">
        <v>72</v>
      </c>
      <c r="AY445" s="6" t="s">
        <v>103</v>
      </c>
      <c r="BE445" s="107">
        <f>IF($U$445="základní",$N$445,0)</f>
        <v>0</v>
      </c>
      <c r="BF445" s="107">
        <f>IF($U$445="snížená",$N$445,0)</f>
        <v>0</v>
      </c>
      <c r="BG445" s="107">
        <f>IF($U$445="zákl. přenesená",$N$445,0)</f>
        <v>0</v>
      </c>
      <c r="BH445" s="107">
        <f>IF($U$445="sníž. přenesená",$N$445,0)</f>
        <v>0</v>
      </c>
      <c r="BI445" s="107">
        <f>IF($U$445="nulová",$N$445,0)</f>
        <v>0</v>
      </c>
      <c r="BJ445" s="71" t="s">
        <v>70</v>
      </c>
      <c r="BK445" s="107">
        <f>ROUND($L$445*$K$445,1)</f>
        <v>0</v>
      </c>
    </row>
    <row r="446" spans="2:51" s="6" customFormat="1" ht="15.75" customHeight="1">
      <c r="B446" s="117"/>
      <c r="E446" s="119"/>
      <c r="F446" s="275" t="s">
        <v>743</v>
      </c>
      <c r="G446" s="276"/>
      <c r="H446" s="276"/>
      <c r="I446" s="276"/>
      <c r="K446" s="120">
        <v>23.04</v>
      </c>
      <c r="S446" s="117"/>
      <c r="T446" s="121"/>
      <c r="AA446" s="122"/>
      <c r="AT446" s="118" t="s">
        <v>182</v>
      </c>
      <c r="AU446" s="118" t="s">
        <v>72</v>
      </c>
      <c r="AV446" s="118" t="s">
        <v>72</v>
      </c>
      <c r="AW446" s="118" t="s">
        <v>85</v>
      </c>
      <c r="AX446" s="118" t="s">
        <v>62</v>
      </c>
      <c r="AY446" s="118" t="s">
        <v>103</v>
      </c>
    </row>
    <row r="447" spans="2:51" s="6" customFormat="1" ht="15.75" customHeight="1">
      <c r="B447" s="117"/>
      <c r="E447" s="118"/>
      <c r="F447" s="275" t="s">
        <v>744</v>
      </c>
      <c r="G447" s="276"/>
      <c r="H447" s="276"/>
      <c r="I447" s="276"/>
      <c r="K447" s="120">
        <v>1.44</v>
      </c>
      <c r="S447" s="117"/>
      <c r="T447" s="121"/>
      <c r="AA447" s="122"/>
      <c r="AT447" s="118" t="s">
        <v>182</v>
      </c>
      <c r="AU447" s="118" t="s">
        <v>72</v>
      </c>
      <c r="AV447" s="118" t="s">
        <v>72</v>
      </c>
      <c r="AW447" s="118" t="s">
        <v>85</v>
      </c>
      <c r="AX447" s="118" t="s">
        <v>62</v>
      </c>
      <c r="AY447" s="118" t="s">
        <v>103</v>
      </c>
    </row>
    <row r="448" spans="2:51" s="6" customFormat="1" ht="15.75" customHeight="1">
      <c r="B448" s="117"/>
      <c r="E448" s="118"/>
      <c r="F448" s="275" t="s">
        <v>745</v>
      </c>
      <c r="G448" s="276"/>
      <c r="H448" s="276"/>
      <c r="I448" s="276"/>
      <c r="K448" s="120">
        <v>3</v>
      </c>
      <c r="S448" s="117"/>
      <c r="T448" s="121"/>
      <c r="AA448" s="122"/>
      <c r="AT448" s="118" t="s">
        <v>182</v>
      </c>
      <c r="AU448" s="118" t="s">
        <v>72</v>
      </c>
      <c r="AV448" s="118" t="s">
        <v>72</v>
      </c>
      <c r="AW448" s="118" t="s">
        <v>85</v>
      </c>
      <c r="AX448" s="118" t="s">
        <v>62</v>
      </c>
      <c r="AY448" s="118" t="s">
        <v>103</v>
      </c>
    </row>
    <row r="449" spans="2:63" s="89" customFormat="1" ht="37.5" customHeight="1">
      <c r="B449" s="90"/>
      <c r="D449" s="91" t="s">
        <v>173</v>
      </c>
      <c r="N449" s="259">
        <f>$BK$449</f>
        <v>0</v>
      </c>
      <c r="O449" s="260"/>
      <c r="P449" s="260"/>
      <c r="Q449" s="260"/>
      <c r="S449" s="90"/>
      <c r="T449" s="93"/>
      <c r="W449" s="94">
        <f>$W$450</f>
        <v>0</v>
      </c>
      <c r="Y449" s="94">
        <f>$Y$450</f>
        <v>0</v>
      </c>
      <c r="AA449" s="95">
        <f>$AA$450</f>
        <v>0</v>
      </c>
      <c r="AR449" s="92" t="s">
        <v>113</v>
      </c>
      <c r="AT449" s="92" t="s">
        <v>61</v>
      </c>
      <c r="AU449" s="92" t="s">
        <v>62</v>
      </c>
      <c r="AY449" s="92" t="s">
        <v>103</v>
      </c>
      <c r="BK449" s="96">
        <f>$BK$450</f>
        <v>0</v>
      </c>
    </row>
    <row r="450" spans="2:63" s="89" customFormat="1" ht="21" customHeight="1">
      <c r="B450" s="90"/>
      <c r="D450" s="116" t="s">
        <v>174</v>
      </c>
      <c r="N450" s="274">
        <f>$BK$450</f>
        <v>0</v>
      </c>
      <c r="O450" s="260"/>
      <c r="P450" s="260"/>
      <c r="Q450" s="260"/>
      <c r="S450" s="90"/>
      <c r="T450" s="93"/>
      <c r="W450" s="94">
        <f>SUM($W$451:$W$456)</f>
        <v>0</v>
      </c>
      <c r="Y450" s="94">
        <f>SUM($Y$451:$Y$456)</f>
        <v>0</v>
      </c>
      <c r="AA450" s="95">
        <f>SUM($AA$451:$AA$456)</f>
        <v>0</v>
      </c>
      <c r="AR450" s="92" t="s">
        <v>113</v>
      </c>
      <c r="AT450" s="92" t="s">
        <v>61</v>
      </c>
      <c r="AU450" s="92" t="s">
        <v>70</v>
      </c>
      <c r="AY450" s="92" t="s">
        <v>103</v>
      </c>
      <c r="BK450" s="96">
        <f>SUM($BK$451:$BK$456)</f>
        <v>0</v>
      </c>
    </row>
    <row r="451" spans="2:63" s="6" customFormat="1" ht="15.75" customHeight="1">
      <c r="B451" s="20"/>
      <c r="C451" s="97" t="s">
        <v>746</v>
      </c>
      <c r="D451" s="97" t="s">
        <v>104</v>
      </c>
      <c r="E451" s="98" t="s">
        <v>747</v>
      </c>
      <c r="F451" s="255" t="s">
        <v>748</v>
      </c>
      <c r="G451" s="256"/>
      <c r="H451" s="256"/>
      <c r="I451" s="256"/>
      <c r="J451" s="100" t="s">
        <v>190</v>
      </c>
      <c r="K451" s="101">
        <v>1076.8</v>
      </c>
      <c r="L451" s="257"/>
      <c r="M451" s="256"/>
      <c r="N451" s="258">
        <f>ROUND($L$451*$K$451,1)</f>
        <v>0</v>
      </c>
      <c r="O451" s="256"/>
      <c r="P451" s="256"/>
      <c r="Q451" s="256"/>
      <c r="R451" s="99"/>
      <c r="S451" s="20"/>
      <c r="T451" s="103"/>
      <c r="U451" s="104" t="s">
        <v>32</v>
      </c>
      <c r="X451" s="105">
        <v>0</v>
      </c>
      <c r="Y451" s="105">
        <f>$X$451*$K$451</f>
        <v>0</v>
      </c>
      <c r="Z451" s="105">
        <v>0</v>
      </c>
      <c r="AA451" s="106">
        <f>$Z$451*$K$451</f>
        <v>0</v>
      </c>
      <c r="AR451" s="71" t="s">
        <v>456</v>
      </c>
      <c r="AT451" s="71" t="s">
        <v>104</v>
      </c>
      <c r="AU451" s="71" t="s">
        <v>72</v>
      </c>
      <c r="AY451" s="6" t="s">
        <v>103</v>
      </c>
      <c r="BE451" s="107">
        <f>IF($U$451="základní",$N$451,0)</f>
        <v>0</v>
      </c>
      <c r="BF451" s="107">
        <f>IF($U$451="snížená",$N$451,0)</f>
        <v>0</v>
      </c>
      <c r="BG451" s="107">
        <f>IF($U$451="zákl. přenesená",$N$451,0)</f>
        <v>0</v>
      </c>
      <c r="BH451" s="107">
        <f>IF($U$451="sníž. přenesená",$N$451,0)</f>
        <v>0</v>
      </c>
      <c r="BI451" s="107">
        <f>IF($U$451="nulová",$N$451,0)</f>
        <v>0</v>
      </c>
      <c r="BJ451" s="71" t="s">
        <v>70</v>
      </c>
      <c r="BK451" s="107">
        <f>ROUND($L$451*$K$451,1)</f>
        <v>0</v>
      </c>
    </row>
    <row r="452" spans="2:51" s="6" customFormat="1" ht="15.75" customHeight="1">
      <c r="B452" s="117"/>
      <c r="E452" s="119"/>
      <c r="F452" s="275" t="s">
        <v>733</v>
      </c>
      <c r="G452" s="276"/>
      <c r="H452" s="276"/>
      <c r="I452" s="276"/>
      <c r="K452" s="120">
        <v>1076.8</v>
      </c>
      <c r="S452" s="117"/>
      <c r="T452" s="121"/>
      <c r="AA452" s="122"/>
      <c r="AT452" s="118" t="s">
        <v>182</v>
      </c>
      <c r="AU452" s="118" t="s">
        <v>72</v>
      </c>
      <c r="AV452" s="118" t="s">
        <v>72</v>
      </c>
      <c r="AW452" s="118" t="s">
        <v>85</v>
      </c>
      <c r="AX452" s="118" t="s">
        <v>62</v>
      </c>
      <c r="AY452" s="118" t="s">
        <v>103</v>
      </c>
    </row>
    <row r="453" spans="2:63" s="6" customFormat="1" ht="15.75" customHeight="1">
      <c r="B453" s="20"/>
      <c r="C453" s="97" t="s">
        <v>749</v>
      </c>
      <c r="D453" s="97" t="s">
        <v>104</v>
      </c>
      <c r="E453" s="98" t="s">
        <v>750</v>
      </c>
      <c r="F453" s="255" t="s">
        <v>751</v>
      </c>
      <c r="G453" s="256"/>
      <c r="H453" s="256"/>
      <c r="I453" s="256"/>
      <c r="J453" s="100" t="s">
        <v>190</v>
      </c>
      <c r="K453" s="101">
        <v>1076.8</v>
      </c>
      <c r="L453" s="257"/>
      <c r="M453" s="256"/>
      <c r="N453" s="258">
        <f>ROUND($L$453*$K$453,1)</f>
        <v>0</v>
      </c>
      <c r="O453" s="256"/>
      <c r="P453" s="256"/>
      <c r="Q453" s="256"/>
      <c r="R453" s="99"/>
      <c r="S453" s="20"/>
      <c r="T453" s="103"/>
      <c r="U453" s="104" t="s">
        <v>32</v>
      </c>
      <c r="X453" s="105">
        <v>0</v>
      </c>
      <c r="Y453" s="105">
        <f>$X$453*$K$453</f>
        <v>0</v>
      </c>
      <c r="Z453" s="105">
        <v>0</v>
      </c>
      <c r="AA453" s="106">
        <f>$Z$453*$K$453</f>
        <v>0</v>
      </c>
      <c r="AR453" s="71" t="s">
        <v>456</v>
      </c>
      <c r="AT453" s="71" t="s">
        <v>104</v>
      </c>
      <c r="AU453" s="71" t="s">
        <v>72</v>
      </c>
      <c r="AY453" s="6" t="s">
        <v>103</v>
      </c>
      <c r="BE453" s="107">
        <f>IF($U$453="základní",$N$453,0)</f>
        <v>0</v>
      </c>
      <c r="BF453" s="107">
        <f>IF($U$453="snížená",$N$453,0)</f>
        <v>0</v>
      </c>
      <c r="BG453" s="107">
        <f>IF($U$453="zákl. přenesená",$N$453,0)</f>
        <v>0</v>
      </c>
      <c r="BH453" s="107">
        <f>IF($U$453="sníž. přenesená",$N$453,0)</f>
        <v>0</v>
      </c>
      <c r="BI453" s="107">
        <f>IF($U$453="nulová",$N$453,0)</f>
        <v>0</v>
      </c>
      <c r="BJ453" s="71" t="s">
        <v>70</v>
      </c>
      <c r="BK453" s="107">
        <f>ROUND($L$453*$K$453,1)</f>
        <v>0</v>
      </c>
    </row>
    <row r="454" spans="2:51" s="6" customFormat="1" ht="15.75" customHeight="1">
      <c r="B454" s="117"/>
      <c r="E454" s="119"/>
      <c r="F454" s="275" t="s">
        <v>733</v>
      </c>
      <c r="G454" s="276"/>
      <c r="H454" s="276"/>
      <c r="I454" s="276"/>
      <c r="K454" s="120">
        <v>1076.8</v>
      </c>
      <c r="S454" s="117"/>
      <c r="T454" s="121"/>
      <c r="AA454" s="122"/>
      <c r="AT454" s="118" t="s">
        <v>182</v>
      </c>
      <c r="AU454" s="118" t="s">
        <v>72</v>
      </c>
      <c r="AV454" s="118" t="s">
        <v>72</v>
      </c>
      <c r="AW454" s="118" t="s">
        <v>85</v>
      </c>
      <c r="AX454" s="118" t="s">
        <v>62</v>
      </c>
      <c r="AY454" s="118" t="s">
        <v>103</v>
      </c>
    </row>
    <row r="455" spans="2:63" s="6" customFormat="1" ht="15.75" customHeight="1">
      <c r="B455" s="20"/>
      <c r="C455" s="97" t="s">
        <v>752</v>
      </c>
      <c r="D455" s="97" t="s">
        <v>104</v>
      </c>
      <c r="E455" s="98" t="s">
        <v>753</v>
      </c>
      <c r="F455" s="255" t="s">
        <v>754</v>
      </c>
      <c r="G455" s="256"/>
      <c r="H455" s="256"/>
      <c r="I455" s="256"/>
      <c r="J455" s="100" t="s">
        <v>194</v>
      </c>
      <c r="K455" s="101">
        <v>7</v>
      </c>
      <c r="L455" s="257"/>
      <c r="M455" s="256"/>
      <c r="N455" s="258">
        <f>ROUND($L$455*$K$455,1)</f>
        <v>0</v>
      </c>
      <c r="O455" s="256"/>
      <c r="P455" s="256"/>
      <c r="Q455" s="256"/>
      <c r="R455" s="99"/>
      <c r="S455" s="20"/>
      <c r="T455" s="103"/>
      <c r="U455" s="104" t="s">
        <v>32</v>
      </c>
      <c r="X455" s="105">
        <v>0</v>
      </c>
      <c r="Y455" s="105">
        <f>$X$455*$K$455</f>
        <v>0</v>
      </c>
      <c r="Z455" s="105">
        <v>0</v>
      </c>
      <c r="AA455" s="106">
        <f>$Z$455*$K$455</f>
        <v>0</v>
      </c>
      <c r="AR455" s="71" t="s">
        <v>456</v>
      </c>
      <c r="AT455" s="71" t="s">
        <v>104</v>
      </c>
      <c r="AU455" s="71" t="s">
        <v>72</v>
      </c>
      <c r="AY455" s="6" t="s">
        <v>103</v>
      </c>
      <c r="BE455" s="107">
        <f>IF($U$455="základní",$N$455,0)</f>
        <v>0</v>
      </c>
      <c r="BF455" s="107">
        <f>IF($U$455="snížená",$N$455,0)</f>
        <v>0</v>
      </c>
      <c r="BG455" s="107">
        <f>IF($U$455="zákl. přenesená",$N$455,0)</f>
        <v>0</v>
      </c>
      <c r="BH455" s="107">
        <f>IF($U$455="sníž. přenesená",$N$455,0)</f>
        <v>0</v>
      </c>
      <c r="BI455" s="107">
        <f>IF($U$455="nulová",$N$455,0)</f>
        <v>0</v>
      </c>
      <c r="BJ455" s="71" t="s">
        <v>70</v>
      </c>
      <c r="BK455" s="107">
        <f>ROUND($L$455*$K$455,1)</f>
        <v>0</v>
      </c>
    </row>
    <row r="456" spans="2:63" s="6" customFormat="1" ht="15.75" customHeight="1">
      <c r="B456" s="20"/>
      <c r="C456" s="100" t="s">
        <v>755</v>
      </c>
      <c r="D456" s="100" t="s">
        <v>104</v>
      </c>
      <c r="E456" s="98" t="s">
        <v>756</v>
      </c>
      <c r="F456" s="255" t="s">
        <v>757</v>
      </c>
      <c r="G456" s="256"/>
      <c r="H456" s="256"/>
      <c r="I456" s="256"/>
      <c r="J456" s="100" t="s">
        <v>107</v>
      </c>
      <c r="K456" s="101">
        <v>1</v>
      </c>
      <c r="L456" s="257"/>
      <c r="M456" s="256"/>
      <c r="N456" s="258">
        <f>ROUND($L$456*$K$456,1)</f>
        <v>0</v>
      </c>
      <c r="O456" s="256"/>
      <c r="P456" s="256"/>
      <c r="Q456" s="256"/>
      <c r="R456" s="99"/>
      <c r="S456" s="20"/>
      <c r="T456" s="103"/>
      <c r="U456" s="108" t="s">
        <v>32</v>
      </c>
      <c r="V456" s="109"/>
      <c r="W456" s="109"/>
      <c r="X456" s="110">
        <v>0</v>
      </c>
      <c r="Y456" s="110">
        <f>$X$456*$K$456</f>
        <v>0</v>
      </c>
      <c r="Z456" s="110">
        <v>0</v>
      </c>
      <c r="AA456" s="111">
        <f>$Z$456*$K$456</f>
        <v>0</v>
      </c>
      <c r="AR456" s="71" t="s">
        <v>456</v>
      </c>
      <c r="AT456" s="71" t="s">
        <v>104</v>
      </c>
      <c r="AU456" s="71" t="s">
        <v>72</v>
      </c>
      <c r="AY456" s="71" t="s">
        <v>103</v>
      </c>
      <c r="BE456" s="107">
        <f>IF($U$456="základní",$N$456,0)</f>
        <v>0</v>
      </c>
      <c r="BF456" s="107">
        <f>IF($U$456="snížená",$N$456,0)</f>
        <v>0</v>
      </c>
      <c r="BG456" s="107">
        <f>IF($U$456="zákl. přenesená",$N$456,0)</f>
        <v>0</v>
      </c>
      <c r="BH456" s="107">
        <f>IF($U$456="sníž. přenesená",$N$456,0)</f>
        <v>0</v>
      </c>
      <c r="BI456" s="107">
        <f>IF($U$456="nulová",$N$456,0)</f>
        <v>0</v>
      </c>
      <c r="BJ456" s="71" t="s">
        <v>70</v>
      </c>
      <c r="BK456" s="107">
        <f>ROUND($L$456*$K$456,1)</f>
        <v>0</v>
      </c>
    </row>
    <row r="457" spans="2:19" s="6" customFormat="1" ht="7.5" customHeight="1">
      <c r="B457" s="34"/>
      <c r="C457" s="35"/>
      <c r="D457" s="35"/>
      <c r="E457" s="35"/>
      <c r="F457" s="35"/>
      <c r="G457" s="35"/>
      <c r="H457" s="35"/>
      <c r="I457" s="35"/>
      <c r="J457" s="35"/>
      <c r="K457" s="35"/>
      <c r="L457" s="35"/>
      <c r="M457" s="35"/>
      <c r="N457" s="35"/>
      <c r="O457" s="35"/>
      <c r="P457" s="35"/>
      <c r="Q457" s="35"/>
      <c r="R457" s="35"/>
      <c r="S457" s="20"/>
    </row>
    <row r="458" s="2" customFormat="1" ht="14.25" customHeight="1"/>
  </sheetData>
  <mergeCells count="706">
    <mergeCell ref="C2:R2"/>
    <mergeCell ref="C4:R4"/>
    <mergeCell ref="F6:Q6"/>
    <mergeCell ref="F7:Q7"/>
    <mergeCell ref="O10:P10"/>
    <mergeCell ref="O12:P12"/>
    <mergeCell ref="M25:P25"/>
    <mergeCell ref="H27:J27"/>
    <mergeCell ref="M27:P27"/>
    <mergeCell ref="H28:J28"/>
    <mergeCell ref="M28:P28"/>
    <mergeCell ref="H29:J29"/>
    <mergeCell ref="M29:P29"/>
    <mergeCell ref="O13:P13"/>
    <mergeCell ref="O15:P15"/>
    <mergeCell ref="O16:P16"/>
    <mergeCell ref="O18:P18"/>
    <mergeCell ref="O19:P19"/>
    <mergeCell ref="E22:P22"/>
    <mergeCell ref="F41:Q41"/>
    <mergeCell ref="F42:Q42"/>
    <mergeCell ref="M44:P44"/>
    <mergeCell ref="M46:Q46"/>
    <mergeCell ref="C49:G49"/>
    <mergeCell ref="N49:Q49"/>
    <mergeCell ref="H30:J30"/>
    <mergeCell ref="M30:P30"/>
    <mergeCell ref="H31:J31"/>
    <mergeCell ref="M31:P31"/>
    <mergeCell ref="L33:P33"/>
    <mergeCell ref="C39:R39"/>
    <mergeCell ref="N57:Q57"/>
    <mergeCell ref="N58:Q58"/>
    <mergeCell ref="N59:Q59"/>
    <mergeCell ref="N60:Q60"/>
    <mergeCell ref="N61:Q61"/>
    <mergeCell ref="N62:Q62"/>
    <mergeCell ref="N51:Q51"/>
    <mergeCell ref="N52:Q52"/>
    <mergeCell ref="N53:Q53"/>
    <mergeCell ref="N54:Q54"/>
    <mergeCell ref="N55:Q55"/>
    <mergeCell ref="N56:Q56"/>
    <mergeCell ref="C75:R75"/>
    <mergeCell ref="F77:Q77"/>
    <mergeCell ref="F78:Q78"/>
    <mergeCell ref="M80:P80"/>
    <mergeCell ref="M82:Q82"/>
    <mergeCell ref="F85:I85"/>
    <mergeCell ref="L85:M85"/>
    <mergeCell ref="N85:Q85"/>
    <mergeCell ref="N63:Q63"/>
    <mergeCell ref="N64:Q64"/>
    <mergeCell ref="N65:Q65"/>
    <mergeCell ref="N66:Q66"/>
    <mergeCell ref="N67:Q67"/>
    <mergeCell ref="N68:Q68"/>
    <mergeCell ref="F93:R93"/>
    <mergeCell ref="F94:I94"/>
    <mergeCell ref="F95:I95"/>
    <mergeCell ref="L95:M95"/>
    <mergeCell ref="N95:Q95"/>
    <mergeCell ref="F96:I96"/>
    <mergeCell ref="F89:I89"/>
    <mergeCell ref="L89:M89"/>
    <mergeCell ref="N89:Q89"/>
    <mergeCell ref="F90:R90"/>
    <mergeCell ref="F91:I91"/>
    <mergeCell ref="F92:I92"/>
    <mergeCell ref="L92:M92"/>
    <mergeCell ref="N92:Q92"/>
    <mergeCell ref="F100:R100"/>
    <mergeCell ref="F101:I101"/>
    <mergeCell ref="F102:I102"/>
    <mergeCell ref="L102:M102"/>
    <mergeCell ref="N102:Q102"/>
    <mergeCell ref="F103:I103"/>
    <mergeCell ref="F98:I98"/>
    <mergeCell ref="L98:M98"/>
    <mergeCell ref="N98:Q98"/>
    <mergeCell ref="F99:I99"/>
    <mergeCell ref="L99:M99"/>
    <mergeCell ref="N99:Q99"/>
    <mergeCell ref="F109:I109"/>
    <mergeCell ref="L109:M109"/>
    <mergeCell ref="N109:Q109"/>
    <mergeCell ref="F110:R110"/>
    <mergeCell ref="F111:I111"/>
    <mergeCell ref="F112:I112"/>
    <mergeCell ref="L112:M112"/>
    <mergeCell ref="N112:Q112"/>
    <mergeCell ref="F105:I105"/>
    <mergeCell ref="L105:M105"/>
    <mergeCell ref="N105:Q105"/>
    <mergeCell ref="F106:R106"/>
    <mergeCell ref="F107:I107"/>
    <mergeCell ref="F108:I108"/>
    <mergeCell ref="F117:I117"/>
    <mergeCell ref="F118:I118"/>
    <mergeCell ref="F119:I119"/>
    <mergeCell ref="L119:M119"/>
    <mergeCell ref="N119:Q119"/>
    <mergeCell ref="F120:I120"/>
    <mergeCell ref="L120:M120"/>
    <mergeCell ref="N120:Q120"/>
    <mergeCell ref="F113:R113"/>
    <mergeCell ref="F114:I114"/>
    <mergeCell ref="F115:I115"/>
    <mergeCell ref="L115:M115"/>
    <mergeCell ref="N115:Q115"/>
    <mergeCell ref="F116:R116"/>
    <mergeCell ref="F125:I125"/>
    <mergeCell ref="F126:I126"/>
    <mergeCell ref="L126:M126"/>
    <mergeCell ref="N126:Q126"/>
    <mergeCell ref="F127:R127"/>
    <mergeCell ref="F128:I128"/>
    <mergeCell ref="L128:M128"/>
    <mergeCell ref="N128:Q128"/>
    <mergeCell ref="F121:R121"/>
    <mergeCell ref="F122:I122"/>
    <mergeCell ref="F123:I123"/>
    <mergeCell ref="F124:I124"/>
    <mergeCell ref="L124:M124"/>
    <mergeCell ref="N124:Q124"/>
    <mergeCell ref="F133:I133"/>
    <mergeCell ref="L133:M133"/>
    <mergeCell ref="N133:Q133"/>
    <mergeCell ref="F134:I134"/>
    <mergeCell ref="L134:M134"/>
    <mergeCell ref="N134:Q134"/>
    <mergeCell ref="F129:R129"/>
    <mergeCell ref="F130:I130"/>
    <mergeCell ref="F131:I131"/>
    <mergeCell ref="F132:I132"/>
    <mergeCell ref="L132:M132"/>
    <mergeCell ref="N132:Q132"/>
    <mergeCell ref="F139:R139"/>
    <mergeCell ref="F140:I140"/>
    <mergeCell ref="L140:M140"/>
    <mergeCell ref="N140:Q140"/>
    <mergeCell ref="F141:R141"/>
    <mergeCell ref="F142:I142"/>
    <mergeCell ref="F135:R135"/>
    <mergeCell ref="F136:I136"/>
    <mergeCell ref="F137:I137"/>
    <mergeCell ref="F138:I138"/>
    <mergeCell ref="L138:M138"/>
    <mergeCell ref="N138:Q138"/>
    <mergeCell ref="F147:R147"/>
    <mergeCell ref="F148:I148"/>
    <mergeCell ref="F149:I149"/>
    <mergeCell ref="F151:I151"/>
    <mergeCell ref="L151:M151"/>
    <mergeCell ref="N151:Q151"/>
    <mergeCell ref="N150:Q150"/>
    <mergeCell ref="F143:I143"/>
    <mergeCell ref="L143:M143"/>
    <mergeCell ref="N143:Q143"/>
    <mergeCell ref="F144:R144"/>
    <mergeCell ref="F145:I145"/>
    <mergeCell ref="F146:I146"/>
    <mergeCell ref="L146:M146"/>
    <mergeCell ref="N146:Q146"/>
    <mergeCell ref="L157:M157"/>
    <mergeCell ref="N157:Q157"/>
    <mergeCell ref="F158:R158"/>
    <mergeCell ref="F159:I159"/>
    <mergeCell ref="F160:I160"/>
    <mergeCell ref="L160:M160"/>
    <mergeCell ref="N160:Q160"/>
    <mergeCell ref="F152:I152"/>
    <mergeCell ref="F153:I153"/>
    <mergeCell ref="F154:I154"/>
    <mergeCell ref="F155:I155"/>
    <mergeCell ref="F156:I156"/>
    <mergeCell ref="F157:I157"/>
    <mergeCell ref="F165:I165"/>
    <mergeCell ref="L165:M165"/>
    <mergeCell ref="N165:Q165"/>
    <mergeCell ref="F166:R166"/>
    <mergeCell ref="F167:I167"/>
    <mergeCell ref="F168:I168"/>
    <mergeCell ref="F161:R161"/>
    <mergeCell ref="F162:I162"/>
    <mergeCell ref="F163:I163"/>
    <mergeCell ref="L163:M163"/>
    <mergeCell ref="N163:Q163"/>
    <mergeCell ref="F164:R164"/>
    <mergeCell ref="F173:I173"/>
    <mergeCell ref="L173:M173"/>
    <mergeCell ref="N173:Q173"/>
    <mergeCell ref="F174:R174"/>
    <mergeCell ref="F175:I175"/>
    <mergeCell ref="F176:I176"/>
    <mergeCell ref="F169:I169"/>
    <mergeCell ref="F170:I170"/>
    <mergeCell ref="F171:I171"/>
    <mergeCell ref="L171:M171"/>
    <mergeCell ref="N171:Q171"/>
    <mergeCell ref="F172:R172"/>
    <mergeCell ref="F180:I180"/>
    <mergeCell ref="F181:I181"/>
    <mergeCell ref="F182:I182"/>
    <mergeCell ref="L182:M182"/>
    <mergeCell ref="N182:Q182"/>
    <mergeCell ref="F183:R183"/>
    <mergeCell ref="F177:I177"/>
    <mergeCell ref="L177:M177"/>
    <mergeCell ref="N177:Q177"/>
    <mergeCell ref="F178:I178"/>
    <mergeCell ref="F179:I179"/>
    <mergeCell ref="L179:M179"/>
    <mergeCell ref="N179:Q179"/>
    <mergeCell ref="F189:I189"/>
    <mergeCell ref="L189:M189"/>
    <mergeCell ref="N189:Q189"/>
    <mergeCell ref="F190:R190"/>
    <mergeCell ref="F191:I191"/>
    <mergeCell ref="L191:M191"/>
    <mergeCell ref="N191:Q191"/>
    <mergeCell ref="F184:I184"/>
    <mergeCell ref="F185:I185"/>
    <mergeCell ref="F187:I187"/>
    <mergeCell ref="L187:M187"/>
    <mergeCell ref="N187:Q187"/>
    <mergeCell ref="F188:R188"/>
    <mergeCell ref="N186:Q186"/>
    <mergeCell ref="F196:R196"/>
    <mergeCell ref="F197:I197"/>
    <mergeCell ref="L197:M197"/>
    <mergeCell ref="N197:Q197"/>
    <mergeCell ref="F198:R198"/>
    <mergeCell ref="F199:I199"/>
    <mergeCell ref="L199:M199"/>
    <mergeCell ref="N199:Q199"/>
    <mergeCell ref="F192:R192"/>
    <mergeCell ref="F193:I193"/>
    <mergeCell ref="L193:M193"/>
    <mergeCell ref="N193:Q193"/>
    <mergeCell ref="F194:R194"/>
    <mergeCell ref="F195:I195"/>
    <mergeCell ref="L195:M195"/>
    <mergeCell ref="N195:Q195"/>
    <mergeCell ref="F200:R200"/>
    <mergeCell ref="F203:I203"/>
    <mergeCell ref="L203:M203"/>
    <mergeCell ref="N203:Q203"/>
    <mergeCell ref="F204:I204"/>
    <mergeCell ref="F205:I205"/>
    <mergeCell ref="L205:M205"/>
    <mergeCell ref="N205:Q205"/>
    <mergeCell ref="N201:Q201"/>
    <mergeCell ref="N202:Q202"/>
    <mergeCell ref="F210:I210"/>
    <mergeCell ref="L210:M210"/>
    <mergeCell ref="N210:Q210"/>
    <mergeCell ref="F211:I211"/>
    <mergeCell ref="F212:I212"/>
    <mergeCell ref="L212:M212"/>
    <mergeCell ref="N212:Q212"/>
    <mergeCell ref="F206:I206"/>
    <mergeCell ref="F207:I207"/>
    <mergeCell ref="L207:M207"/>
    <mergeCell ref="N207:Q207"/>
    <mergeCell ref="F208:I208"/>
    <mergeCell ref="F209:I209"/>
    <mergeCell ref="F217:I217"/>
    <mergeCell ref="F218:I218"/>
    <mergeCell ref="L218:M218"/>
    <mergeCell ref="N218:Q218"/>
    <mergeCell ref="F219:R219"/>
    <mergeCell ref="F220:I220"/>
    <mergeCell ref="F213:I213"/>
    <mergeCell ref="F214:I214"/>
    <mergeCell ref="L214:M214"/>
    <mergeCell ref="N214:Q214"/>
    <mergeCell ref="F215:R215"/>
    <mergeCell ref="F216:I216"/>
    <mergeCell ref="F225:I225"/>
    <mergeCell ref="L225:M225"/>
    <mergeCell ref="N225:Q225"/>
    <mergeCell ref="F226:R226"/>
    <mergeCell ref="F227:I227"/>
    <mergeCell ref="F228:I228"/>
    <mergeCell ref="F221:I221"/>
    <mergeCell ref="L221:M221"/>
    <mergeCell ref="N221:Q221"/>
    <mergeCell ref="F222:R222"/>
    <mergeCell ref="F223:I223"/>
    <mergeCell ref="F224:I224"/>
    <mergeCell ref="L224:M224"/>
    <mergeCell ref="N224:Q224"/>
    <mergeCell ref="F233:R233"/>
    <mergeCell ref="F234:I234"/>
    <mergeCell ref="F235:I235"/>
    <mergeCell ref="F236:I236"/>
    <mergeCell ref="L236:M236"/>
    <mergeCell ref="N236:Q236"/>
    <mergeCell ref="F229:I229"/>
    <mergeCell ref="F230:I230"/>
    <mergeCell ref="F231:I231"/>
    <mergeCell ref="F232:I232"/>
    <mergeCell ref="L232:M232"/>
    <mergeCell ref="N232:Q232"/>
    <mergeCell ref="F243:I243"/>
    <mergeCell ref="F244:I244"/>
    <mergeCell ref="L244:M244"/>
    <mergeCell ref="N244:Q244"/>
    <mergeCell ref="F245:I245"/>
    <mergeCell ref="F246:I246"/>
    <mergeCell ref="F237:I237"/>
    <mergeCell ref="F238:I238"/>
    <mergeCell ref="F239:I239"/>
    <mergeCell ref="F240:I240"/>
    <mergeCell ref="F241:I241"/>
    <mergeCell ref="F242:I242"/>
    <mergeCell ref="F251:I251"/>
    <mergeCell ref="L251:M251"/>
    <mergeCell ref="N251:Q251"/>
    <mergeCell ref="F252:I252"/>
    <mergeCell ref="F253:I253"/>
    <mergeCell ref="F254:I254"/>
    <mergeCell ref="F247:I247"/>
    <mergeCell ref="F248:I248"/>
    <mergeCell ref="L248:M248"/>
    <mergeCell ref="N248:Q248"/>
    <mergeCell ref="F249:I249"/>
    <mergeCell ref="F250:I250"/>
    <mergeCell ref="F257:I257"/>
    <mergeCell ref="L257:M257"/>
    <mergeCell ref="N257:Q257"/>
    <mergeCell ref="F258:R258"/>
    <mergeCell ref="F259:I259"/>
    <mergeCell ref="F260:I260"/>
    <mergeCell ref="L260:M260"/>
    <mergeCell ref="N260:Q260"/>
    <mergeCell ref="F255:I255"/>
    <mergeCell ref="L255:M255"/>
    <mergeCell ref="N255:Q255"/>
    <mergeCell ref="F256:I256"/>
    <mergeCell ref="L256:M256"/>
    <mergeCell ref="N256:Q256"/>
    <mergeCell ref="F265:I265"/>
    <mergeCell ref="F266:I266"/>
    <mergeCell ref="L266:M266"/>
    <mergeCell ref="N266:Q266"/>
    <mergeCell ref="F267:I267"/>
    <mergeCell ref="F268:I268"/>
    <mergeCell ref="L268:M268"/>
    <mergeCell ref="N268:Q268"/>
    <mergeCell ref="F261:I261"/>
    <mergeCell ref="F262:I262"/>
    <mergeCell ref="L262:M262"/>
    <mergeCell ref="N262:Q262"/>
    <mergeCell ref="F263:R263"/>
    <mergeCell ref="F264:I264"/>
    <mergeCell ref="F273:I273"/>
    <mergeCell ref="F274:I274"/>
    <mergeCell ref="L274:M274"/>
    <mergeCell ref="N274:Q274"/>
    <mergeCell ref="F275:I275"/>
    <mergeCell ref="L275:M275"/>
    <mergeCell ref="N275:Q275"/>
    <mergeCell ref="F269:R269"/>
    <mergeCell ref="F270:I270"/>
    <mergeCell ref="F271:I271"/>
    <mergeCell ref="L271:M271"/>
    <mergeCell ref="N271:Q271"/>
    <mergeCell ref="F272:I272"/>
    <mergeCell ref="F281:I281"/>
    <mergeCell ref="F282:I282"/>
    <mergeCell ref="F283:I283"/>
    <mergeCell ref="L283:M283"/>
    <mergeCell ref="N283:Q283"/>
    <mergeCell ref="F284:I284"/>
    <mergeCell ref="F276:R276"/>
    <mergeCell ref="F278:I278"/>
    <mergeCell ref="L278:M278"/>
    <mergeCell ref="N278:Q278"/>
    <mergeCell ref="F279:R279"/>
    <mergeCell ref="F280:I280"/>
    <mergeCell ref="N277:Q277"/>
    <mergeCell ref="F289:I289"/>
    <mergeCell ref="L289:M289"/>
    <mergeCell ref="N289:Q289"/>
    <mergeCell ref="F290:R290"/>
    <mergeCell ref="F291:I291"/>
    <mergeCell ref="F292:I292"/>
    <mergeCell ref="L292:M292"/>
    <mergeCell ref="N292:Q292"/>
    <mergeCell ref="F285:I285"/>
    <mergeCell ref="F286:I286"/>
    <mergeCell ref="F287:I287"/>
    <mergeCell ref="L287:M287"/>
    <mergeCell ref="N287:Q287"/>
    <mergeCell ref="F288:I288"/>
    <mergeCell ref="F297:I297"/>
    <mergeCell ref="L297:M297"/>
    <mergeCell ref="N297:Q297"/>
    <mergeCell ref="F298:R298"/>
    <mergeCell ref="F299:I299"/>
    <mergeCell ref="F300:I300"/>
    <mergeCell ref="L300:M300"/>
    <mergeCell ref="N300:Q300"/>
    <mergeCell ref="F293:I293"/>
    <mergeCell ref="F294:I294"/>
    <mergeCell ref="L294:M294"/>
    <mergeCell ref="N294:Q294"/>
    <mergeCell ref="F295:R295"/>
    <mergeCell ref="F296:I296"/>
    <mergeCell ref="F305:I305"/>
    <mergeCell ref="F306:I306"/>
    <mergeCell ref="L306:M306"/>
    <mergeCell ref="N306:Q306"/>
    <mergeCell ref="F307:R307"/>
    <mergeCell ref="F308:I308"/>
    <mergeCell ref="F301:I301"/>
    <mergeCell ref="F302:I302"/>
    <mergeCell ref="F303:I303"/>
    <mergeCell ref="F304:I304"/>
    <mergeCell ref="L304:M304"/>
    <mergeCell ref="N304:Q304"/>
    <mergeCell ref="F312:R312"/>
    <mergeCell ref="F314:I314"/>
    <mergeCell ref="L314:M314"/>
    <mergeCell ref="N314:Q314"/>
    <mergeCell ref="F315:R315"/>
    <mergeCell ref="F316:I316"/>
    <mergeCell ref="N313:Q313"/>
    <mergeCell ref="F309:I309"/>
    <mergeCell ref="L309:M309"/>
    <mergeCell ref="N309:Q309"/>
    <mergeCell ref="F310:I310"/>
    <mergeCell ref="F311:I311"/>
    <mergeCell ref="L311:M311"/>
    <mergeCell ref="N311:Q311"/>
    <mergeCell ref="F321:I321"/>
    <mergeCell ref="F322:I322"/>
    <mergeCell ref="L322:M322"/>
    <mergeCell ref="N322:Q322"/>
    <mergeCell ref="F323:R323"/>
    <mergeCell ref="F324:I324"/>
    <mergeCell ref="F317:I317"/>
    <mergeCell ref="L317:M317"/>
    <mergeCell ref="N317:Q317"/>
    <mergeCell ref="F318:R318"/>
    <mergeCell ref="F319:I319"/>
    <mergeCell ref="F320:I320"/>
    <mergeCell ref="L320:M320"/>
    <mergeCell ref="N320:Q320"/>
    <mergeCell ref="N329:Q329"/>
    <mergeCell ref="F330:R330"/>
    <mergeCell ref="F331:I331"/>
    <mergeCell ref="F325:I325"/>
    <mergeCell ref="L325:M325"/>
    <mergeCell ref="N325:Q325"/>
    <mergeCell ref="F326:I326"/>
    <mergeCell ref="F327:I327"/>
    <mergeCell ref="L327:M327"/>
    <mergeCell ref="N327:Q327"/>
    <mergeCell ref="F332:I332"/>
    <mergeCell ref="F333:I333"/>
    <mergeCell ref="F334:I334"/>
    <mergeCell ref="F335:I335"/>
    <mergeCell ref="F336:I336"/>
    <mergeCell ref="L336:M336"/>
    <mergeCell ref="F328:I328"/>
    <mergeCell ref="F329:I329"/>
    <mergeCell ref="L329:M329"/>
    <mergeCell ref="F342:I342"/>
    <mergeCell ref="F343:I343"/>
    <mergeCell ref="F344:I344"/>
    <mergeCell ref="F345:I345"/>
    <mergeCell ref="F346:I346"/>
    <mergeCell ref="F347:I347"/>
    <mergeCell ref="N336:Q336"/>
    <mergeCell ref="F337:R337"/>
    <mergeCell ref="F338:I338"/>
    <mergeCell ref="F339:I339"/>
    <mergeCell ref="F340:I340"/>
    <mergeCell ref="F341:I341"/>
    <mergeCell ref="F352:I352"/>
    <mergeCell ref="L352:M352"/>
    <mergeCell ref="N352:Q352"/>
    <mergeCell ref="F353:R353"/>
    <mergeCell ref="F354:I354"/>
    <mergeCell ref="F355:I355"/>
    <mergeCell ref="L355:M355"/>
    <mergeCell ref="N355:Q355"/>
    <mergeCell ref="F348:I348"/>
    <mergeCell ref="F349:I349"/>
    <mergeCell ref="L349:M349"/>
    <mergeCell ref="N349:Q349"/>
    <mergeCell ref="F350:I350"/>
    <mergeCell ref="F351:I351"/>
    <mergeCell ref="F362:I362"/>
    <mergeCell ref="F363:I363"/>
    <mergeCell ref="L363:M363"/>
    <mergeCell ref="N363:Q363"/>
    <mergeCell ref="F364:R364"/>
    <mergeCell ref="F365:I365"/>
    <mergeCell ref="F356:R356"/>
    <mergeCell ref="F357:I357"/>
    <mergeCell ref="F358:I358"/>
    <mergeCell ref="F359:I359"/>
    <mergeCell ref="F360:I360"/>
    <mergeCell ref="F361:I361"/>
    <mergeCell ref="F370:I370"/>
    <mergeCell ref="L370:M370"/>
    <mergeCell ref="N370:Q370"/>
    <mergeCell ref="F371:R371"/>
    <mergeCell ref="F372:I372"/>
    <mergeCell ref="F373:I373"/>
    <mergeCell ref="L373:M373"/>
    <mergeCell ref="N373:Q373"/>
    <mergeCell ref="F366:I366"/>
    <mergeCell ref="L366:M366"/>
    <mergeCell ref="N366:Q366"/>
    <mergeCell ref="F367:R367"/>
    <mergeCell ref="F368:I368"/>
    <mergeCell ref="F369:I369"/>
    <mergeCell ref="F378:I378"/>
    <mergeCell ref="L378:M378"/>
    <mergeCell ref="N378:Q378"/>
    <mergeCell ref="F379:I379"/>
    <mergeCell ref="L379:M379"/>
    <mergeCell ref="N379:Q379"/>
    <mergeCell ref="F374:R374"/>
    <mergeCell ref="F376:I376"/>
    <mergeCell ref="L376:M376"/>
    <mergeCell ref="N376:Q376"/>
    <mergeCell ref="F377:I377"/>
    <mergeCell ref="L377:M377"/>
    <mergeCell ref="N377:Q377"/>
    <mergeCell ref="N375:Q375"/>
    <mergeCell ref="F382:I382"/>
    <mergeCell ref="L382:M382"/>
    <mergeCell ref="N382:Q382"/>
    <mergeCell ref="F383:I383"/>
    <mergeCell ref="L383:M383"/>
    <mergeCell ref="N383:Q383"/>
    <mergeCell ref="F380:I380"/>
    <mergeCell ref="L380:M380"/>
    <mergeCell ref="N380:Q380"/>
    <mergeCell ref="F381:I381"/>
    <mergeCell ref="L381:M381"/>
    <mergeCell ref="N381:Q381"/>
    <mergeCell ref="F386:I386"/>
    <mergeCell ref="L386:M386"/>
    <mergeCell ref="N386:Q386"/>
    <mergeCell ref="F387:I387"/>
    <mergeCell ref="L387:M387"/>
    <mergeCell ref="N387:Q387"/>
    <mergeCell ref="F384:I384"/>
    <mergeCell ref="L384:M384"/>
    <mergeCell ref="N384:Q384"/>
    <mergeCell ref="F385:I385"/>
    <mergeCell ref="L385:M385"/>
    <mergeCell ref="N385:Q385"/>
    <mergeCell ref="F390:I390"/>
    <mergeCell ref="L390:M390"/>
    <mergeCell ref="N390:Q390"/>
    <mergeCell ref="F391:I391"/>
    <mergeCell ref="L391:M391"/>
    <mergeCell ref="N391:Q391"/>
    <mergeCell ref="F388:I388"/>
    <mergeCell ref="L388:M388"/>
    <mergeCell ref="N388:Q388"/>
    <mergeCell ref="F389:I389"/>
    <mergeCell ref="L389:M389"/>
    <mergeCell ref="N389:Q389"/>
    <mergeCell ref="F394:R394"/>
    <mergeCell ref="F395:I395"/>
    <mergeCell ref="L395:M395"/>
    <mergeCell ref="N395:Q395"/>
    <mergeCell ref="F396:I396"/>
    <mergeCell ref="L396:M396"/>
    <mergeCell ref="N396:Q396"/>
    <mergeCell ref="F392:I392"/>
    <mergeCell ref="L392:M392"/>
    <mergeCell ref="N392:Q392"/>
    <mergeCell ref="F393:I393"/>
    <mergeCell ref="L393:M393"/>
    <mergeCell ref="N393:Q393"/>
    <mergeCell ref="F399:I399"/>
    <mergeCell ref="L399:M399"/>
    <mergeCell ref="N399:Q399"/>
    <mergeCell ref="F400:I400"/>
    <mergeCell ref="F401:I401"/>
    <mergeCell ref="L401:M401"/>
    <mergeCell ref="N401:Q401"/>
    <mergeCell ref="F397:I397"/>
    <mergeCell ref="L397:M397"/>
    <mergeCell ref="N397:Q397"/>
    <mergeCell ref="F398:I398"/>
    <mergeCell ref="L398:M398"/>
    <mergeCell ref="N398:Q398"/>
    <mergeCell ref="F404:I404"/>
    <mergeCell ref="L404:M404"/>
    <mergeCell ref="N404:Q404"/>
    <mergeCell ref="F405:I405"/>
    <mergeCell ref="L405:M405"/>
    <mergeCell ref="N405:Q405"/>
    <mergeCell ref="F402:I402"/>
    <mergeCell ref="L402:M402"/>
    <mergeCell ref="N402:Q402"/>
    <mergeCell ref="F403:I403"/>
    <mergeCell ref="L403:M403"/>
    <mergeCell ref="N403:Q403"/>
    <mergeCell ref="F411:I411"/>
    <mergeCell ref="L411:M411"/>
    <mergeCell ref="N411:Q411"/>
    <mergeCell ref="F412:R412"/>
    <mergeCell ref="F414:I414"/>
    <mergeCell ref="L414:M414"/>
    <mergeCell ref="N414:Q414"/>
    <mergeCell ref="N413:Q413"/>
    <mergeCell ref="F406:R406"/>
    <mergeCell ref="F408:I408"/>
    <mergeCell ref="L408:M408"/>
    <mergeCell ref="N408:Q408"/>
    <mergeCell ref="F409:R409"/>
    <mergeCell ref="F410:I410"/>
    <mergeCell ref="L410:M410"/>
    <mergeCell ref="N410:Q410"/>
    <mergeCell ref="N407:Q407"/>
    <mergeCell ref="F421:I421"/>
    <mergeCell ref="L421:M421"/>
    <mergeCell ref="N421:Q421"/>
    <mergeCell ref="F422:R422"/>
    <mergeCell ref="F423:I423"/>
    <mergeCell ref="F424:I424"/>
    <mergeCell ref="F415:R415"/>
    <mergeCell ref="F416:I416"/>
    <mergeCell ref="F417:I417"/>
    <mergeCell ref="F418:I418"/>
    <mergeCell ref="F419:I419"/>
    <mergeCell ref="F420:I420"/>
    <mergeCell ref="F429:I429"/>
    <mergeCell ref="L429:M429"/>
    <mergeCell ref="N429:Q429"/>
    <mergeCell ref="F430:I430"/>
    <mergeCell ref="L430:M430"/>
    <mergeCell ref="N430:Q430"/>
    <mergeCell ref="F425:I425"/>
    <mergeCell ref="L425:M425"/>
    <mergeCell ref="N425:Q425"/>
    <mergeCell ref="F426:R426"/>
    <mergeCell ref="F427:I427"/>
    <mergeCell ref="F428:I428"/>
    <mergeCell ref="L428:M428"/>
    <mergeCell ref="N428:Q428"/>
    <mergeCell ref="F433:I433"/>
    <mergeCell ref="L433:M433"/>
    <mergeCell ref="N433:Q433"/>
    <mergeCell ref="F434:R434"/>
    <mergeCell ref="F436:I436"/>
    <mergeCell ref="L436:M436"/>
    <mergeCell ref="N436:Q436"/>
    <mergeCell ref="N435:Q435"/>
    <mergeCell ref="F431:I431"/>
    <mergeCell ref="L431:M431"/>
    <mergeCell ref="N431:Q431"/>
    <mergeCell ref="F432:I432"/>
    <mergeCell ref="L432:M432"/>
    <mergeCell ref="N432:Q432"/>
    <mergeCell ref="L451:M451"/>
    <mergeCell ref="N451:Q451"/>
    <mergeCell ref="F452:I452"/>
    <mergeCell ref="N449:Q449"/>
    <mergeCell ref="L445:M445"/>
    <mergeCell ref="N445:Q445"/>
    <mergeCell ref="F446:I446"/>
    <mergeCell ref="F437:R437"/>
    <mergeCell ref="F438:I438"/>
    <mergeCell ref="F439:I439"/>
    <mergeCell ref="F440:I440"/>
    <mergeCell ref="F442:I442"/>
    <mergeCell ref="L442:M442"/>
    <mergeCell ref="N442:Q442"/>
    <mergeCell ref="N441:Q441"/>
    <mergeCell ref="H1:K1"/>
    <mergeCell ref="S2:AC2"/>
    <mergeCell ref="F456:I456"/>
    <mergeCell ref="L456:M456"/>
    <mergeCell ref="N456:Q456"/>
    <mergeCell ref="N86:Q86"/>
    <mergeCell ref="N87:Q87"/>
    <mergeCell ref="N88:Q88"/>
    <mergeCell ref="N97:Q97"/>
    <mergeCell ref="N104:Q104"/>
    <mergeCell ref="F453:I453"/>
    <mergeCell ref="L453:M453"/>
    <mergeCell ref="N453:Q453"/>
    <mergeCell ref="F454:I454"/>
    <mergeCell ref="N450:Q450"/>
    <mergeCell ref="F443:I443"/>
    <mergeCell ref="F444:I444"/>
    <mergeCell ref="F445:I445"/>
    <mergeCell ref="F455:I455"/>
    <mergeCell ref="L455:M455"/>
    <mergeCell ref="N455:Q455"/>
    <mergeCell ref="F447:I447"/>
    <mergeCell ref="F448:I448"/>
    <mergeCell ref="F451:I451"/>
  </mergeCells>
  <hyperlinks>
    <hyperlink ref="F1:G1" location="C2" tooltip="Krycí list soupisu" display="1) Krycí list soupisu"/>
    <hyperlink ref="H1:K1" location="C49" tooltip="Rekapitulace" display="2) Rekapitulace"/>
    <hyperlink ref="L1:M1" location="C8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197"/>
  <sheetViews>
    <sheetView showGridLines="0" workbookViewId="0" topLeftCell="A1"/>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49"/>
      <c r="C2" s="150"/>
      <c r="D2" s="150"/>
      <c r="E2" s="150"/>
      <c r="F2" s="150"/>
      <c r="G2" s="150"/>
      <c r="H2" s="150"/>
      <c r="I2" s="150"/>
      <c r="J2" s="150"/>
      <c r="K2" s="151"/>
    </row>
    <row r="3" spans="2:11" s="154" customFormat="1" ht="45" customHeight="1">
      <c r="B3" s="152"/>
      <c r="C3" s="290" t="s">
        <v>765</v>
      </c>
      <c r="D3" s="290"/>
      <c r="E3" s="290"/>
      <c r="F3" s="290"/>
      <c r="G3" s="290"/>
      <c r="H3" s="290"/>
      <c r="I3" s="290"/>
      <c r="J3" s="290"/>
      <c r="K3" s="153"/>
    </row>
    <row r="4" spans="2:11" ht="25.5" customHeight="1">
      <c r="B4" s="155"/>
      <c r="C4" s="295" t="s">
        <v>766</v>
      </c>
      <c r="D4" s="295"/>
      <c r="E4" s="295"/>
      <c r="F4" s="295"/>
      <c r="G4" s="295"/>
      <c r="H4" s="295"/>
      <c r="I4" s="295"/>
      <c r="J4" s="295"/>
      <c r="K4" s="156"/>
    </row>
    <row r="5" spans="2:11" ht="5.25" customHeight="1">
      <c r="B5" s="155"/>
      <c r="C5" s="157"/>
      <c r="D5" s="157"/>
      <c r="E5" s="157"/>
      <c r="F5" s="157"/>
      <c r="G5" s="157"/>
      <c r="H5" s="157"/>
      <c r="I5" s="157"/>
      <c r="J5" s="157"/>
      <c r="K5" s="156"/>
    </row>
    <row r="6" spans="2:11" ht="15" customHeight="1">
      <c r="B6" s="155"/>
      <c r="C6" s="292" t="s">
        <v>767</v>
      </c>
      <c r="D6" s="292"/>
      <c r="E6" s="292"/>
      <c r="F6" s="292"/>
      <c r="G6" s="292"/>
      <c r="H6" s="292"/>
      <c r="I6" s="292"/>
      <c r="J6" s="292"/>
      <c r="K6" s="156"/>
    </row>
    <row r="7" spans="2:11" ht="15" customHeight="1">
      <c r="B7" s="159"/>
      <c r="C7" s="292" t="s">
        <v>768</v>
      </c>
      <c r="D7" s="292"/>
      <c r="E7" s="292"/>
      <c r="F7" s="292"/>
      <c r="G7" s="292"/>
      <c r="H7" s="292"/>
      <c r="I7" s="292"/>
      <c r="J7" s="292"/>
      <c r="K7" s="156"/>
    </row>
    <row r="8" spans="2:11" ht="12.75" customHeight="1">
      <c r="B8" s="159"/>
      <c r="C8" s="158"/>
      <c r="D8" s="158"/>
      <c r="E8" s="158"/>
      <c r="F8" s="158"/>
      <c r="G8" s="158"/>
      <c r="H8" s="158"/>
      <c r="I8" s="158"/>
      <c r="J8" s="158"/>
      <c r="K8" s="156"/>
    </row>
    <row r="9" spans="2:11" ht="15" customHeight="1">
      <c r="B9" s="159"/>
      <c r="C9" s="292" t="s">
        <v>769</v>
      </c>
      <c r="D9" s="292"/>
      <c r="E9" s="292"/>
      <c r="F9" s="292"/>
      <c r="G9" s="292"/>
      <c r="H9" s="292"/>
      <c r="I9" s="292"/>
      <c r="J9" s="292"/>
      <c r="K9" s="156"/>
    </row>
    <row r="10" spans="2:11" ht="15" customHeight="1">
      <c r="B10" s="159"/>
      <c r="C10" s="158"/>
      <c r="D10" s="292" t="s">
        <v>770</v>
      </c>
      <c r="E10" s="292"/>
      <c r="F10" s="292"/>
      <c r="G10" s="292"/>
      <c r="H10" s="292"/>
      <c r="I10" s="292"/>
      <c r="J10" s="292"/>
      <c r="K10" s="156"/>
    </row>
    <row r="11" spans="2:11" ht="15" customHeight="1">
      <c r="B11" s="159"/>
      <c r="C11" s="160"/>
      <c r="D11" s="292" t="s">
        <v>771</v>
      </c>
      <c r="E11" s="292"/>
      <c r="F11" s="292"/>
      <c r="G11" s="292"/>
      <c r="H11" s="292"/>
      <c r="I11" s="292"/>
      <c r="J11" s="292"/>
      <c r="K11" s="156"/>
    </row>
    <row r="12" spans="2:11" ht="12.75" customHeight="1">
      <c r="B12" s="159"/>
      <c r="C12" s="160"/>
      <c r="D12" s="160"/>
      <c r="E12" s="160"/>
      <c r="F12" s="160"/>
      <c r="G12" s="160"/>
      <c r="H12" s="160"/>
      <c r="I12" s="160"/>
      <c r="J12" s="160"/>
      <c r="K12" s="156"/>
    </row>
    <row r="13" spans="2:11" ht="15" customHeight="1">
      <c r="B13" s="159"/>
      <c r="C13" s="160"/>
      <c r="D13" s="292" t="s">
        <v>772</v>
      </c>
      <c r="E13" s="292"/>
      <c r="F13" s="292"/>
      <c r="G13" s="292"/>
      <c r="H13" s="292"/>
      <c r="I13" s="292"/>
      <c r="J13" s="292"/>
      <c r="K13" s="156"/>
    </row>
    <row r="14" spans="2:11" ht="15" customHeight="1">
      <c r="B14" s="159"/>
      <c r="C14" s="160"/>
      <c r="D14" s="292" t="s">
        <v>773</v>
      </c>
      <c r="E14" s="292"/>
      <c r="F14" s="292"/>
      <c r="G14" s="292"/>
      <c r="H14" s="292"/>
      <c r="I14" s="292"/>
      <c r="J14" s="292"/>
      <c r="K14" s="156"/>
    </row>
    <row r="15" spans="2:11" ht="15" customHeight="1">
      <c r="B15" s="159"/>
      <c r="C15" s="160"/>
      <c r="D15" s="292" t="s">
        <v>774</v>
      </c>
      <c r="E15" s="292"/>
      <c r="F15" s="292"/>
      <c r="G15" s="292"/>
      <c r="H15" s="292"/>
      <c r="I15" s="292"/>
      <c r="J15" s="292"/>
      <c r="K15" s="156"/>
    </row>
    <row r="16" spans="2:11" ht="15" customHeight="1">
      <c r="B16" s="159"/>
      <c r="C16" s="160"/>
      <c r="D16" s="160"/>
      <c r="E16" s="161" t="s">
        <v>69</v>
      </c>
      <c r="F16" s="292" t="s">
        <v>775</v>
      </c>
      <c r="G16" s="292"/>
      <c r="H16" s="292"/>
      <c r="I16" s="292"/>
      <c r="J16" s="292"/>
      <c r="K16" s="156"/>
    </row>
    <row r="17" spans="2:11" ht="15" customHeight="1">
      <c r="B17" s="159"/>
      <c r="C17" s="160"/>
      <c r="D17" s="160"/>
      <c r="E17" s="161" t="s">
        <v>776</v>
      </c>
      <c r="F17" s="292" t="s">
        <v>777</v>
      </c>
      <c r="G17" s="292"/>
      <c r="H17" s="292"/>
      <c r="I17" s="292"/>
      <c r="J17" s="292"/>
      <c r="K17" s="156"/>
    </row>
    <row r="18" spans="2:11" ht="15" customHeight="1">
      <c r="B18" s="159"/>
      <c r="C18" s="160"/>
      <c r="D18" s="160"/>
      <c r="E18" s="161" t="s">
        <v>778</v>
      </c>
      <c r="F18" s="292" t="s">
        <v>779</v>
      </c>
      <c r="G18" s="292"/>
      <c r="H18" s="292"/>
      <c r="I18" s="292"/>
      <c r="J18" s="292"/>
      <c r="K18" s="156"/>
    </row>
    <row r="19" spans="2:11" ht="15" customHeight="1">
      <c r="B19" s="159"/>
      <c r="C19" s="160"/>
      <c r="D19" s="160"/>
      <c r="E19" s="161" t="s">
        <v>780</v>
      </c>
      <c r="F19" s="292" t="s">
        <v>781</v>
      </c>
      <c r="G19" s="292"/>
      <c r="H19" s="292"/>
      <c r="I19" s="292"/>
      <c r="J19" s="292"/>
      <c r="K19" s="156"/>
    </row>
    <row r="20" spans="2:11" ht="15" customHeight="1">
      <c r="B20" s="159"/>
      <c r="C20" s="160"/>
      <c r="D20" s="160"/>
      <c r="E20" s="161" t="s">
        <v>782</v>
      </c>
      <c r="F20" s="292" t="s">
        <v>783</v>
      </c>
      <c r="G20" s="292"/>
      <c r="H20" s="292"/>
      <c r="I20" s="292"/>
      <c r="J20" s="292"/>
      <c r="K20" s="156"/>
    </row>
    <row r="21" spans="2:11" ht="15" customHeight="1">
      <c r="B21" s="159"/>
      <c r="C21" s="160"/>
      <c r="D21" s="160"/>
      <c r="E21" s="161" t="s">
        <v>784</v>
      </c>
      <c r="F21" s="292" t="s">
        <v>785</v>
      </c>
      <c r="G21" s="292"/>
      <c r="H21" s="292"/>
      <c r="I21" s="292"/>
      <c r="J21" s="292"/>
      <c r="K21" s="156"/>
    </row>
    <row r="22" spans="2:11" ht="12.75" customHeight="1">
      <c r="B22" s="159"/>
      <c r="C22" s="160"/>
      <c r="D22" s="160"/>
      <c r="E22" s="160"/>
      <c r="F22" s="160"/>
      <c r="G22" s="160"/>
      <c r="H22" s="160"/>
      <c r="I22" s="160"/>
      <c r="J22" s="160"/>
      <c r="K22" s="156"/>
    </row>
    <row r="23" spans="2:11" ht="15" customHeight="1">
      <c r="B23" s="159"/>
      <c r="C23" s="292" t="s">
        <v>786</v>
      </c>
      <c r="D23" s="292"/>
      <c r="E23" s="292"/>
      <c r="F23" s="292"/>
      <c r="G23" s="292"/>
      <c r="H23" s="292"/>
      <c r="I23" s="292"/>
      <c r="J23" s="292"/>
      <c r="K23" s="156"/>
    </row>
    <row r="24" spans="2:11" ht="15" customHeight="1">
      <c r="B24" s="159"/>
      <c r="C24" s="158"/>
      <c r="D24" s="292" t="s">
        <v>787</v>
      </c>
      <c r="E24" s="292"/>
      <c r="F24" s="292"/>
      <c r="G24" s="292"/>
      <c r="H24" s="292"/>
      <c r="I24" s="292"/>
      <c r="J24" s="292"/>
      <c r="K24" s="156"/>
    </row>
    <row r="25" spans="2:11" ht="15" customHeight="1">
      <c r="B25" s="159"/>
      <c r="C25" s="160"/>
      <c r="D25" s="292" t="s">
        <v>788</v>
      </c>
      <c r="E25" s="292"/>
      <c r="F25" s="292"/>
      <c r="G25" s="292"/>
      <c r="H25" s="292"/>
      <c r="I25" s="292"/>
      <c r="J25" s="292"/>
      <c r="K25" s="156"/>
    </row>
    <row r="26" spans="2:11" ht="12.75" customHeight="1">
      <c r="B26" s="159"/>
      <c r="C26" s="160"/>
      <c r="D26" s="160"/>
      <c r="E26" s="160"/>
      <c r="F26" s="160"/>
      <c r="G26" s="160"/>
      <c r="H26" s="160"/>
      <c r="I26" s="160"/>
      <c r="J26" s="160"/>
      <c r="K26" s="156"/>
    </row>
    <row r="27" spans="2:11" ht="15" customHeight="1">
      <c r="B27" s="159"/>
      <c r="C27" s="160"/>
      <c r="D27" s="292" t="s">
        <v>789</v>
      </c>
      <c r="E27" s="292"/>
      <c r="F27" s="292"/>
      <c r="G27" s="292"/>
      <c r="H27" s="292"/>
      <c r="I27" s="292"/>
      <c r="J27" s="292"/>
      <c r="K27" s="156"/>
    </row>
    <row r="28" spans="2:11" ht="15" customHeight="1">
      <c r="B28" s="159"/>
      <c r="C28" s="160"/>
      <c r="D28" s="292" t="s">
        <v>790</v>
      </c>
      <c r="E28" s="292"/>
      <c r="F28" s="292"/>
      <c r="G28" s="292"/>
      <c r="H28" s="292"/>
      <c r="I28" s="292"/>
      <c r="J28" s="292"/>
      <c r="K28" s="156"/>
    </row>
    <row r="29" spans="2:11" ht="12.75" customHeight="1">
      <c r="B29" s="159"/>
      <c r="C29" s="160"/>
      <c r="D29" s="160"/>
      <c r="E29" s="160"/>
      <c r="F29" s="160"/>
      <c r="G29" s="160"/>
      <c r="H29" s="160"/>
      <c r="I29" s="160"/>
      <c r="J29" s="160"/>
      <c r="K29" s="156"/>
    </row>
    <row r="30" spans="2:11" ht="15" customHeight="1">
      <c r="B30" s="159"/>
      <c r="C30" s="160"/>
      <c r="D30" s="292" t="s">
        <v>791</v>
      </c>
      <c r="E30" s="292"/>
      <c r="F30" s="292"/>
      <c r="G30" s="292"/>
      <c r="H30" s="292"/>
      <c r="I30" s="292"/>
      <c r="J30" s="292"/>
      <c r="K30" s="156"/>
    </row>
    <row r="31" spans="2:11" ht="15" customHeight="1">
      <c r="B31" s="159"/>
      <c r="C31" s="160"/>
      <c r="D31" s="292" t="s">
        <v>792</v>
      </c>
      <c r="E31" s="292"/>
      <c r="F31" s="292"/>
      <c r="G31" s="292"/>
      <c r="H31" s="292"/>
      <c r="I31" s="292"/>
      <c r="J31" s="292"/>
      <c r="K31" s="156"/>
    </row>
    <row r="32" spans="2:11" ht="15" customHeight="1">
      <c r="B32" s="159"/>
      <c r="C32" s="160"/>
      <c r="D32" s="292" t="s">
        <v>793</v>
      </c>
      <c r="E32" s="292"/>
      <c r="F32" s="292"/>
      <c r="G32" s="292"/>
      <c r="H32" s="292"/>
      <c r="I32" s="292"/>
      <c r="J32" s="292"/>
      <c r="K32" s="156"/>
    </row>
    <row r="33" spans="2:11" ht="15" customHeight="1">
      <c r="B33" s="159"/>
      <c r="C33" s="160"/>
      <c r="D33" s="158"/>
      <c r="E33" s="162" t="s">
        <v>89</v>
      </c>
      <c r="F33" s="158"/>
      <c r="G33" s="292" t="s">
        <v>794</v>
      </c>
      <c r="H33" s="292"/>
      <c r="I33" s="292"/>
      <c r="J33" s="292"/>
      <c r="K33" s="156"/>
    </row>
    <row r="34" spans="2:11" ht="15" customHeight="1">
      <c r="B34" s="159"/>
      <c r="C34" s="160"/>
      <c r="D34" s="158"/>
      <c r="E34" s="162" t="s">
        <v>795</v>
      </c>
      <c r="F34" s="158"/>
      <c r="G34" s="292" t="s">
        <v>796</v>
      </c>
      <c r="H34" s="292"/>
      <c r="I34" s="292"/>
      <c r="J34" s="292"/>
      <c r="K34" s="156"/>
    </row>
    <row r="35" spans="2:11" ht="15" customHeight="1">
      <c r="B35" s="159"/>
      <c r="C35" s="160"/>
      <c r="D35" s="158"/>
      <c r="E35" s="162" t="s">
        <v>43</v>
      </c>
      <c r="F35" s="158"/>
      <c r="G35" s="292" t="s">
        <v>797</v>
      </c>
      <c r="H35" s="292"/>
      <c r="I35" s="292"/>
      <c r="J35" s="292"/>
      <c r="K35" s="156"/>
    </row>
    <row r="36" spans="2:11" ht="15" customHeight="1">
      <c r="B36" s="159"/>
      <c r="C36" s="160"/>
      <c r="D36" s="158"/>
      <c r="E36" s="162" t="s">
        <v>90</v>
      </c>
      <c r="F36" s="158"/>
      <c r="G36" s="292" t="s">
        <v>798</v>
      </c>
      <c r="H36" s="292"/>
      <c r="I36" s="292"/>
      <c r="J36" s="292"/>
      <c r="K36" s="156"/>
    </row>
    <row r="37" spans="2:11" ht="15" customHeight="1">
      <c r="B37" s="159"/>
      <c r="C37" s="160"/>
      <c r="D37" s="158"/>
      <c r="E37" s="162" t="s">
        <v>91</v>
      </c>
      <c r="F37" s="158"/>
      <c r="G37" s="292" t="s">
        <v>799</v>
      </c>
      <c r="H37" s="292"/>
      <c r="I37" s="292"/>
      <c r="J37" s="292"/>
      <c r="K37" s="156"/>
    </row>
    <row r="38" spans="2:11" ht="15" customHeight="1">
      <c r="B38" s="159"/>
      <c r="C38" s="160"/>
      <c r="D38" s="158"/>
      <c r="E38" s="162" t="s">
        <v>92</v>
      </c>
      <c r="F38" s="158"/>
      <c r="G38" s="292" t="s">
        <v>800</v>
      </c>
      <c r="H38" s="292"/>
      <c r="I38" s="292"/>
      <c r="J38" s="292"/>
      <c r="K38" s="156"/>
    </row>
    <row r="39" spans="2:11" ht="15" customHeight="1">
      <c r="B39" s="159"/>
      <c r="C39" s="160"/>
      <c r="D39" s="158"/>
      <c r="E39" s="162" t="s">
        <v>801</v>
      </c>
      <c r="F39" s="158"/>
      <c r="G39" s="292" t="s">
        <v>802</v>
      </c>
      <c r="H39" s="292"/>
      <c r="I39" s="292"/>
      <c r="J39" s="292"/>
      <c r="K39" s="156"/>
    </row>
    <row r="40" spans="2:11" ht="15" customHeight="1">
      <c r="B40" s="159"/>
      <c r="C40" s="160"/>
      <c r="D40" s="158"/>
      <c r="E40" s="162"/>
      <c r="F40" s="158"/>
      <c r="G40" s="292" t="s">
        <v>803</v>
      </c>
      <c r="H40" s="292"/>
      <c r="I40" s="292"/>
      <c r="J40" s="292"/>
      <c r="K40" s="156"/>
    </row>
    <row r="41" spans="2:11" ht="15" customHeight="1">
      <c r="B41" s="159"/>
      <c r="C41" s="160"/>
      <c r="D41" s="158"/>
      <c r="E41" s="162" t="s">
        <v>804</v>
      </c>
      <c r="F41" s="158"/>
      <c r="G41" s="292" t="s">
        <v>805</v>
      </c>
      <c r="H41" s="292"/>
      <c r="I41" s="292"/>
      <c r="J41" s="292"/>
      <c r="K41" s="156"/>
    </row>
    <row r="42" spans="2:11" ht="15" customHeight="1">
      <c r="B42" s="159"/>
      <c r="C42" s="160"/>
      <c r="D42" s="158"/>
      <c r="E42" s="162" t="s">
        <v>95</v>
      </c>
      <c r="F42" s="158"/>
      <c r="G42" s="292" t="s">
        <v>806</v>
      </c>
      <c r="H42" s="292"/>
      <c r="I42" s="292"/>
      <c r="J42" s="292"/>
      <c r="K42" s="156"/>
    </row>
    <row r="43" spans="2:11" ht="12.75" customHeight="1">
      <c r="B43" s="159"/>
      <c r="C43" s="160"/>
      <c r="D43" s="158"/>
      <c r="E43" s="158"/>
      <c r="F43" s="158"/>
      <c r="G43" s="158"/>
      <c r="H43" s="158"/>
      <c r="I43" s="158"/>
      <c r="J43" s="158"/>
      <c r="K43" s="156"/>
    </row>
    <row r="44" spans="2:11" ht="15" customHeight="1">
      <c r="B44" s="159"/>
      <c r="C44" s="160"/>
      <c r="D44" s="292" t="s">
        <v>807</v>
      </c>
      <c r="E44" s="292"/>
      <c r="F44" s="292"/>
      <c r="G44" s="292"/>
      <c r="H44" s="292"/>
      <c r="I44" s="292"/>
      <c r="J44" s="292"/>
      <c r="K44" s="156"/>
    </row>
    <row r="45" spans="2:11" ht="15" customHeight="1">
      <c r="B45" s="159"/>
      <c r="C45" s="160"/>
      <c r="D45" s="160"/>
      <c r="E45" s="292" t="s">
        <v>808</v>
      </c>
      <c r="F45" s="292"/>
      <c r="G45" s="292"/>
      <c r="H45" s="292"/>
      <c r="I45" s="292"/>
      <c r="J45" s="292"/>
      <c r="K45" s="156"/>
    </row>
    <row r="46" spans="2:11" ht="15" customHeight="1">
      <c r="B46" s="159"/>
      <c r="C46" s="160"/>
      <c r="D46" s="160"/>
      <c r="E46" s="292" t="s">
        <v>809</v>
      </c>
      <c r="F46" s="292"/>
      <c r="G46" s="292"/>
      <c r="H46" s="292"/>
      <c r="I46" s="292"/>
      <c r="J46" s="292"/>
      <c r="K46" s="156"/>
    </row>
    <row r="47" spans="2:11" ht="15" customHeight="1">
      <c r="B47" s="159"/>
      <c r="C47" s="160"/>
      <c r="D47" s="160"/>
      <c r="E47" s="292" t="s">
        <v>810</v>
      </c>
      <c r="F47" s="292"/>
      <c r="G47" s="292"/>
      <c r="H47" s="292"/>
      <c r="I47" s="292"/>
      <c r="J47" s="292"/>
      <c r="K47" s="156"/>
    </row>
    <row r="48" spans="2:11" ht="15" customHeight="1">
      <c r="B48" s="159"/>
      <c r="C48" s="160"/>
      <c r="D48" s="292" t="s">
        <v>811</v>
      </c>
      <c r="E48" s="292"/>
      <c r="F48" s="292"/>
      <c r="G48" s="292"/>
      <c r="H48" s="292"/>
      <c r="I48" s="292"/>
      <c r="J48" s="292"/>
      <c r="K48" s="156"/>
    </row>
    <row r="49" spans="2:11" ht="25.5" customHeight="1">
      <c r="B49" s="155"/>
      <c r="C49" s="295" t="s">
        <v>812</v>
      </c>
      <c r="D49" s="295"/>
      <c r="E49" s="295"/>
      <c r="F49" s="295"/>
      <c r="G49" s="295"/>
      <c r="H49" s="295"/>
      <c r="I49" s="295"/>
      <c r="J49" s="295"/>
      <c r="K49" s="156"/>
    </row>
    <row r="50" spans="2:11" ht="5.25" customHeight="1">
      <c r="B50" s="155"/>
      <c r="C50" s="157"/>
      <c r="D50" s="157"/>
      <c r="E50" s="157"/>
      <c r="F50" s="157"/>
      <c r="G50" s="157"/>
      <c r="H50" s="157"/>
      <c r="I50" s="157"/>
      <c r="J50" s="157"/>
      <c r="K50" s="156"/>
    </row>
    <row r="51" spans="2:11" ht="15" customHeight="1">
      <c r="B51" s="155"/>
      <c r="C51" s="292" t="s">
        <v>813</v>
      </c>
      <c r="D51" s="292"/>
      <c r="E51" s="292"/>
      <c r="F51" s="292"/>
      <c r="G51" s="292"/>
      <c r="H51" s="292"/>
      <c r="I51" s="292"/>
      <c r="J51" s="292"/>
      <c r="K51" s="156"/>
    </row>
    <row r="52" spans="2:11" ht="15" customHeight="1">
      <c r="B52" s="155"/>
      <c r="C52" s="292" t="s">
        <v>814</v>
      </c>
      <c r="D52" s="292"/>
      <c r="E52" s="292"/>
      <c r="F52" s="292"/>
      <c r="G52" s="292"/>
      <c r="H52" s="292"/>
      <c r="I52" s="292"/>
      <c r="J52" s="292"/>
      <c r="K52" s="156"/>
    </row>
    <row r="53" spans="2:11" ht="12.75" customHeight="1">
      <c r="B53" s="155"/>
      <c r="C53" s="158"/>
      <c r="D53" s="158"/>
      <c r="E53" s="158"/>
      <c r="F53" s="158"/>
      <c r="G53" s="158"/>
      <c r="H53" s="158"/>
      <c r="I53" s="158"/>
      <c r="J53" s="158"/>
      <c r="K53" s="156"/>
    </row>
    <row r="54" spans="2:11" ht="15" customHeight="1">
      <c r="B54" s="155"/>
      <c r="C54" s="292" t="s">
        <v>815</v>
      </c>
      <c r="D54" s="292"/>
      <c r="E54" s="292"/>
      <c r="F54" s="292"/>
      <c r="G54" s="292"/>
      <c r="H54" s="292"/>
      <c r="I54" s="292"/>
      <c r="J54" s="292"/>
      <c r="K54" s="156"/>
    </row>
    <row r="55" spans="2:11" ht="15" customHeight="1">
      <c r="B55" s="155"/>
      <c r="C55" s="160"/>
      <c r="D55" s="292" t="s">
        <v>816</v>
      </c>
      <c r="E55" s="292"/>
      <c r="F55" s="292"/>
      <c r="G55" s="292"/>
      <c r="H55" s="292"/>
      <c r="I55" s="292"/>
      <c r="J55" s="292"/>
      <c r="K55" s="156"/>
    </row>
    <row r="56" spans="2:11" ht="15" customHeight="1">
      <c r="B56" s="155"/>
      <c r="C56" s="160"/>
      <c r="D56" s="292" t="s">
        <v>817</v>
      </c>
      <c r="E56" s="292"/>
      <c r="F56" s="292"/>
      <c r="G56" s="292"/>
      <c r="H56" s="292"/>
      <c r="I56" s="292"/>
      <c r="J56" s="292"/>
      <c r="K56" s="156"/>
    </row>
    <row r="57" spans="2:11" ht="15" customHeight="1">
      <c r="B57" s="155"/>
      <c r="C57" s="160"/>
      <c r="D57" s="292" t="s">
        <v>818</v>
      </c>
      <c r="E57" s="292"/>
      <c r="F57" s="292"/>
      <c r="G57" s="292"/>
      <c r="H57" s="292"/>
      <c r="I57" s="292"/>
      <c r="J57" s="292"/>
      <c r="K57" s="156"/>
    </row>
    <row r="58" spans="2:11" ht="15" customHeight="1">
      <c r="B58" s="155"/>
      <c r="C58" s="160"/>
      <c r="D58" s="292" t="s">
        <v>819</v>
      </c>
      <c r="E58" s="292"/>
      <c r="F58" s="292"/>
      <c r="G58" s="292"/>
      <c r="H58" s="292"/>
      <c r="I58" s="292"/>
      <c r="J58" s="292"/>
      <c r="K58" s="156"/>
    </row>
    <row r="59" spans="2:11" ht="15" customHeight="1">
      <c r="B59" s="155"/>
      <c r="C59" s="160"/>
      <c r="D59" s="294" t="s">
        <v>820</v>
      </c>
      <c r="E59" s="294"/>
      <c r="F59" s="294"/>
      <c r="G59" s="294"/>
      <c r="H59" s="294"/>
      <c r="I59" s="294"/>
      <c r="J59" s="294"/>
      <c r="K59" s="156"/>
    </row>
    <row r="60" spans="2:11" ht="15" customHeight="1">
      <c r="B60" s="155"/>
      <c r="C60" s="160"/>
      <c r="D60" s="292" t="s">
        <v>821</v>
      </c>
      <c r="E60" s="292"/>
      <c r="F60" s="292"/>
      <c r="G60" s="292"/>
      <c r="H60" s="292"/>
      <c r="I60" s="292"/>
      <c r="J60" s="292"/>
      <c r="K60" s="156"/>
    </row>
    <row r="61" spans="2:11" ht="12.75" customHeight="1">
      <c r="B61" s="155"/>
      <c r="C61" s="160"/>
      <c r="D61" s="160"/>
      <c r="E61" s="163"/>
      <c r="F61" s="160"/>
      <c r="G61" s="160"/>
      <c r="H61" s="160"/>
      <c r="I61" s="160"/>
      <c r="J61" s="160"/>
      <c r="K61" s="156"/>
    </row>
    <row r="62" spans="2:11" ht="15" customHeight="1">
      <c r="B62" s="155"/>
      <c r="C62" s="160"/>
      <c r="D62" s="292" t="s">
        <v>822</v>
      </c>
      <c r="E62" s="292"/>
      <c r="F62" s="292"/>
      <c r="G62" s="292"/>
      <c r="H62" s="292"/>
      <c r="I62" s="292"/>
      <c r="J62" s="292"/>
      <c r="K62" s="156"/>
    </row>
    <row r="63" spans="2:11" ht="15" customHeight="1">
      <c r="B63" s="155"/>
      <c r="C63" s="160"/>
      <c r="D63" s="294" t="s">
        <v>823</v>
      </c>
      <c r="E63" s="294"/>
      <c r="F63" s="294"/>
      <c r="G63" s="294"/>
      <c r="H63" s="294"/>
      <c r="I63" s="294"/>
      <c r="J63" s="294"/>
      <c r="K63" s="156"/>
    </row>
    <row r="64" spans="2:11" ht="15" customHeight="1">
      <c r="B64" s="155"/>
      <c r="C64" s="160"/>
      <c r="D64" s="292" t="s">
        <v>824</v>
      </c>
      <c r="E64" s="292"/>
      <c r="F64" s="292"/>
      <c r="G64" s="292"/>
      <c r="H64" s="292"/>
      <c r="I64" s="292"/>
      <c r="J64" s="292"/>
      <c r="K64" s="156"/>
    </row>
    <row r="65" spans="2:11" ht="15" customHeight="1">
      <c r="B65" s="155"/>
      <c r="C65" s="160"/>
      <c r="D65" s="292" t="s">
        <v>825</v>
      </c>
      <c r="E65" s="292"/>
      <c r="F65" s="292"/>
      <c r="G65" s="292"/>
      <c r="H65" s="292"/>
      <c r="I65" s="292"/>
      <c r="J65" s="292"/>
      <c r="K65" s="156"/>
    </row>
    <row r="66" spans="2:11" ht="15" customHeight="1">
      <c r="B66" s="155"/>
      <c r="C66" s="160"/>
      <c r="D66" s="292" t="s">
        <v>826</v>
      </c>
      <c r="E66" s="292"/>
      <c r="F66" s="292"/>
      <c r="G66" s="292"/>
      <c r="H66" s="292"/>
      <c r="I66" s="292"/>
      <c r="J66" s="292"/>
      <c r="K66" s="156"/>
    </row>
    <row r="67" spans="2:11" ht="15" customHeight="1">
      <c r="B67" s="155"/>
      <c r="C67" s="160"/>
      <c r="D67" s="292" t="s">
        <v>827</v>
      </c>
      <c r="E67" s="292"/>
      <c r="F67" s="292"/>
      <c r="G67" s="292"/>
      <c r="H67" s="292"/>
      <c r="I67" s="292"/>
      <c r="J67" s="292"/>
      <c r="K67" s="156"/>
    </row>
    <row r="68" spans="2:11" ht="12.75" customHeight="1">
      <c r="B68" s="164"/>
      <c r="C68" s="165"/>
      <c r="D68" s="165"/>
      <c r="E68" s="165"/>
      <c r="F68" s="165"/>
      <c r="G68" s="165"/>
      <c r="H68" s="165"/>
      <c r="I68" s="165"/>
      <c r="J68" s="165"/>
      <c r="K68" s="166"/>
    </row>
    <row r="69" spans="2:11" ht="18.75" customHeight="1">
      <c r="B69" s="167"/>
      <c r="C69" s="167"/>
      <c r="D69" s="167"/>
      <c r="E69" s="167"/>
      <c r="F69" s="167"/>
      <c r="G69" s="167"/>
      <c r="H69" s="167"/>
      <c r="I69" s="167"/>
      <c r="J69" s="167"/>
      <c r="K69" s="168"/>
    </row>
    <row r="70" spans="2:11" ht="18.75" customHeight="1">
      <c r="B70" s="168"/>
      <c r="C70" s="168"/>
      <c r="D70" s="168"/>
      <c r="E70" s="168"/>
      <c r="F70" s="168"/>
      <c r="G70" s="168"/>
      <c r="H70" s="168"/>
      <c r="I70" s="168"/>
      <c r="J70" s="168"/>
      <c r="K70" s="168"/>
    </row>
    <row r="71" spans="2:11" ht="7.5" customHeight="1">
      <c r="B71" s="169"/>
      <c r="C71" s="170"/>
      <c r="D71" s="170"/>
      <c r="E71" s="170"/>
      <c r="F71" s="170"/>
      <c r="G71" s="170"/>
      <c r="H71" s="170"/>
      <c r="I71" s="170"/>
      <c r="J71" s="170"/>
      <c r="K71" s="171"/>
    </row>
    <row r="72" spans="2:11" ht="45" customHeight="1">
      <c r="B72" s="172"/>
      <c r="C72" s="293" t="s">
        <v>764</v>
      </c>
      <c r="D72" s="293"/>
      <c r="E72" s="293"/>
      <c r="F72" s="293"/>
      <c r="G72" s="293"/>
      <c r="H72" s="293"/>
      <c r="I72" s="293"/>
      <c r="J72" s="293"/>
      <c r="K72" s="173"/>
    </row>
    <row r="73" spans="2:11" ht="17.25" customHeight="1">
      <c r="B73" s="172"/>
      <c r="C73" s="174" t="s">
        <v>828</v>
      </c>
      <c r="D73" s="174"/>
      <c r="E73" s="174"/>
      <c r="F73" s="174" t="s">
        <v>829</v>
      </c>
      <c r="G73" s="175"/>
      <c r="H73" s="174" t="s">
        <v>90</v>
      </c>
      <c r="I73" s="174" t="s">
        <v>47</v>
      </c>
      <c r="J73" s="174" t="s">
        <v>830</v>
      </c>
      <c r="K73" s="173"/>
    </row>
    <row r="74" spans="2:11" ht="17.25" customHeight="1">
      <c r="B74" s="172"/>
      <c r="C74" s="176" t="s">
        <v>831</v>
      </c>
      <c r="D74" s="176"/>
      <c r="E74" s="176"/>
      <c r="F74" s="177" t="s">
        <v>832</v>
      </c>
      <c r="G74" s="178"/>
      <c r="H74" s="176"/>
      <c r="I74" s="176"/>
      <c r="J74" s="176" t="s">
        <v>833</v>
      </c>
      <c r="K74" s="173"/>
    </row>
    <row r="75" spans="2:11" ht="5.25" customHeight="1">
      <c r="B75" s="172"/>
      <c r="C75" s="179"/>
      <c r="D75" s="179"/>
      <c r="E75" s="179"/>
      <c r="F75" s="179"/>
      <c r="G75" s="180"/>
      <c r="H75" s="179"/>
      <c r="I75" s="179"/>
      <c r="J75" s="179"/>
      <c r="K75" s="173"/>
    </row>
    <row r="76" spans="2:11" ht="15" customHeight="1">
      <c r="B76" s="172"/>
      <c r="C76" s="162" t="s">
        <v>834</v>
      </c>
      <c r="D76" s="162"/>
      <c r="E76" s="162"/>
      <c r="F76" s="181" t="s">
        <v>835</v>
      </c>
      <c r="G76" s="180"/>
      <c r="H76" s="162" t="s">
        <v>836</v>
      </c>
      <c r="I76" s="162" t="s">
        <v>837</v>
      </c>
      <c r="J76" s="162" t="s">
        <v>838</v>
      </c>
      <c r="K76" s="173"/>
    </row>
    <row r="77" spans="2:11" ht="15" customHeight="1">
      <c r="B77" s="182"/>
      <c r="C77" s="162" t="s">
        <v>839</v>
      </c>
      <c r="D77" s="162"/>
      <c r="E77" s="162"/>
      <c r="F77" s="181" t="s">
        <v>840</v>
      </c>
      <c r="G77" s="180"/>
      <c r="H77" s="162" t="s">
        <v>841</v>
      </c>
      <c r="I77" s="162" t="s">
        <v>837</v>
      </c>
      <c r="J77" s="162">
        <v>50</v>
      </c>
      <c r="K77" s="173"/>
    </row>
    <row r="78" spans="2:11" ht="15" customHeight="1">
      <c r="B78" s="182"/>
      <c r="C78" s="162" t="s">
        <v>842</v>
      </c>
      <c r="D78" s="162"/>
      <c r="E78" s="162"/>
      <c r="F78" s="181" t="s">
        <v>835</v>
      </c>
      <c r="G78" s="180"/>
      <c r="H78" s="162" t="s">
        <v>843</v>
      </c>
      <c r="I78" s="162" t="s">
        <v>844</v>
      </c>
      <c r="J78" s="162"/>
      <c r="K78" s="173"/>
    </row>
    <row r="79" spans="2:11" ht="15" customHeight="1">
      <c r="B79" s="182"/>
      <c r="C79" s="162" t="s">
        <v>845</v>
      </c>
      <c r="D79" s="162"/>
      <c r="E79" s="162"/>
      <c r="F79" s="181" t="s">
        <v>840</v>
      </c>
      <c r="G79" s="180"/>
      <c r="H79" s="162" t="s">
        <v>846</v>
      </c>
      <c r="I79" s="162" t="s">
        <v>837</v>
      </c>
      <c r="J79" s="162">
        <v>50</v>
      </c>
      <c r="K79" s="173"/>
    </row>
    <row r="80" spans="2:11" ht="15" customHeight="1">
      <c r="B80" s="182"/>
      <c r="C80" s="162" t="s">
        <v>847</v>
      </c>
      <c r="D80" s="162"/>
      <c r="E80" s="162"/>
      <c r="F80" s="181" t="s">
        <v>840</v>
      </c>
      <c r="G80" s="180"/>
      <c r="H80" s="162" t="s">
        <v>848</v>
      </c>
      <c r="I80" s="162" t="s">
        <v>837</v>
      </c>
      <c r="J80" s="162">
        <v>20</v>
      </c>
      <c r="K80" s="173"/>
    </row>
    <row r="81" spans="2:11" ht="15" customHeight="1">
      <c r="B81" s="182"/>
      <c r="C81" s="162" t="s">
        <v>849</v>
      </c>
      <c r="D81" s="162"/>
      <c r="E81" s="162"/>
      <c r="F81" s="181" t="s">
        <v>840</v>
      </c>
      <c r="G81" s="180"/>
      <c r="H81" s="162" t="s">
        <v>850</v>
      </c>
      <c r="I81" s="162" t="s">
        <v>837</v>
      </c>
      <c r="J81" s="162">
        <v>20</v>
      </c>
      <c r="K81" s="173"/>
    </row>
    <row r="82" spans="2:11" ht="15" customHeight="1">
      <c r="B82" s="182"/>
      <c r="C82" s="162" t="s">
        <v>851</v>
      </c>
      <c r="D82" s="162"/>
      <c r="E82" s="162"/>
      <c r="F82" s="181" t="s">
        <v>840</v>
      </c>
      <c r="G82" s="180"/>
      <c r="H82" s="162" t="s">
        <v>852</v>
      </c>
      <c r="I82" s="162" t="s">
        <v>837</v>
      </c>
      <c r="J82" s="162">
        <v>50</v>
      </c>
      <c r="K82" s="173"/>
    </row>
    <row r="83" spans="2:11" ht="15" customHeight="1">
      <c r="B83" s="182"/>
      <c r="C83" s="162" t="s">
        <v>853</v>
      </c>
      <c r="D83" s="162"/>
      <c r="E83" s="162"/>
      <c r="F83" s="181" t="s">
        <v>840</v>
      </c>
      <c r="G83" s="180"/>
      <c r="H83" s="162" t="s">
        <v>853</v>
      </c>
      <c r="I83" s="162" t="s">
        <v>837</v>
      </c>
      <c r="J83" s="162">
        <v>50</v>
      </c>
      <c r="K83" s="173"/>
    </row>
    <row r="84" spans="2:11" ht="15" customHeight="1">
      <c r="B84" s="182"/>
      <c r="C84" s="162" t="s">
        <v>96</v>
      </c>
      <c r="D84" s="162"/>
      <c r="E84" s="162"/>
      <c r="F84" s="181" t="s">
        <v>840</v>
      </c>
      <c r="G84" s="180"/>
      <c r="H84" s="162" t="s">
        <v>854</v>
      </c>
      <c r="I84" s="162" t="s">
        <v>837</v>
      </c>
      <c r="J84" s="162">
        <v>255</v>
      </c>
      <c r="K84" s="173"/>
    </row>
    <row r="85" spans="2:11" ht="15" customHeight="1">
      <c r="B85" s="182"/>
      <c r="C85" s="162" t="s">
        <v>855</v>
      </c>
      <c r="D85" s="162"/>
      <c r="E85" s="162"/>
      <c r="F85" s="181" t="s">
        <v>835</v>
      </c>
      <c r="G85" s="180"/>
      <c r="H85" s="162" t="s">
        <v>856</v>
      </c>
      <c r="I85" s="162" t="s">
        <v>857</v>
      </c>
      <c r="J85" s="162"/>
      <c r="K85" s="173"/>
    </row>
    <row r="86" spans="2:11" ht="15" customHeight="1">
      <c r="B86" s="182"/>
      <c r="C86" s="162" t="s">
        <v>858</v>
      </c>
      <c r="D86" s="162"/>
      <c r="E86" s="162"/>
      <c r="F86" s="181" t="s">
        <v>835</v>
      </c>
      <c r="G86" s="180"/>
      <c r="H86" s="162" t="s">
        <v>859</v>
      </c>
      <c r="I86" s="162" t="s">
        <v>860</v>
      </c>
      <c r="J86" s="162"/>
      <c r="K86" s="173"/>
    </row>
    <row r="87" spans="2:11" ht="15" customHeight="1">
      <c r="B87" s="182"/>
      <c r="C87" s="162" t="s">
        <v>861</v>
      </c>
      <c r="D87" s="162"/>
      <c r="E87" s="162"/>
      <c r="F87" s="181" t="s">
        <v>835</v>
      </c>
      <c r="G87" s="180"/>
      <c r="H87" s="162" t="s">
        <v>861</v>
      </c>
      <c r="I87" s="162" t="s">
        <v>860</v>
      </c>
      <c r="J87" s="162"/>
      <c r="K87" s="173"/>
    </row>
    <row r="88" spans="2:11" ht="15" customHeight="1">
      <c r="B88" s="182"/>
      <c r="C88" s="162" t="s">
        <v>30</v>
      </c>
      <c r="D88" s="162"/>
      <c r="E88" s="162"/>
      <c r="F88" s="181" t="s">
        <v>835</v>
      </c>
      <c r="G88" s="180"/>
      <c r="H88" s="162" t="s">
        <v>862</v>
      </c>
      <c r="I88" s="162" t="s">
        <v>860</v>
      </c>
      <c r="J88" s="162"/>
      <c r="K88" s="173"/>
    </row>
    <row r="89" spans="2:11" ht="15" customHeight="1">
      <c r="B89" s="182"/>
      <c r="C89" s="162" t="s">
        <v>38</v>
      </c>
      <c r="D89" s="162"/>
      <c r="E89" s="162"/>
      <c r="F89" s="181" t="s">
        <v>835</v>
      </c>
      <c r="G89" s="180"/>
      <c r="H89" s="162" t="s">
        <v>863</v>
      </c>
      <c r="I89" s="162" t="s">
        <v>860</v>
      </c>
      <c r="J89" s="162"/>
      <c r="K89" s="173"/>
    </row>
    <row r="90" spans="2:11" ht="15" customHeight="1">
      <c r="B90" s="183"/>
      <c r="C90" s="184"/>
      <c r="D90" s="184"/>
      <c r="E90" s="184"/>
      <c r="F90" s="184"/>
      <c r="G90" s="184"/>
      <c r="H90" s="184"/>
      <c r="I90" s="184"/>
      <c r="J90" s="184"/>
      <c r="K90" s="185"/>
    </row>
    <row r="91" spans="2:11" ht="18.75" customHeight="1">
      <c r="B91" s="186"/>
      <c r="C91" s="187"/>
      <c r="D91" s="187"/>
      <c r="E91" s="187"/>
      <c r="F91" s="187"/>
      <c r="G91" s="187"/>
      <c r="H91" s="187"/>
      <c r="I91" s="187"/>
      <c r="J91" s="187"/>
      <c r="K91" s="186"/>
    </row>
    <row r="92" spans="2:11" ht="18.75" customHeight="1">
      <c r="B92" s="168"/>
      <c r="C92" s="168"/>
      <c r="D92" s="168"/>
      <c r="E92" s="168"/>
      <c r="F92" s="168"/>
      <c r="G92" s="168"/>
      <c r="H92" s="168"/>
      <c r="I92" s="168"/>
      <c r="J92" s="168"/>
      <c r="K92" s="168"/>
    </row>
    <row r="93" spans="2:11" ht="7.5" customHeight="1">
      <c r="B93" s="169"/>
      <c r="C93" s="170"/>
      <c r="D93" s="170"/>
      <c r="E93" s="170"/>
      <c r="F93" s="170"/>
      <c r="G93" s="170"/>
      <c r="H93" s="170"/>
      <c r="I93" s="170"/>
      <c r="J93" s="170"/>
      <c r="K93" s="171"/>
    </row>
    <row r="94" spans="2:11" ht="45" customHeight="1">
      <c r="B94" s="172"/>
      <c r="C94" s="293" t="s">
        <v>864</v>
      </c>
      <c r="D94" s="293"/>
      <c r="E94" s="293"/>
      <c r="F94" s="293"/>
      <c r="G94" s="293"/>
      <c r="H94" s="293"/>
      <c r="I94" s="293"/>
      <c r="J94" s="293"/>
      <c r="K94" s="173"/>
    </row>
    <row r="95" spans="2:11" ht="17.25" customHeight="1">
      <c r="B95" s="172"/>
      <c r="C95" s="174" t="s">
        <v>828</v>
      </c>
      <c r="D95" s="174"/>
      <c r="E95" s="174"/>
      <c r="F95" s="174" t="s">
        <v>829</v>
      </c>
      <c r="G95" s="175"/>
      <c r="H95" s="174" t="s">
        <v>90</v>
      </c>
      <c r="I95" s="174" t="s">
        <v>47</v>
      </c>
      <c r="J95" s="174" t="s">
        <v>830</v>
      </c>
      <c r="K95" s="173"/>
    </row>
    <row r="96" spans="2:11" ht="17.25" customHeight="1">
      <c r="B96" s="172"/>
      <c r="C96" s="176" t="s">
        <v>831</v>
      </c>
      <c r="D96" s="176"/>
      <c r="E96" s="176"/>
      <c r="F96" s="177" t="s">
        <v>832</v>
      </c>
      <c r="G96" s="178"/>
      <c r="H96" s="176"/>
      <c r="I96" s="176"/>
      <c r="J96" s="176" t="s">
        <v>833</v>
      </c>
      <c r="K96" s="173"/>
    </row>
    <row r="97" spans="2:11" ht="5.25" customHeight="1">
      <c r="B97" s="172"/>
      <c r="C97" s="174"/>
      <c r="D97" s="174"/>
      <c r="E97" s="174"/>
      <c r="F97" s="174"/>
      <c r="G97" s="188"/>
      <c r="H97" s="174"/>
      <c r="I97" s="174"/>
      <c r="J97" s="174"/>
      <c r="K97" s="173"/>
    </row>
    <row r="98" spans="2:11" ht="15" customHeight="1">
      <c r="B98" s="172"/>
      <c r="C98" s="162" t="s">
        <v>834</v>
      </c>
      <c r="D98" s="162"/>
      <c r="E98" s="162"/>
      <c r="F98" s="181" t="s">
        <v>835</v>
      </c>
      <c r="G98" s="162"/>
      <c r="H98" s="162" t="s">
        <v>865</v>
      </c>
      <c r="I98" s="162" t="s">
        <v>837</v>
      </c>
      <c r="J98" s="162" t="s">
        <v>838</v>
      </c>
      <c r="K98" s="173"/>
    </row>
    <row r="99" spans="2:11" ht="15" customHeight="1">
      <c r="B99" s="182"/>
      <c r="C99" s="162" t="s">
        <v>839</v>
      </c>
      <c r="D99" s="162"/>
      <c r="E99" s="162"/>
      <c r="F99" s="181" t="s">
        <v>840</v>
      </c>
      <c r="G99" s="162"/>
      <c r="H99" s="162" t="s">
        <v>865</v>
      </c>
      <c r="I99" s="162" t="s">
        <v>837</v>
      </c>
      <c r="J99" s="162">
        <v>50</v>
      </c>
      <c r="K99" s="173"/>
    </row>
    <row r="100" spans="2:11" ht="15" customHeight="1">
      <c r="B100" s="182"/>
      <c r="C100" s="162" t="s">
        <v>842</v>
      </c>
      <c r="D100" s="162"/>
      <c r="E100" s="162"/>
      <c r="F100" s="181" t="s">
        <v>835</v>
      </c>
      <c r="G100" s="162"/>
      <c r="H100" s="162" t="s">
        <v>865</v>
      </c>
      <c r="I100" s="162" t="s">
        <v>844</v>
      </c>
      <c r="J100" s="162"/>
      <c r="K100" s="173"/>
    </row>
    <row r="101" spans="2:11" ht="15" customHeight="1">
      <c r="B101" s="182"/>
      <c r="C101" s="162" t="s">
        <v>845</v>
      </c>
      <c r="D101" s="162"/>
      <c r="E101" s="162"/>
      <c r="F101" s="181" t="s">
        <v>840</v>
      </c>
      <c r="G101" s="162"/>
      <c r="H101" s="162" t="s">
        <v>865</v>
      </c>
      <c r="I101" s="162" t="s">
        <v>837</v>
      </c>
      <c r="J101" s="162">
        <v>50</v>
      </c>
      <c r="K101" s="173"/>
    </row>
    <row r="102" spans="2:11" ht="15" customHeight="1">
      <c r="B102" s="182"/>
      <c r="C102" s="162" t="s">
        <v>853</v>
      </c>
      <c r="D102" s="162"/>
      <c r="E102" s="162"/>
      <c r="F102" s="181" t="s">
        <v>840</v>
      </c>
      <c r="G102" s="162"/>
      <c r="H102" s="162" t="s">
        <v>865</v>
      </c>
      <c r="I102" s="162" t="s">
        <v>837</v>
      </c>
      <c r="J102" s="162">
        <v>50</v>
      </c>
      <c r="K102" s="173"/>
    </row>
    <row r="103" spans="2:11" ht="15" customHeight="1">
      <c r="B103" s="182"/>
      <c r="C103" s="162" t="s">
        <v>851</v>
      </c>
      <c r="D103" s="162"/>
      <c r="E103" s="162"/>
      <c r="F103" s="181" t="s">
        <v>840</v>
      </c>
      <c r="G103" s="162"/>
      <c r="H103" s="162" t="s">
        <v>865</v>
      </c>
      <c r="I103" s="162" t="s">
        <v>837</v>
      </c>
      <c r="J103" s="162">
        <v>50</v>
      </c>
      <c r="K103" s="173"/>
    </row>
    <row r="104" spans="2:11" ht="15" customHeight="1">
      <c r="B104" s="182"/>
      <c r="C104" s="162" t="s">
        <v>43</v>
      </c>
      <c r="D104" s="162"/>
      <c r="E104" s="162"/>
      <c r="F104" s="181" t="s">
        <v>835</v>
      </c>
      <c r="G104" s="162"/>
      <c r="H104" s="162" t="s">
        <v>866</v>
      </c>
      <c r="I104" s="162" t="s">
        <v>837</v>
      </c>
      <c r="J104" s="162">
        <v>20</v>
      </c>
      <c r="K104" s="173"/>
    </row>
    <row r="105" spans="2:11" ht="15" customHeight="1">
      <c r="B105" s="182"/>
      <c r="C105" s="162" t="s">
        <v>867</v>
      </c>
      <c r="D105" s="162"/>
      <c r="E105" s="162"/>
      <c r="F105" s="181" t="s">
        <v>835</v>
      </c>
      <c r="G105" s="162"/>
      <c r="H105" s="162" t="s">
        <v>868</v>
      </c>
      <c r="I105" s="162" t="s">
        <v>837</v>
      </c>
      <c r="J105" s="162">
        <v>120</v>
      </c>
      <c r="K105" s="173"/>
    </row>
    <row r="106" spans="2:11" ht="15" customHeight="1">
      <c r="B106" s="182"/>
      <c r="C106" s="162" t="s">
        <v>30</v>
      </c>
      <c r="D106" s="162"/>
      <c r="E106" s="162"/>
      <c r="F106" s="181" t="s">
        <v>835</v>
      </c>
      <c r="G106" s="162"/>
      <c r="H106" s="162" t="s">
        <v>869</v>
      </c>
      <c r="I106" s="162" t="s">
        <v>860</v>
      </c>
      <c r="J106" s="162"/>
      <c r="K106" s="173"/>
    </row>
    <row r="107" spans="2:11" ht="15" customHeight="1">
      <c r="B107" s="182"/>
      <c r="C107" s="162" t="s">
        <v>38</v>
      </c>
      <c r="D107" s="162"/>
      <c r="E107" s="162"/>
      <c r="F107" s="181" t="s">
        <v>835</v>
      </c>
      <c r="G107" s="162"/>
      <c r="H107" s="162" t="s">
        <v>870</v>
      </c>
      <c r="I107" s="162" t="s">
        <v>860</v>
      </c>
      <c r="J107" s="162"/>
      <c r="K107" s="173"/>
    </row>
    <row r="108" spans="2:11" ht="15" customHeight="1">
      <c r="B108" s="182"/>
      <c r="C108" s="162" t="s">
        <v>47</v>
      </c>
      <c r="D108" s="162"/>
      <c r="E108" s="162"/>
      <c r="F108" s="181" t="s">
        <v>835</v>
      </c>
      <c r="G108" s="162"/>
      <c r="H108" s="162" t="s">
        <v>871</v>
      </c>
      <c r="I108" s="162" t="s">
        <v>872</v>
      </c>
      <c r="J108" s="162"/>
      <c r="K108" s="173"/>
    </row>
    <row r="109" spans="2:11" ht="15" customHeight="1">
      <c r="B109" s="183"/>
      <c r="C109" s="189"/>
      <c r="D109" s="189"/>
      <c r="E109" s="189"/>
      <c r="F109" s="189"/>
      <c r="G109" s="189"/>
      <c r="H109" s="189"/>
      <c r="I109" s="189"/>
      <c r="J109" s="189"/>
      <c r="K109" s="185"/>
    </row>
    <row r="110" spans="2:11" ht="18.75" customHeight="1">
      <c r="B110" s="190"/>
      <c r="C110" s="158"/>
      <c r="D110" s="158"/>
      <c r="E110" s="158"/>
      <c r="F110" s="191"/>
      <c r="G110" s="158"/>
      <c r="H110" s="158"/>
      <c r="I110" s="158"/>
      <c r="J110" s="158"/>
      <c r="K110" s="190"/>
    </row>
    <row r="111" spans="2:11" ht="18.75" customHeight="1">
      <c r="B111" s="168"/>
      <c r="C111" s="168"/>
      <c r="D111" s="168"/>
      <c r="E111" s="168"/>
      <c r="F111" s="168"/>
      <c r="G111" s="168"/>
      <c r="H111" s="168"/>
      <c r="I111" s="168"/>
      <c r="J111" s="168"/>
      <c r="K111" s="168"/>
    </row>
    <row r="112" spans="2:11" ht="7.5" customHeight="1">
      <c r="B112" s="192"/>
      <c r="C112" s="193"/>
      <c r="D112" s="193"/>
      <c r="E112" s="193"/>
      <c r="F112" s="193"/>
      <c r="G112" s="193"/>
      <c r="H112" s="193"/>
      <c r="I112" s="193"/>
      <c r="J112" s="193"/>
      <c r="K112" s="194"/>
    </row>
    <row r="113" spans="2:11" ht="45" customHeight="1">
      <c r="B113" s="195"/>
      <c r="C113" s="290" t="s">
        <v>873</v>
      </c>
      <c r="D113" s="290"/>
      <c r="E113" s="290"/>
      <c r="F113" s="290"/>
      <c r="G113" s="290"/>
      <c r="H113" s="290"/>
      <c r="I113" s="290"/>
      <c r="J113" s="290"/>
      <c r="K113" s="196"/>
    </row>
    <row r="114" spans="2:11" ht="17.25" customHeight="1">
      <c r="B114" s="197"/>
      <c r="C114" s="174" t="s">
        <v>828</v>
      </c>
      <c r="D114" s="174"/>
      <c r="E114" s="174"/>
      <c r="F114" s="174" t="s">
        <v>829</v>
      </c>
      <c r="G114" s="175"/>
      <c r="H114" s="174" t="s">
        <v>90</v>
      </c>
      <c r="I114" s="174" t="s">
        <v>47</v>
      </c>
      <c r="J114" s="174" t="s">
        <v>830</v>
      </c>
      <c r="K114" s="198"/>
    </row>
    <row r="115" spans="2:11" ht="17.25" customHeight="1">
      <c r="B115" s="197"/>
      <c r="C115" s="176" t="s">
        <v>831</v>
      </c>
      <c r="D115" s="176"/>
      <c r="E115" s="176"/>
      <c r="F115" s="177" t="s">
        <v>832</v>
      </c>
      <c r="G115" s="178"/>
      <c r="H115" s="176"/>
      <c r="I115" s="176"/>
      <c r="J115" s="176" t="s">
        <v>833</v>
      </c>
      <c r="K115" s="198"/>
    </row>
    <row r="116" spans="2:11" ht="5.25" customHeight="1">
      <c r="B116" s="199"/>
      <c r="C116" s="179"/>
      <c r="D116" s="179"/>
      <c r="E116" s="179"/>
      <c r="F116" s="179"/>
      <c r="G116" s="162"/>
      <c r="H116" s="179"/>
      <c r="I116" s="179"/>
      <c r="J116" s="179"/>
      <c r="K116" s="200"/>
    </row>
    <row r="117" spans="2:11" ht="15" customHeight="1">
      <c r="B117" s="199"/>
      <c r="C117" s="162" t="s">
        <v>834</v>
      </c>
      <c r="D117" s="179"/>
      <c r="E117" s="179"/>
      <c r="F117" s="181" t="s">
        <v>835</v>
      </c>
      <c r="G117" s="162"/>
      <c r="H117" s="162" t="s">
        <v>865</v>
      </c>
      <c r="I117" s="162" t="s">
        <v>837</v>
      </c>
      <c r="J117" s="162" t="s">
        <v>838</v>
      </c>
      <c r="K117" s="201"/>
    </row>
    <row r="118" spans="2:11" ht="15" customHeight="1">
      <c r="B118" s="199"/>
      <c r="C118" s="162" t="s">
        <v>874</v>
      </c>
      <c r="D118" s="162"/>
      <c r="E118" s="162"/>
      <c r="F118" s="181" t="s">
        <v>835</v>
      </c>
      <c r="G118" s="162"/>
      <c r="H118" s="162" t="s">
        <v>875</v>
      </c>
      <c r="I118" s="162" t="s">
        <v>837</v>
      </c>
      <c r="J118" s="162" t="s">
        <v>838</v>
      </c>
      <c r="K118" s="201"/>
    </row>
    <row r="119" spans="2:11" ht="15" customHeight="1">
      <c r="B119" s="199"/>
      <c r="C119" s="162" t="s">
        <v>784</v>
      </c>
      <c r="D119" s="162"/>
      <c r="E119" s="162"/>
      <c r="F119" s="181" t="s">
        <v>835</v>
      </c>
      <c r="G119" s="162"/>
      <c r="H119" s="162" t="s">
        <v>876</v>
      </c>
      <c r="I119" s="162" t="s">
        <v>837</v>
      </c>
      <c r="J119" s="162" t="s">
        <v>838</v>
      </c>
      <c r="K119" s="201"/>
    </row>
    <row r="120" spans="2:11" ht="15" customHeight="1">
      <c r="B120" s="199"/>
      <c r="C120" s="162" t="s">
        <v>877</v>
      </c>
      <c r="D120" s="162"/>
      <c r="E120" s="162"/>
      <c r="F120" s="181" t="s">
        <v>840</v>
      </c>
      <c r="G120" s="162"/>
      <c r="H120" s="162" t="s">
        <v>878</v>
      </c>
      <c r="I120" s="162" t="s">
        <v>837</v>
      </c>
      <c r="J120" s="162">
        <v>15</v>
      </c>
      <c r="K120" s="201"/>
    </row>
    <row r="121" spans="2:11" ht="15" customHeight="1">
      <c r="B121" s="199"/>
      <c r="C121" s="162" t="s">
        <v>839</v>
      </c>
      <c r="D121" s="162"/>
      <c r="E121" s="162"/>
      <c r="F121" s="181" t="s">
        <v>840</v>
      </c>
      <c r="G121" s="162"/>
      <c r="H121" s="162" t="s">
        <v>865</v>
      </c>
      <c r="I121" s="162" t="s">
        <v>837</v>
      </c>
      <c r="J121" s="162">
        <v>50</v>
      </c>
      <c r="K121" s="201"/>
    </row>
    <row r="122" spans="2:11" ht="15" customHeight="1">
      <c r="B122" s="199"/>
      <c r="C122" s="162" t="s">
        <v>845</v>
      </c>
      <c r="D122" s="162"/>
      <c r="E122" s="162"/>
      <c r="F122" s="181" t="s">
        <v>840</v>
      </c>
      <c r="G122" s="162"/>
      <c r="H122" s="162" t="s">
        <v>865</v>
      </c>
      <c r="I122" s="162" t="s">
        <v>837</v>
      </c>
      <c r="J122" s="162">
        <v>50</v>
      </c>
      <c r="K122" s="201"/>
    </row>
    <row r="123" spans="2:11" ht="15" customHeight="1">
      <c r="B123" s="199"/>
      <c r="C123" s="162" t="s">
        <v>851</v>
      </c>
      <c r="D123" s="162"/>
      <c r="E123" s="162"/>
      <c r="F123" s="181" t="s">
        <v>840</v>
      </c>
      <c r="G123" s="162"/>
      <c r="H123" s="162" t="s">
        <v>865</v>
      </c>
      <c r="I123" s="162" t="s">
        <v>837</v>
      </c>
      <c r="J123" s="162">
        <v>50</v>
      </c>
      <c r="K123" s="201"/>
    </row>
    <row r="124" spans="2:11" ht="15" customHeight="1">
      <c r="B124" s="199"/>
      <c r="C124" s="162" t="s">
        <v>853</v>
      </c>
      <c r="D124" s="162"/>
      <c r="E124" s="162"/>
      <c r="F124" s="181" t="s">
        <v>840</v>
      </c>
      <c r="G124" s="162"/>
      <c r="H124" s="162" t="s">
        <v>865</v>
      </c>
      <c r="I124" s="162" t="s">
        <v>837</v>
      </c>
      <c r="J124" s="162">
        <v>50</v>
      </c>
      <c r="K124" s="201"/>
    </row>
    <row r="125" spans="2:11" ht="15" customHeight="1">
      <c r="B125" s="199"/>
      <c r="C125" s="162" t="s">
        <v>96</v>
      </c>
      <c r="D125" s="162"/>
      <c r="E125" s="162"/>
      <c r="F125" s="181" t="s">
        <v>840</v>
      </c>
      <c r="G125" s="162"/>
      <c r="H125" s="162" t="s">
        <v>879</v>
      </c>
      <c r="I125" s="162" t="s">
        <v>837</v>
      </c>
      <c r="J125" s="162">
        <v>255</v>
      </c>
      <c r="K125" s="201"/>
    </row>
    <row r="126" spans="2:11" ht="15" customHeight="1">
      <c r="B126" s="199"/>
      <c r="C126" s="162" t="s">
        <v>855</v>
      </c>
      <c r="D126" s="162"/>
      <c r="E126" s="162"/>
      <c r="F126" s="181" t="s">
        <v>835</v>
      </c>
      <c r="G126" s="162"/>
      <c r="H126" s="162" t="s">
        <v>880</v>
      </c>
      <c r="I126" s="162" t="s">
        <v>857</v>
      </c>
      <c r="J126" s="162"/>
      <c r="K126" s="201"/>
    </row>
    <row r="127" spans="2:11" ht="15" customHeight="1">
      <c r="B127" s="199"/>
      <c r="C127" s="162" t="s">
        <v>858</v>
      </c>
      <c r="D127" s="162"/>
      <c r="E127" s="162"/>
      <c r="F127" s="181" t="s">
        <v>835</v>
      </c>
      <c r="G127" s="162"/>
      <c r="H127" s="162" t="s">
        <v>881</v>
      </c>
      <c r="I127" s="162" t="s">
        <v>860</v>
      </c>
      <c r="J127" s="162"/>
      <c r="K127" s="201"/>
    </row>
    <row r="128" spans="2:11" ht="15" customHeight="1">
      <c r="B128" s="199"/>
      <c r="C128" s="162" t="s">
        <v>861</v>
      </c>
      <c r="D128" s="162"/>
      <c r="E128" s="162"/>
      <c r="F128" s="181" t="s">
        <v>835</v>
      </c>
      <c r="G128" s="162"/>
      <c r="H128" s="162" t="s">
        <v>861</v>
      </c>
      <c r="I128" s="162" t="s">
        <v>860</v>
      </c>
      <c r="J128" s="162"/>
      <c r="K128" s="201"/>
    </row>
    <row r="129" spans="2:11" ht="15" customHeight="1">
      <c r="B129" s="199"/>
      <c r="C129" s="162" t="s">
        <v>30</v>
      </c>
      <c r="D129" s="162"/>
      <c r="E129" s="162"/>
      <c r="F129" s="181" t="s">
        <v>835</v>
      </c>
      <c r="G129" s="162"/>
      <c r="H129" s="162" t="s">
        <v>882</v>
      </c>
      <c r="I129" s="162" t="s">
        <v>860</v>
      </c>
      <c r="J129" s="162"/>
      <c r="K129" s="201"/>
    </row>
    <row r="130" spans="2:11" ht="15" customHeight="1">
      <c r="B130" s="199"/>
      <c r="C130" s="162" t="s">
        <v>883</v>
      </c>
      <c r="D130" s="162"/>
      <c r="E130" s="162"/>
      <c r="F130" s="181" t="s">
        <v>835</v>
      </c>
      <c r="G130" s="162"/>
      <c r="H130" s="162" t="s">
        <v>884</v>
      </c>
      <c r="I130" s="162" t="s">
        <v>860</v>
      </c>
      <c r="J130" s="162"/>
      <c r="K130" s="201"/>
    </row>
    <row r="131" spans="2:11" ht="15" customHeight="1">
      <c r="B131" s="202"/>
      <c r="C131" s="203"/>
      <c r="D131" s="203"/>
      <c r="E131" s="203"/>
      <c r="F131" s="203"/>
      <c r="G131" s="203"/>
      <c r="H131" s="203"/>
      <c r="I131" s="203"/>
      <c r="J131" s="203"/>
      <c r="K131" s="204"/>
    </row>
    <row r="132" spans="2:11" ht="18.75" customHeight="1">
      <c r="B132" s="158"/>
      <c r="C132" s="158"/>
      <c r="D132" s="158"/>
      <c r="E132" s="158"/>
      <c r="F132" s="191"/>
      <c r="G132" s="158"/>
      <c r="H132" s="158"/>
      <c r="I132" s="158"/>
      <c r="J132" s="158"/>
      <c r="K132" s="158"/>
    </row>
    <row r="133" spans="2:11" ht="18.75" customHeight="1">
      <c r="B133" s="168"/>
      <c r="C133" s="168"/>
      <c r="D133" s="168"/>
      <c r="E133" s="168"/>
      <c r="F133" s="168"/>
      <c r="G133" s="168"/>
      <c r="H133" s="168"/>
      <c r="I133" s="168"/>
      <c r="J133" s="168"/>
      <c r="K133" s="168"/>
    </row>
    <row r="134" spans="2:11" ht="7.5" customHeight="1">
      <c r="B134" s="169"/>
      <c r="C134" s="170"/>
      <c r="D134" s="170"/>
      <c r="E134" s="170"/>
      <c r="F134" s="170"/>
      <c r="G134" s="170"/>
      <c r="H134" s="170"/>
      <c r="I134" s="170"/>
      <c r="J134" s="170"/>
      <c r="K134" s="171"/>
    </row>
    <row r="135" spans="2:11" ht="45" customHeight="1">
      <c r="B135" s="172"/>
      <c r="C135" s="293" t="s">
        <v>885</v>
      </c>
      <c r="D135" s="293"/>
      <c r="E135" s="293"/>
      <c r="F135" s="293"/>
      <c r="G135" s="293"/>
      <c r="H135" s="293"/>
      <c r="I135" s="293"/>
      <c r="J135" s="293"/>
      <c r="K135" s="173"/>
    </row>
    <row r="136" spans="2:11" ht="17.25" customHeight="1">
      <c r="B136" s="172"/>
      <c r="C136" s="174" t="s">
        <v>828</v>
      </c>
      <c r="D136" s="174"/>
      <c r="E136" s="174"/>
      <c r="F136" s="174" t="s">
        <v>829</v>
      </c>
      <c r="G136" s="175"/>
      <c r="H136" s="174" t="s">
        <v>90</v>
      </c>
      <c r="I136" s="174" t="s">
        <v>47</v>
      </c>
      <c r="J136" s="174" t="s">
        <v>830</v>
      </c>
      <c r="K136" s="173"/>
    </row>
    <row r="137" spans="2:11" ht="17.25" customHeight="1">
      <c r="B137" s="172"/>
      <c r="C137" s="176" t="s">
        <v>831</v>
      </c>
      <c r="D137" s="176"/>
      <c r="E137" s="176"/>
      <c r="F137" s="177" t="s">
        <v>832</v>
      </c>
      <c r="G137" s="178"/>
      <c r="H137" s="176"/>
      <c r="I137" s="176"/>
      <c r="J137" s="176" t="s">
        <v>833</v>
      </c>
      <c r="K137" s="173"/>
    </row>
    <row r="138" spans="2:11" ht="5.25" customHeight="1">
      <c r="B138" s="182"/>
      <c r="C138" s="179"/>
      <c r="D138" s="179"/>
      <c r="E138" s="179"/>
      <c r="F138" s="179"/>
      <c r="G138" s="180"/>
      <c r="H138" s="179"/>
      <c r="I138" s="179"/>
      <c r="J138" s="179"/>
      <c r="K138" s="201"/>
    </row>
    <row r="139" spans="2:11" ht="15" customHeight="1">
      <c r="B139" s="182"/>
      <c r="C139" s="205" t="s">
        <v>834</v>
      </c>
      <c r="D139" s="162"/>
      <c r="E139" s="162"/>
      <c r="F139" s="206" t="s">
        <v>835</v>
      </c>
      <c r="G139" s="162"/>
      <c r="H139" s="205" t="s">
        <v>865</v>
      </c>
      <c r="I139" s="205" t="s">
        <v>837</v>
      </c>
      <c r="J139" s="205" t="s">
        <v>838</v>
      </c>
      <c r="K139" s="201"/>
    </row>
    <row r="140" spans="2:11" ht="15" customHeight="1">
      <c r="B140" s="182"/>
      <c r="C140" s="205" t="s">
        <v>874</v>
      </c>
      <c r="D140" s="162"/>
      <c r="E140" s="162"/>
      <c r="F140" s="206" t="s">
        <v>835</v>
      </c>
      <c r="G140" s="162"/>
      <c r="H140" s="205" t="s">
        <v>886</v>
      </c>
      <c r="I140" s="205" t="s">
        <v>837</v>
      </c>
      <c r="J140" s="205" t="s">
        <v>838</v>
      </c>
      <c r="K140" s="201"/>
    </row>
    <row r="141" spans="2:11" ht="15" customHeight="1">
      <c r="B141" s="182"/>
      <c r="C141" s="205" t="s">
        <v>784</v>
      </c>
      <c r="D141" s="162"/>
      <c r="E141" s="162"/>
      <c r="F141" s="206" t="s">
        <v>835</v>
      </c>
      <c r="G141" s="162"/>
      <c r="H141" s="205" t="s">
        <v>887</v>
      </c>
      <c r="I141" s="205" t="s">
        <v>837</v>
      </c>
      <c r="J141" s="205" t="s">
        <v>838</v>
      </c>
      <c r="K141" s="201"/>
    </row>
    <row r="142" spans="2:11" ht="15" customHeight="1">
      <c r="B142" s="182"/>
      <c r="C142" s="205" t="s">
        <v>839</v>
      </c>
      <c r="D142" s="162"/>
      <c r="E142" s="162"/>
      <c r="F142" s="206" t="s">
        <v>840</v>
      </c>
      <c r="G142" s="162"/>
      <c r="H142" s="205" t="s">
        <v>865</v>
      </c>
      <c r="I142" s="205" t="s">
        <v>837</v>
      </c>
      <c r="J142" s="205">
        <v>50</v>
      </c>
      <c r="K142" s="201"/>
    </row>
    <row r="143" spans="2:11" ht="15" customHeight="1">
      <c r="B143" s="182"/>
      <c r="C143" s="205" t="s">
        <v>842</v>
      </c>
      <c r="D143" s="162"/>
      <c r="E143" s="162"/>
      <c r="F143" s="206" t="s">
        <v>835</v>
      </c>
      <c r="G143" s="162"/>
      <c r="H143" s="205" t="s">
        <v>865</v>
      </c>
      <c r="I143" s="205" t="s">
        <v>844</v>
      </c>
      <c r="J143" s="205"/>
      <c r="K143" s="201"/>
    </row>
    <row r="144" spans="2:11" ht="15" customHeight="1">
      <c r="B144" s="182"/>
      <c r="C144" s="205" t="s">
        <v>845</v>
      </c>
      <c r="D144" s="162"/>
      <c r="E144" s="162"/>
      <c r="F144" s="206" t="s">
        <v>840</v>
      </c>
      <c r="G144" s="162"/>
      <c r="H144" s="205" t="s">
        <v>865</v>
      </c>
      <c r="I144" s="205" t="s">
        <v>837</v>
      </c>
      <c r="J144" s="205">
        <v>50</v>
      </c>
      <c r="K144" s="201"/>
    </row>
    <row r="145" spans="2:11" ht="15" customHeight="1">
      <c r="B145" s="182"/>
      <c r="C145" s="205" t="s">
        <v>853</v>
      </c>
      <c r="D145" s="162"/>
      <c r="E145" s="162"/>
      <c r="F145" s="206" t="s">
        <v>840</v>
      </c>
      <c r="G145" s="162"/>
      <c r="H145" s="205" t="s">
        <v>865</v>
      </c>
      <c r="I145" s="205" t="s">
        <v>837</v>
      </c>
      <c r="J145" s="205">
        <v>50</v>
      </c>
      <c r="K145" s="201"/>
    </row>
    <row r="146" spans="2:11" ht="15" customHeight="1">
      <c r="B146" s="182"/>
      <c r="C146" s="205" t="s">
        <v>851</v>
      </c>
      <c r="D146" s="162"/>
      <c r="E146" s="162"/>
      <c r="F146" s="206" t="s">
        <v>840</v>
      </c>
      <c r="G146" s="162"/>
      <c r="H146" s="205" t="s">
        <v>865</v>
      </c>
      <c r="I146" s="205" t="s">
        <v>837</v>
      </c>
      <c r="J146" s="205">
        <v>50</v>
      </c>
      <c r="K146" s="201"/>
    </row>
    <row r="147" spans="2:11" ht="15" customHeight="1">
      <c r="B147" s="182"/>
      <c r="C147" s="205" t="s">
        <v>82</v>
      </c>
      <c r="D147" s="162"/>
      <c r="E147" s="162"/>
      <c r="F147" s="206" t="s">
        <v>835</v>
      </c>
      <c r="G147" s="162"/>
      <c r="H147" s="205" t="s">
        <v>888</v>
      </c>
      <c r="I147" s="205" t="s">
        <v>837</v>
      </c>
      <c r="J147" s="205" t="s">
        <v>889</v>
      </c>
      <c r="K147" s="201"/>
    </row>
    <row r="148" spans="2:11" ht="15" customHeight="1">
      <c r="B148" s="182"/>
      <c r="C148" s="205" t="s">
        <v>890</v>
      </c>
      <c r="D148" s="162"/>
      <c r="E148" s="162"/>
      <c r="F148" s="206" t="s">
        <v>835</v>
      </c>
      <c r="G148" s="162"/>
      <c r="H148" s="205" t="s">
        <v>891</v>
      </c>
      <c r="I148" s="205" t="s">
        <v>860</v>
      </c>
      <c r="J148" s="205"/>
      <c r="K148" s="201"/>
    </row>
    <row r="149" spans="2:11" ht="15" customHeight="1">
      <c r="B149" s="207"/>
      <c r="C149" s="189"/>
      <c r="D149" s="189"/>
      <c r="E149" s="189"/>
      <c r="F149" s="189"/>
      <c r="G149" s="189"/>
      <c r="H149" s="189"/>
      <c r="I149" s="189"/>
      <c r="J149" s="189"/>
      <c r="K149" s="208"/>
    </row>
    <row r="150" spans="2:11" ht="18.75" customHeight="1">
      <c r="B150" s="158"/>
      <c r="C150" s="162"/>
      <c r="D150" s="162"/>
      <c r="E150" s="162"/>
      <c r="F150" s="181"/>
      <c r="G150" s="162"/>
      <c r="H150" s="162"/>
      <c r="I150" s="162"/>
      <c r="J150" s="162"/>
      <c r="K150" s="158"/>
    </row>
    <row r="151" spans="2:11" ht="18.75" customHeight="1">
      <c r="B151" s="168"/>
      <c r="C151" s="168"/>
      <c r="D151" s="168"/>
      <c r="E151" s="168"/>
      <c r="F151" s="168"/>
      <c r="G151" s="168"/>
      <c r="H151" s="168"/>
      <c r="I151" s="168"/>
      <c r="J151" s="168"/>
      <c r="K151" s="168"/>
    </row>
    <row r="152" spans="2:11" ht="7.5" customHeight="1">
      <c r="B152" s="149"/>
      <c r="C152" s="150"/>
      <c r="D152" s="150"/>
      <c r="E152" s="150"/>
      <c r="F152" s="150"/>
      <c r="G152" s="150"/>
      <c r="H152" s="150"/>
      <c r="I152" s="150"/>
      <c r="J152" s="150"/>
      <c r="K152" s="151"/>
    </row>
    <row r="153" spans="2:11" ht="45" customHeight="1">
      <c r="B153" s="152"/>
      <c r="C153" s="290" t="s">
        <v>892</v>
      </c>
      <c r="D153" s="290"/>
      <c r="E153" s="290"/>
      <c r="F153" s="290"/>
      <c r="G153" s="290"/>
      <c r="H153" s="290"/>
      <c r="I153" s="290"/>
      <c r="J153" s="290"/>
      <c r="K153" s="153"/>
    </row>
    <row r="154" spans="2:11" ht="17.25" customHeight="1">
      <c r="B154" s="152"/>
      <c r="C154" s="174" t="s">
        <v>828</v>
      </c>
      <c r="D154" s="174"/>
      <c r="E154" s="174"/>
      <c r="F154" s="174" t="s">
        <v>829</v>
      </c>
      <c r="G154" s="209"/>
      <c r="H154" s="210" t="s">
        <v>90</v>
      </c>
      <c r="I154" s="210" t="s">
        <v>47</v>
      </c>
      <c r="J154" s="174" t="s">
        <v>830</v>
      </c>
      <c r="K154" s="153"/>
    </row>
    <row r="155" spans="2:11" ht="17.25" customHeight="1">
      <c r="B155" s="155"/>
      <c r="C155" s="176" t="s">
        <v>831</v>
      </c>
      <c r="D155" s="176"/>
      <c r="E155" s="176"/>
      <c r="F155" s="177" t="s">
        <v>832</v>
      </c>
      <c r="G155" s="211"/>
      <c r="H155" s="212"/>
      <c r="I155" s="212"/>
      <c r="J155" s="176" t="s">
        <v>833</v>
      </c>
      <c r="K155" s="156"/>
    </row>
    <row r="156" spans="2:11" ht="5.25" customHeight="1">
      <c r="B156" s="182"/>
      <c r="C156" s="179"/>
      <c r="D156" s="179"/>
      <c r="E156" s="179"/>
      <c r="F156" s="179"/>
      <c r="G156" s="180"/>
      <c r="H156" s="179"/>
      <c r="I156" s="179"/>
      <c r="J156" s="179"/>
      <c r="K156" s="201"/>
    </row>
    <row r="157" spans="2:11" ht="15" customHeight="1">
      <c r="B157" s="182"/>
      <c r="C157" s="162" t="s">
        <v>834</v>
      </c>
      <c r="D157" s="162"/>
      <c r="E157" s="162"/>
      <c r="F157" s="181" t="s">
        <v>835</v>
      </c>
      <c r="G157" s="162"/>
      <c r="H157" s="162" t="s">
        <v>865</v>
      </c>
      <c r="I157" s="162" t="s">
        <v>837</v>
      </c>
      <c r="J157" s="162" t="s">
        <v>838</v>
      </c>
      <c r="K157" s="201"/>
    </row>
    <row r="158" spans="2:11" ht="15" customHeight="1">
      <c r="B158" s="182"/>
      <c r="C158" s="162" t="s">
        <v>874</v>
      </c>
      <c r="D158" s="162"/>
      <c r="E158" s="162"/>
      <c r="F158" s="181" t="s">
        <v>835</v>
      </c>
      <c r="G158" s="162"/>
      <c r="H158" s="162" t="s">
        <v>875</v>
      </c>
      <c r="I158" s="162" t="s">
        <v>837</v>
      </c>
      <c r="J158" s="162" t="s">
        <v>838</v>
      </c>
      <c r="K158" s="201"/>
    </row>
    <row r="159" spans="2:11" ht="15" customHeight="1">
      <c r="B159" s="182"/>
      <c r="C159" s="162" t="s">
        <v>784</v>
      </c>
      <c r="D159" s="162"/>
      <c r="E159" s="162"/>
      <c r="F159" s="181" t="s">
        <v>835</v>
      </c>
      <c r="G159" s="162"/>
      <c r="H159" s="162" t="s">
        <v>893</v>
      </c>
      <c r="I159" s="162" t="s">
        <v>837</v>
      </c>
      <c r="J159" s="162" t="s">
        <v>838</v>
      </c>
      <c r="K159" s="201"/>
    </row>
    <row r="160" spans="2:11" ht="15" customHeight="1">
      <c r="B160" s="182"/>
      <c r="C160" s="162" t="s">
        <v>839</v>
      </c>
      <c r="D160" s="162"/>
      <c r="E160" s="162"/>
      <c r="F160" s="181" t="s">
        <v>840</v>
      </c>
      <c r="G160" s="162"/>
      <c r="H160" s="162" t="s">
        <v>893</v>
      </c>
      <c r="I160" s="162" t="s">
        <v>837</v>
      </c>
      <c r="J160" s="162">
        <v>50</v>
      </c>
      <c r="K160" s="201"/>
    </row>
    <row r="161" spans="2:11" ht="15" customHeight="1">
      <c r="B161" s="182"/>
      <c r="C161" s="162" t="s">
        <v>842</v>
      </c>
      <c r="D161" s="162"/>
      <c r="E161" s="162"/>
      <c r="F161" s="181" t="s">
        <v>835</v>
      </c>
      <c r="G161" s="162"/>
      <c r="H161" s="162" t="s">
        <v>893</v>
      </c>
      <c r="I161" s="162" t="s">
        <v>844</v>
      </c>
      <c r="J161" s="162"/>
      <c r="K161" s="201"/>
    </row>
    <row r="162" spans="2:11" ht="15" customHeight="1">
      <c r="B162" s="182"/>
      <c r="C162" s="162" t="s">
        <v>845</v>
      </c>
      <c r="D162" s="162"/>
      <c r="E162" s="162"/>
      <c r="F162" s="181" t="s">
        <v>840</v>
      </c>
      <c r="G162" s="162"/>
      <c r="H162" s="162" t="s">
        <v>893</v>
      </c>
      <c r="I162" s="162" t="s">
        <v>837</v>
      </c>
      <c r="J162" s="162">
        <v>50</v>
      </c>
      <c r="K162" s="201"/>
    </row>
    <row r="163" spans="2:11" ht="15" customHeight="1">
      <c r="B163" s="182"/>
      <c r="C163" s="162" t="s">
        <v>853</v>
      </c>
      <c r="D163" s="162"/>
      <c r="E163" s="162"/>
      <c r="F163" s="181" t="s">
        <v>840</v>
      </c>
      <c r="G163" s="162"/>
      <c r="H163" s="162" t="s">
        <v>893</v>
      </c>
      <c r="I163" s="162" t="s">
        <v>837</v>
      </c>
      <c r="J163" s="162">
        <v>50</v>
      </c>
      <c r="K163" s="201"/>
    </row>
    <row r="164" spans="2:11" ht="15" customHeight="1">
      <c r="B164" s="182"/>
      <c r="C164" s="162" t="s">
        <v>851</v>
      </c>
      <c r="D164" s="162"/>
      <c r="E164" s="162"/>
      <c r="F164" s="181" t="s">
        <v>840</v>
      </c>
      <c r="G164" s="162"/>
      <c r="H164" s="162" t="s">
        <v>893</v>
      </c>
      <c r="I164" s="162" t="s">
        <v>837</v>
      </c>
      <c r="J164" s="162">
        <v>50</v>
      </c>
      <c r="K164" s="201"/>
    </row>
    <row r="165" spans="2:11" ht="15" customHeight="1">
      <c r="B165" s="182"/>
      <c r="C165" s="162" t="s">
        <v>89</v>
      </c>
      <c r="D165" s="162"/>
      <c r="E165" s="162"/>
      <c r="F165" s="181" t="s">
        <v>835</v>
      </c>
      <c r="G165" s="162"/>
      <c r="H165" s="162" t="s">
        <v>894</v>
      </c>
      <c r="I165" s="162" t="s">
        <v>895</v>
      </c>
      <c r="J165" s="162"/>
      <c r="K165" s="201"/>
    </row>
    <row r="166" spans="2:11" ht="15" customHeight="1">
      <c r="B166" s="182"/>
      <c r="C166" s="162" t="s">
        <v>47</v>
      </c>
      <c r="D166" s="162"/>
      <c r="E166" s="162"/>
      <c r="F166" s="181" t="s">
        <v>835</v>
      </c>
      <c r="G166" s="162"/>
      <c r="H166" s="162" t="s">
        <v>896</v>
      </c>
      <c r="I166" s="162" t="s">
        <v>897</v>
      </c>
      <c r="J166" s="162">
        <v>1</v>
      </c>
      <c r="K166" s="201"/>
    </row>
    <row r="167" spans="2:11" ht="15" customHeight="1">
      <c r="B167" s="182"/>
      <c r="C167" s="162" t="s">
        <v>43</v>
      </c>
      <c r="D167" s="162"/>
      <c r="E167" s="162"/>
      <c r="F167" s="181" t="s">
        <v>835</v>
      </c>
      <c r="G167" s="162"/>
      <c r="H167" s="162" t="s">
        <v>898</v>
      </c>
      <c r="I167" s="162" t="s">
        <v>837</v>
      </c>
      <c r="J167" s="162">
        <v>20</v>
      </c>
      <c r="K167" s="201"/>
    </row>
    <row r="168" spans="2:11" ht="15" customHeight="1">
      <c r="B168" s="182"/>
      <c r="C168" s="162" t="s">
        <v>90</v>
      </c>
      <c r="D168" s="162"/>
      <c r="E168" s="162"/>
      <c r="F168" s="181" t="s">
        <v>835</v>
      </c>
      <c r="G168" s="162"/>
      <c r="H168" s="162" t="s">
        <v>899</v>
      </c>
      <c r="I168" s="162" t="s">
        <v>837</v>
      </c>
      <c r="J168" s="162">
        <v>255</v>
      </c>
      <c r="K168" s="201"/>
    </row>
    <row r="169" spans="2:11" ht="15" customHeight="1">
      <c r="B169" s="182"/>
      <c r="C169" s="162" t="s">
        <v>91</v>
      </c>
      <c r="D169" s="162"/>
      <c r="E169" s="162"/>
      <c r="F169" s="181" t="s">
        <v>835</v>
      </c>
      <c r="G169" s="162"/>
      <c r="H169" s="162" t="s">
        <v>799</v>
      </c>
      <c r="I169" s="162" t="s">
        <v>837</v>
      </c>
      <c r="J169" s="162">
        <v>10</v>
      </c>
      <c r="K169" s="201"/>
    </row>
    <row r="170" spans="2:11" ht="15" customHeight="1">
      <c r="B170" s="182"/>
      <c r="C170" s="162" t="s">
        <v>92</v>
      </c>
      <c r="D170" s="162"/>
      <c r="E170" s="162"/>
      <c r="F170" s="181" t="s">
        <v>835</v>
      </c>
      <c r="G170" s="162"/>
      <c r="H170" s="162" t="s">
        <v>900</v>
      </c>
      <c r="I170" s="162" t="s">
        <v>860</v>
      </c>
      <c r="J170" s="162"/>
      <c r="K170" s="201"/>
    </row>
    <row r="171" spans="2:11" ht="15" customHeight="1">
      <c r="B171" s="182"/>
      <c r="C171" s="162" t="s">
        <v>901</v>
      </c>
      <c r="D171" s="162"/>
      <c r="E171" s="162"/>
      <c r="F171" s="181" t="s">
        <v>835</v>
      </c>
      <c r="G171" s="162"/>
      <c r="H171" s="162" t="s">
        <v>902</v>
      </c>
      <c r="I171" s="162" t="s">
        <v>860</v>
      </c>
      <c r="J171" s="162"/>
      <c r="K171" s="201"/>
    </row>
    <row r="172" spans="2:11" ht="15" customHeight="1">
      <c r="B172" s="182"/>
      <c r="C172" s="162" t="s">
        <v>890</v>
      </c>
      <c r="D172" s="162"/>
      <c r="E172" s="162"/>
      <c r="F172" s="181" t="s">
        <v>835</v>
      </c>
      <c r="G172" s="162"/>
      <c r="H172" s="162" t="s">
        <v>903</v>
      </c>
      <c r="I172" s="162" t="s">
        <v>860</v>
      </c>
      <c r="J172" s="162"/>
      <c r="K172" s="201"/>
    </row>
    <row r="173" spans="2:11" ht="15" customHeight="1">
      <c r="B173" s="182"/>
      <c r="C173" s="162" t="s">
        <v>95</v>
      </c>
      <c r="D173" s="162"/>
      <c r="E173" s="162"/>
      <c r="F173" s="181" t="s">
        <v>840</v>
      </c>
      <c r="G173" s="162"/>
      <c r="H173" s="162" t="s">
        <v>904</v>
      </c>
      <c r="I173" s="162" t="s">
        <v>837</v>
      </c>
      <c r="J173" s="162">
        <v>50</v>
      </c>
      <c r="K173" s="201"/>
    </row>
    <row r="174" spans="2:11" ht="15" customHeight="1">
      <c r="B174" s="207"/>
      <c r="C174" s="189"/>
      <c r="D174" s="189"/>
      <c r="E174" s="189"/>
      <c r="F174" s="189"/>
      <c r="G174" s="189"/>
      <c r="H174" s="189"/>
      <c r="I174" s="189"/>
      <c r="J174" s="189"/>
      <c r="K174" s="208"/>
    </row>
    <row r="175" spans="2:11" ht="18.75" customHeight="1">
      <c r="B175" s="158"/>
      <c r="C175" s="162"/>
      <c r="D175" s="162"/>
      <c r="E175" s="162"/>
      <c r="F175" s="181"/>
      <c r="G175" s="162"/>
      <c r="H175" s="162"/>
      <c r="I175" s="162"/>
      <c r="J175" s="162"/>
      <c r="K175" s="158"/>
    </row>
    <row r="176" spans="2:11" ht="18.75" customHeight="1">
      <c r="B176" s="168"/>
      <c r="C176" s="168"/>
      <c r="D176" s="168"/>
      <c r="E176" s="168"/>
      <c r="F176" s="168"/>
      <c r="G176" s="168"/>
      <c r="H176" s="168"/>
      <c r="I176" s="168"/>
      <c r="J176" s="168"/>
      <c r="K176" s="168"/>
    </row>
    <row r="177" spans="2:11" ht="13.5">
      <c r="B177" s="149"/>
      <c r="C177" s="150"/>
      <c r="D177" s="150"/>
      <c r="E177" s="150"/>
      <c r="F177" s="150"/>
      <c r="G177" s="150"/>
      <c r="H177" s="150"/>
      <c r="I177" s="150"/>
      <c r="J177" s="150"/>
      <c r="K177" s="151"/>
    </row>
    <row r="178" spans="2:11" ht="22.2">
      <c r="B178" s="152"/>
      <c r="C178" s="290" t="s">
        <v>905</v>
      </c>
      <c r="D178" s="290"/>
      <c r="E178" s="290"/>
      <c r="F178" s="290"/>
      <c r="G178" s="290"/>
      <c r="H178" s="290"/>
      <c r="I178" s="290"/>
      <c r="J178" s="290"/>
      <c r="K178" s="153"/>
    </row>
    <row r="179" spans="2:11" ht="25.5" customHeight="1">
      <c r="B179" s="152"/>
      <c r="C179" s="213" t="s">
        <v>906</v>
      </c>
      <c r="D179" s="213"/>
      <c r="E179" s="213"/>
      <c r="F179" s="213" t="s">
        <v>907</v>
      </c>
      <c r="G179" s="214"/>
      <c r="H179" s="291" t="s">
        <v>908</v>
      </c>
      <c r="I179" s="291"/>
      <c r="J179" s="291"/>
      <c r="K179" s="153"/>
    </row>
    <row r="180" spans="2:11" ht="5.25" customHeight="1">
      <c r="B180" s="182"/>
      <c r="C180" s="179"/>
      <c r="D180" s="179"/>
      <c r="E180" s="179"/>
      <c r="F180" s="179"/>
      <c r="G180" s="162"/>
      <c r="H180" s="179"/>
      <c r="I180" s="179"/>
      <c r="J180" s="179"/>
      <c r="K180" s="201"/>
    </row>
    <row r="181" spans="2:11" ht="15" customHeight="1">
      <c r="B181" s="182"/>
      <c r="C181" s="162" t="s">
        <v>909</v>
      </c>
      <c r="D181" s="162"/>
      <c r="E181" s="162"/>
      <c r="F181" s="181">
        <v>1</v>
      </c>
      <c r="G181" s="162"/>
      <c r="H181" s="289" t="s">
        <v>910</v>
      </c>
      <c r="I181" s="289"/>
      <c r="J181" s="289"/>
      <c r="K181" s="201"/>
    </row>
    <row r="182" spans="2:11" ht="15" customHeight="1">
      <c r="B182" s="182"/>
      <c r="C182" s="186"/>
      <c r="D182" s="162"/>
      <c r="E182" s="162"/>
      <c r="F182" s="181">
        <v>2</v>
      </c>
      <c r="G182" s="162"/>
      <c r="H182" s="289" t="s">
        <v>911</v>
      </c>
      <c r="I182" s="289"/>
      <c r="J182" s="289"/>
      <c r="K182" s="201"/>
    </row>
    <row r="183" spans="2:11" ht="15" customHeight="1">
      <c r="B183" s="182"/>
      <c r="C183" s="186"/>
      <c r="D183" s="162"/>
      <c r="E183" s="162"/>
      <c r="F183" s="181">
        <v>3</v>
      </c>
      <c r="G183" s="162"/>
      <c r="H183" s="289" t="s">
        <v>912</v>
      </c>
      <c r="I183" s="289"/>
      <c r="J183" s="289"/>
      <c r="K183" s="201"/>
    </row>
    <row r="184" spans="2:11" ht="15" customHeight="1">
      <c r="B184" s="182"/>
      <c r="C184" s="162"/>
      <c r="D184" s="162"/>
      <c r="E184" s="162"/>
      <c r="F184" s="181">
        <v>4</v>
      </c>
      <c r="G184" s="162"/>
      <c r="H184" s="289" t="s">
        <v>913</v>
      </c>
      <c r="I184" s="289"/>
      <c r="J184" s="289"/>
      <c r="K184" s="201"/>
    </row>
    <row r="185" spans="2:11" ht="15" customHeight="1">
      <c r="B185" s="182"/>
      <c r="C185" s="162"/>
      <c r="D185" s="162"/>
      <c r="E185" s="162"/>
      <c r="F185" s="181">
        <v>5</v>
      </c>
      <c r="G185" s="162"/>
      <c r="H185" s="289" t="s">
        <v>914</v>
      </c>
      <c r="I185" s="289"/>
      <c r="J185" s="289"/>
      <c r="K185" s="201"/>
    </row>
    <row r="186" spans="2:11" ht="15" customHeight="1">
      <c r="B186" s="182"/>
      <c r="C186" s="162"/>
      <c r="D186" s="162"/>
      <c r="E186" s="162"/>
      <c r="F186" s="181"/>
      <c r="G186" s="162"/>
      <c r="H186" s="162"/>
      <c r="I186" s="162"/>
      <c r="J186" s="162"/>
      <c r="K186" s="201"/>
    </row>
    <row r="187" spans="2:11" ht="15" customHeight="1">
      <c r="B187" s="182"/>
      <c r="C187" s="162" t="s">
        <v>872</v>
      </c>
      <c r="D187" s="162"/>
      <c r="E187" s="162"/>
      <c r="F187" s="181">
        <v>1</v>
      </c>
      <c r="G187" s="162"/>
      <c r="H187" s="289" t="s">
        <v>915</v>
      </c>
      <c r="I187" s="289"/>
      <c r="J187" s="289"/>
      <c r="K187" s="201"/>
    </row>
    <row r="188" spans="2:11" ht="15" customHeight="1">
      <c r="B188" s="182"/>
      <c r="C188" s="186"/>
      <c r="D188" s="162"/>
      <c r="E188" s="162"/>
      <c r="F188" s="181">
        <v>2</v>
      </c>
      <c r="G188" s="162"/>
      <c r="H188" s="289" t="s">
        <v>779</v>
      </c>
      <c r="I188" s="289"/>
      <c r="J188" s="289"/>
      <c r="K188" s="201"/>
    </row>
    <row r="189" spans="2:11" ht="15" customHeight="1">
      <c r="B189" s="182"/>
      <c r="C189" s="162"/>
      <c r="D189" s="162"/>
      <c r="E189" s="162"/>
      <c r="F189" s="181">
        <v>3</v>
      </c>
      <c r="G189" s="162"/>
      <c r="H189" s="289" t="s">
        <v>916</v>
      </c>
      <c r="I189" s="289"/>
      <c r="J189" s="289"/>
      <c r="K189" s="201"/>
    </row>
    <row r="190" spans="2:11" ht="15" customHeight="1">
      <c r="B190" s="215"/>
      <c r="C190" s="186"/>
      <c r="D190" s="186"/>
      <c r="E190" s="186"/>
      <c r="F190" s="181">
        <v>4</v>
      </c>
      <c r="G190" s="167"/>
      <c r="H190" s="288" t="s">
        <v>781</v>
      </c>
      <c r="I190" s="288"/>
      <c r="J190" s="288"/>
      <c r="K190" s="216"/>
    </row>
    <row r="191" spans="2:11" ht="15" customHeight="1">
      <c r="B191" s="215"/>
      <c r="C191" s="186"/>
      <c r="D191" s="186"/>
      <c r="E191" s="186"/>
      <c r="F191" s="181">
        <v>5</v>
      </c>
      <c r="G191" s="167"/>
      <c r="H191" s="288" t="s">
        <v>917</v>
      </c>
      <c r="I191" s="288"/>
      <c r="J191" s="288"/>
      <c r="K191" s="216"/>
    </row>
    <row r="192" spans="2:11" ht="15" customHeight="1">
      <c r="B192" s="215"/>
      <c r="C192" s="186"/>
      <c r="D192" s="186"/>
      <c r="E192" s="186"/>
      <c r="F192" s="217"/>
      <c r="G192" s="167"/>
      <c r="H192" s="218"/>
      <c r="I192" s="218"/>
      <c r="J192" s="218"/>
      <c r="K192" s="216"/>
    </row>
    <row r="193" spans="2:11" ht="15" customHeight="1">
      <c r="B193" s="215"/>
      <c r="C193" s="162" t="s">
        <v>897</v>
      </c>
      <c r="D193" s="186"/>
      <c r="E193" s="186"/>
      <c r="F193" s="181" t="s">
        <v>918</v>
      </c>
      <c r="G193" s="167"/>
      <c r="H193" s="288" t="s">
        <v>919</v>
      </c>
      <c r="I193" s="288"/>
      <c r="J193" s="288"/>
      <c r="K193" s="216"/>
    </row>
    <row r="194" spans="2:11" ht="15" customHeight="1">
      <c r="B194" s="215"/>
      <c r="C194" s="186"/>
      <c r="D194" s="186"/>
      <c r="E194" s="186"/>
      <c r="F194" s="181" t="s">
        <v>920</v>
      </c>
      <c r="G194" s="167"/>
      <c r="H194" s="288" t="s">
        <v>921</v>
      </c>
      <c r="I194" s="288"/>
      <c r="J194" s="288"/>
      <c r="K194" s="216"/>
    </row>
    <row r="195" spans="2:11" ht="15" customHeight="1">
      <c r="B195" s="215"/>
      <c r="C195" s="186"/>
      <c r="D195" s="186"/>
      <c r="E195" s="186"/>
      <c r="F195" s="181" t="s">
        <v>199</v>
      </c>
      <c r="G195" s="167"/>
      <c r="H195" s="288" t="s">
        <v>922</v>
      </c>
      <c r="I195" s="288"/>
      <c r="J195" s="288"/>
      <c r="K195" s="216"/>
    </row>
    <row r="196" spans="2:11" ht="15" customHeight="1">
      <c r="B196" s="215"/>
      <c r="C196" s="186"/>
      <c r="D196" s="186"/>
      <c r="E196" s="186"/>
      <c r="F196" s="181" t="s">
        <v>782</v>
      </c>
      <c r="G196" s="167"/>
      <c r="H196" s="288" t="s">
        <v>923</v>
      </c>
      <c r="I196" s="288"/>
      <c r="J196" s="288"/>
      <c r="K196" s="216"/>
    </row>
    <row r="197" spans="2:11" ht="12.75" customHeight="1">
      <c r="B197" s="219"/>
      <c r="C197" s="220"/>
      <c r="D197" s="220"/>
      <c r="E197" s="220"/>
      <c r="F197" s="220"/>
      <c r="G197" s="220"/>
      <c r="H197" s="220"/>
      <c r="I197" s="220"/>
      <c r="J197" s="220"/>
      <c r="K197" s="221"/>
    </row>
  </sheetData>
  <mergeCells count="76">
    <mergeCell ref="D10:J10"/>
    <mergeCell ref="C3:J3"/>
    <mergeCell ref="C4:J4"/>
    <mergeCell ref="C6:J6"/>
    <mergeCell ref="C7:J7"/>
    <mergeCell ref="C9:J9"/>
    <mergeCell ref="D24:J24"/>
    <mergeCell ref="D11:J11"/>
    <mergeCell ref="D13:J13"/>
    <mergeCell ref="D14:J14"/>
    <mergeCell ref="D15:J15"/>
    <mergeCell ref="F16:J16"/>
    <mergeCell ref="F17:J17"/>
    <mergeCell ref="F18:J18"/>
    <mergeCell ref="F19:J19"/>
    <mergeCell ref="F20:J20"/>
    <mergeCell ref="F21:J21"/>
    <mergeCell ref="C23:J23"/>
    <mergeCell ref="G38:J38"/>
    <mergeCell ref="D25:J25"/>
    <mergeCell ref="D27:J27"/>
    <mergeCell ref="D28:J28"/>
    <mergeCell ref="D30:J30"/>
    <mergeCell ref="D31:J31"/>
    <mergeCell ref="D32:J32"/>
    <mergeCell ref="G33:J33"/>
    <mergeCell ref="G34:J34"/>
    <mergeCell ref="G35:J35"/>
    <mergeCell ref="G36:J36"/>
    <mergeCell ref="G37:J37"/>
    <mergeCell ref="C52:J52"/>
    <mergeCell ref="G39:J39"/>
    <mergeCell ref="G40:J40"/>
    <mergeCell ref="G41:J41"/>
    <mergeCell ref="G42:J42"/>
    <mergeCell ref="D44:J44"/>
    <mergeCell ref="E45:J45"/>
    <mergeCell ref="E46:J46"/>
    <mergeCell ref="E47:J47"/>
    <mergeCell ref="D48:J48"/>
    <mergeCell ref="C49:J49"/>
    <mergeCell ref="C51:J51"/>
    <mergeCell ref="D66:J66"/>
    <mergeCell ref="C54:J54"/>
    <mergeCell ref="D55:J55"/>
    <mergeCell ref="D56:J56"/>
    <mergeCell ref="D57:J57"/>
    <mergeCell ref="D58:J58"/>
    <mergeCell ref="D59:J59"/>
    <mergeCell ref="D60:J60"/>
    <mergeCell ref="D62:J62"/>
    <mergeCell ref="D63:J63"/>
    <mergeCell ref="D64:J64"/>
    <mergeCell ref="D65:J65"/>
    <mergeCell ref="H184:J184"/>
    <mergeCell ref="D67:J67"/>
    <mergeCell ref="C72:J72"/>
    <mergeCell ref="C94:J94"/>
    <mergeCell ref="C113:J113"/>
    <mergeCell ref="C135:J135"/>
    <mergeCell ref="C153:J153"/>
    <mergeCell ref="C178:J178"/>
    <mergeCell ref="H179:J179"/>
    <mergeCell ref="H181:J181"/>
    <mergeCell ref="H182:J182"/>
    <mergeCell ref="H183:J183"/>
    <mergeCell ref="H193:J193"/>
    <mergeCell ref="H194:J194"/>
    <mergeCell ref="H195:J195"/>
    <mergeCell ref="H196:J196"/>
    <mergeCell ref="H185:J185"/>
    <mergeCell ref="H187:J187"/>
    <mergeCell ref="H188:J188"/>
    <mergeCell ref="H189:J189"/>
    <mergeCell ref="H190:J190"/>
    <mergeCell ref="H191:J191"/>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Pokorný Ladislav</dc:creator>
  <cp:keywords/>
  <dc:description/>
  <cp:lastModifiedBy>pokorný</cp:lastModifiedBy>
  <dcterms:created xsi:type="dcterms:W3CDTF">2013-10-16T07:52:26Z</dcterms:created>
  <dcterms:modified xsi:type="dcterms:W3CDTF">2013-10-16T07:52:46Z</dcterms:modified>
  <cp:category/>
  <cp:version/>
  <cp:contentType/>
  <cp:contentStatus/>
</cp:coreProperties>
</file>