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.01 01 - Soupis prací" sheetId="2" r:id="rId2"/>
    <sheet name="SO.02 01 - Soupis prací" sheetId="3" r:id="rId3"/>
    <sheet name="Pokyny pro vyplnění" sheetId="4" r:id="rId4"/>
  </sheets>
  <definedNames>
    <definedName name="_xlnm.Print_Titles" localSheetId="0">'Rekapitulace stavby'!$48:$48</definedName>
    <definedName name="_xlnm.Print_Titles" localSheetId="1">'SO.01 01 - Soupis prací'!$83:$83</definedName>
    <definedName name="_xlnm.Print_Titles" localSheetId="2">'SO.02 01 - Soupis prací'!$73:$73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stavby'!$C$38:$AQ$55</definedName>
    <definedName name="_xlnm.Print_Area" localSheetId="1">'SO.01 01 - Soupis prací'!$C$4:$P$34,'SO.01 01 - Soupis prací'!$C$40:$Q$66,'SO.01 01 - Soupis prací'!$C$72:$R$321</definedName>
    <definedName name="_xlnm.Print_Area" localSheetId="2">'SO.02 01 - Soupis prací'!$C$4:$P$34,'SO.02 01 - Soupis prací'!$C$40:$Q$56,'SO.02 01 - Soupis prací'!$C$62:$R$97</definedName>
  </definedNames>
  <calcPr fullCalcOnLoad="1"/>
</workbook>
</file>

<file path=xl/sharedStrings.xml><?xml version="1.0" encoding="utf-8"?>
<sst xmlns="http://schemas.openxmlformats.org/spreadsheetml/2006/main" count="2778" uniqueCount="745">
  <si>
    <t>Export VZ</t>
  </si>
  <si>
    <t>List obsahuje:</t>
  </si>
  <si>
    <t>2.0</t>
  </si>
  <si>
    <t>False</t>
  </si>
  <si>
    <t>{7CD4C014-86E5-4626-8D8E-580C6ADEDD49}</t>
  </si>
  <si>
    <t>optimalizováno pro tisk sestav ve formátu A4 - na výšku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</si>
  <si>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</si>
  <si>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</si>
  <si>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</si>
  <si>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</si>
  <si>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</si>
  <si>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</si>
  <si>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</si>
  <si>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</si>
  <si>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13102013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</si>
  <si>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</si>
  <si>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</si>
  <si>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opěrné zdi v ulici Pražská silnice v Karlových Varech</t>
  </si>
  <si>
    <t>0.1</t>
  </si>
  <si>
    <t>KSO:</t>
  </si>
  <si>
    <t>822 24</t>
  </si>
  <si>
    <t>CC-CZ:</t>
  </si>
  <si>
    <t>1</t>
  </si>
  <si>
    <t>Místo:</t>
  </si>
  <si>
    <t>Karlovy Vary</t>
  </si>
  <si>
    <t>Datum:</t>
  </si>
  <si>
    <t>11.10.2013</t>
  </si>
  <si>
    <t>10</t>
  </si>
  <si>
    <t>100</t>
  </si>
  <si>
    <t>Zadavatel:</t>
  </si>
  <si>
    <t>IČ:</t>
  </si>
  <si>
    <t>00254657</t>
  </si>
  <si>
    <t>Statutární město Karlovy Vary</t>
  </si>
  <si>
    <t>DIČ:</t>
  </si>
  <si>
    <t>Uchazeč:</t>
  </si>
  <si>
    <t>Vyplň údaj</t>
  </si>
  <si>
    <t>Projektant:</t>
  </si>
  <si>
    <t>61546267</t>
  </si>
  <si>
    <t>Ing. Miloslav Čáp, Ph.D., Ing. Jan Jirásek</t>
  </si>
  <si>
    <t>True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</si>
  <si>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</si>
  <si>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zveden žádný údaj, nepochází z Cenové soustavy ÚRS.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</si>
  <si>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</si>
  <si>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</si>
  <si>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</si>
  <si>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</si>
  <si>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</si>
  <si>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</si>
  <si>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</si>
  <si>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</si>
  <si>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</si>
  <si>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</si>
  <si>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</si>
  <si>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</si>
  <si>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</si>
  <si>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</si>
  <si>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</si>
  <si>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</si>
  <si>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</si>
  <si>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</si>
  <si>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</si>
  <si>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</si>
  <si>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</si>
  <si>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</si>
  <si>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</si>
  <si>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</si>
  <si>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</si>
  <si>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</si>
  <si>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</si>
  <si>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</si>
  <si>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</si>
  <si>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</si>
  <si>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</si>
  <si>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</si>
  <si>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</si>
  <si>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</si>
  <si>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</si>
  <si>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</si>
  <si>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SO.01</t>
  </si>
  <si>
    <t>Oprava silnice</t>
  </si>
  <si>
    <t>STA</t>
  </si>
  <si>
    <t>{D94F06A8-68CE-4486-B205-19AFD394875A}</t>
  </si>
  <si>
    <t>2</t>
  </si>
  <si>
    <t>SO.01 01</t>
  </si>
  <si>
    <t>Soupis prací</t>
  </si>
  <si>
    <t>Soupis</t>
  </si>
  <si>
    <t>{A8545E29-FEA9-4D8A-A78B-F471A55BF509}</t>
  </si>
  <si>
    <t>SO.02</t>
  </si>
  <si>
    <t>Vedlejší a ostatní náklady</t>
  </si>
  <si>
    <t>{B3477804-2D91-40FB-A53A-858933C84210}</t>
  </si>
  <si>
    <t>SO.02 01</t>
  </si>
  <si>
    <t>{6F38A108-30F6-47C5-81AF-D01C8D340AD9}</t>
  </si>
  <si>
    <t>Zpět na list:</t>
  </si>
  <si>
    <t>KRYCÍ LIST SOUPISU</t>
  </si>
  <si>
    <t>Objekt:</t>
  </si>
  <si>
    <t>SO.01 - Oprava silnice</t>
  </si>
  <si>
    <t>Soupis:</t>
  </si>
  <si>
    <t>SO.01 01 - Soupis prací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</si>
  <si>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</si>
  <si>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</si>
  <si>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</si>
  <si>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</si>
  <si>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</si>
  <si>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</si>
  <si>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</si>
  <si>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</si>
  <si>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</si>
  <si>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</si>
  <si>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</si>
  <si>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</si>
  <si>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Přesuny hmot a sutí</t>
  </si>
  <si>
    <t>PSV - Práce a dodávky PSV</t>
  </si>
  <si>
    <t xml:space="preserve">    782 - Dokončovací práce - obklady z kamene</t>
  </si>
  <si>
    <t>M - Práce a dodávky M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</si>
  <si>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</si>
  <si>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</si>
  <si>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</si>
  <si>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</si>
  <si>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</si>
  <si>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</si>
  <si>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</si>
  <si>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</si>
  <si>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</si>
  <si>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</si>
  <si>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</si>
  <si>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</si>
  <si>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</si>
  <si>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</si>
  <si>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</si>
  <si>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</si>
  <si>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</si>
  <si>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</si>
  <si>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</si>
  <si>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</si>
  <si>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</si>
  <si>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CS ÚRS 2013 02</t>
  </si>
  <si>
    <t>4</t>
  </si>
  <si>
    <t>1146384993</t>
  </si>
  <si>
    <t>Odstranění křovin a stromů s odstraněním kořenů průměru kmene do 100 mm do sklonu terénu 1 : 5, při celkové ploše do 1 000 m2</t>
  </si>
  <si>
    <t>PP</t>
  </si>
  <si>
    <t>Poznámka k položce:
Odstranění keřů a náletových dřevin na vzdálenost 3 m od levé i pravé zdi. Plocha je poměrná.</t>
  </si>
  <si>
    <t>P</t>
  </si>
  <si>
    <t>250</t>
  </si>
  <si>
    <t>VV</t>
  </si>
  <si>
    <t>112151352</t>
  </si>
  <si>
    <t>Kácení stromu s postupným spouštěním koruny a kmene D do 0,3 m</t>
  </si>
  <si>
    <t>kus</t>
  </si>
  <si>
    <t>-1655402591</t>
  </si>
  <si>
    <t>Pokácení stromu postupné se spouštěním částí kmene a koruny o průměru na řezné ploše pařezu přes 200 do 300 mm</t>
  </si>
  <si>
    <t>3</t>
  </si>
  <si>
    <t>112151354</t>
  </si>
  <si>
    <t>Kácení stromu s postupným spouštěním koruny a kmene D do 0,5 m</t>
  </si>
  <si>
    <t>-1538776497</t>
  </si>
  <si>
    <t>Pokácení stromu postupné se spouštěním částí kmene a koruny o průměru na řezné ploše pařezu přes 400 do 500 mm</t>
  </si>
  <si>
    <t>5</t>
  </si>
  <si>
    <t>112251223</t>
  </si>
  <si>
    <t>Odstranění pařezů na svahu do 1:1 odfrézováním do hloubky 0,5 m</t>
  </si>
  <si>
    <t>1921241430</t>
  </si>
  <si>
    <t>Odstranění pařezu odfrézováním nebo odvrtáním hloubky přes 200 do 500 mm na svahu přes 1:2 do 1:1</t>
  </si>
  <si>
    <t>9</t>
  </si>
  <si>
    <t>113105113</t>
  </si>
  <si>
    <t>Rozebrání dlažeb z lomového kamene kladených na MC vyspárované MC</t>
  </si>
  <si>
    <t>-1136354137</t>
  </si>
  <si>
    <t>Rozebrání dlažeb z lomového kamene s přemístěním hmot na skládku na vzdálenost do 3 m nebo s naložením na dopravní prostředek, kladených do cementové malty se spárami zalitými cementovou maltou</t>
  </si>
  <si>
    <t>'Plocha odvodňovacího žlábku na pravé straně komunikace'</t>
  </si>
  <si>
    <t>214,15</t>
  </si>
  <si>
    <t>6</t>
  </si>
  <si>
    <t>113202111</t>
  </si>
  <si>
    <t>Vytrhání obrub krajníků obrubníků stojatých</t>
  </si>
  <si>
    <t>m</t>
  </si>
  <si>
    <t>-1017927116</t>
  </si>
  <si>
    <t>Vytrhání obrub s vybouráním lože, s přemístěním hmot na skládku na vzdálenost do 3 m nebo s naložením na dopravní prostředek z krajníků nebo obrubníků stojatých</t>
  </si>
  <si>
    <t>'Odstranění betonových obrubníků v odvodňovacím žlábku při pravé straně komunikace'</t>
  </si>
  <si>
    <t>'délka úseku'</t>
  </si>
  <si>
    <t>245,73</t>
  </si>
  <si>
    <t>7</t>
  </si>
  <si>
    <t>114203202</t>
  </si>
  <si>
    <t>Očištění lomového kamene nebo betonových tvárnic od malty</t>
  </si>
  <si>
    <t>m3</t>
  </si>
  <si>
    <t>-1895700813</t>
  </si>
  <si>
    <t>Očištění lomového kamene nebo betonových tvárnic získaných při rozebrání dlažeb, záhozů, rovnanin a soustřeďovacích staveb od malty</t>
  </si>
  <si>
    <t>'Očištění dl. kostek z odvodňovacího žlábku'</t>
  </si>
  <si>
    <t>7,05</t>
  </si>
  <si>
    <t>8</t>
  </si>
  <si>
    <t>114203301</t>
  </si>
  <si>
    <t>Třídění lomového kamene nebo betonových tvárnic podle druhu, velikosti nebo tvaru</t>
  </si>
  <si>
    <t>-1567924962</t>
  </si>
  <si>
    <t>Třídění lomového kamene nebo betonových tvárnic získaných při rozebrání dlažeb, záhozů, rovnanin a soustřeďovacích staveb podle druhu, velikosti nebo tvaru</t>
  </si>
  <si>
    <t>114203401</t>
  </si>
  <si>
    <t>Srovnání lomového kamene nebo betonových tvárnic s přemístěním do 10 m</t>
  </si>
  <si>
    <t>-1078454681</t>
  </si>
  <si>
    <t>Srovnání lomového kamene nebo betonových tvárnic do měřitelných figur s přemístěním na vzdálenost do 10 m</t>
  </si>
  <si>
    <t>114203409</t>
  </si>
  <si>
    <t>Příplatek přemístění ke srovnání lomového kamene nebo betonových tvárnic ZKD 10 m přes 10 m</t>
  </si>
  <si>
    <t>-1586133519</t>
  </si>
  <si>
    <t>Srovnání lomového kamene nebo betonových tvárnic do měřitelných figur Příplatek k ceně za každých dalších i započatých 10 m</t>
  </si>
  <si>
    <t>7.05*15 'Přepočtené koeficientem množství</t>
  </si>
  <si>
    <t>11</t>
  </si>
  <si>
    <t>122102202</t>
  </si>
  <si>
    <t>Odkopávky a prokopávky nezapažené pro silnice objemu do 1000 m3 v hornině tř. 1 a 2</t>
  </si>
  <si>
    <t>813897660</t>
  </si>
  <si>
    <t>Odkopávky a prokopávky nezapažené pro silnice s přemístěním výkopku v příčných profilech na vzdálenost do 15 m nebo s naložením na dopravní prostředek v horninách tř. 1 a 2 přes 100 do 1 000 m3</t>
  </si>
  <si>
    <t>372,38</t>
  </si>
  <si>
    <t>12</t>
  </si>
  <si>
    <t>162201211</t>
  </si>
  <si>
    <t>Vodorovné přemístění výkopku z horniny tř. 1 až 4 stavebním kolečkem do 10 m</t>
  </si>
  <si>
    <t>-732972818</t>
  </si>
  <si>
    <t>Vodorovné přemístění výkopku stavebním kolečkem s vyprázdněním kolečka na hromady nebo do dopravního prostředku na vzdálenost do 10 m z horniny tř. 1 až 4</t>
  </si>
  <si>
    <t>'plocha x prům. hloubka výkopu'</t>
  </si>
  <si>
    <t>135*0,6</t>
  </si>
  <si>
    <t>13</t>
  </si>
  <si>
    <t>162201219</t>
  </si>
  <si>
    <t>Příplatek k vodorovnému přemístění výkopku z horniny tř. 1 až 4 stavebním kolečkem ZKD 10 m</t>
  </si>
  <si>
    <t>-285913190</t>
  </si>
  <si>
    <t>Vodorovné přemístění výkopku stavebním kolečkem s vyprázdněním kolečka na hromady nebo do dopravního prostředku na vzdálenost do 10 m z horniny Příplatek k ceně za každých dalších 10 m</t>
  </si>
  <si>
    <t>'plocha x prům. hloubka výkopu x vzdálenost'</t>
  </si>
  <si>
    <t>135*0,6*14</t>
  </si>
  <si>
    <t>14</t>
  </si>
  <si>
    <t>162701105</t>
  </si>
  <si>
    <t>Vodorovné přemístění do 10000 m výkopku/sypaniny z horniny tř. 1 až 4</t>
  </si>
  <si>
    <t>1591241215</t>
  </si>
  <si>
    <t>Vodorovné přemístění výkopku nebo sypaniny po suchu na obvyklém dopravním prostředku, bez naložení výkopku, avšak se složením bez rozhrnutí z horniny tř. 1 až 4 na vzdálenost přes 9 000 do 10 000 m</t>
  </si>
  <si>
    <t>'objem výkopů z rýhy pro kamennou dlažbu, žlabovky a svodnice - rekultivace ploch po skončení prací'</t>
  </si>
  <si>
    <t>372,38-31</t>
  </si>
  <si>
    <t>162701109</t>
  </si>
  <si>
    <t>Příplatek k vodorovnému přemístění výkopku/sypaniny z horniny tř. 1 až 4 ZKD 1000 m přes 10000 m</t>
  </si>
  <si>
    <t>-821243263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</si>
  <si>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</si>
  <si>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Poznámka k položce:
Celková odvozová a přívozová vzdálenost je uvažována do 15 km, a to na skládku Činov.</t>
  </si>
  <si>
    <t>(372,38-31)*5</t>
  </si>
  <si>
    <t>16</t>
  </si>
  <si>
    <t>167101152</t>
  </si>
  <si>
    <t>Nakládání výkopku z hornin tř. 5 až 7 přes 100 m3</t>
  </si>
  <si>
    <t>-1327294870</t>
  </si>
  <si>
    <t>Nakládání, skládání a překládání neulehlého výkopku nebo sypaniny nakládání, množství přes 100 m3, z hornin tř. 5 až 7</t>
  </si>
  <si>
    <t>'nakládání suti ze stříkaného betonu'</t>
  </si>
  <si>
    <t>'plocha x tloušťka stříkaného betonu'</t>
  </si>
  <si>
    <t>25*0,25</t>
  </si>
  <si>
    <t>17</t>
  </si>
  <si>
    <t>171201R01</t>
  </si>
  <si>
    <t>Poplatek za uložení odpadu ze sypaniny na skládce (skládkovné)</t>
  </si>
  <si>
    <t>t</t>
  </si>
  <si>
    <t>625339130</t>
  </si>
  <si>
    <t>Uložení sypaniny poplatek za uložení sypaniny na skládce ( skládkovné )</t>
  </si>
  <si>
    <t>'objem výkopů - objem na rekultivaci ploch x měrná tíha'</t>
  </si>
  <si>
    <t>(372,38-31)*2</t>
  </si>
  <si>
    <t>18</t>
  </si>
  <si>
    <t>174111113</t>
  </si>
  <si>
    <t>Zásyp jam po vyfrézovaných pařezech hloubky do 0,2 m na svahu do 1:1</t>
  </si>
  <si>
    <t>1024208332</t>
  </si>
  <si>
    <t>Zásyp jam po vyfrézovaných pařezech hloubky do 200 mm na svahu přes 1:2 do 1:1</t>
  </si>
  <si>
    <t>'zásyp výkopovou zeminou'</t>
  </si>
  <si>
    <t>19</t>
  </si>
  <si>
    <t>181102301</t>
  </si>
  <si>
    <t>Úprava pláně v zářezech bez zhutnění</t>
  </si>
  <si>
    <t>-2048467780</t>
  </si>
  <si>
    <t>Úprava pláně na stavbách dálnic v zářezech mimo skalních bez zhutnění</t>
  </si>
  <si>
    <t>801,68</t>
  </si>
  <si>
    <t>20</t>
  </si>
  <si>
    <t>181411123</t>
  </si>
  <si>
    <t>Založení lučního trávníku výsevem plochy do 1000 m2 ve svahu do 1:1</t>
  </si>
  <si>
    <t>330225081</t>
  </si>
  <si>
    <t>Založení trávníku na půdě předem připravené plochy do 1000 m2 výsevem včetně utažení lučního na svahu přes 1:2 do 1:1</t>
  </si>
  <si>
    <t>'rekultivace ploch po skončení stavebních prací'</t>
  </si>
  <si>
    <t>310</t>
  </si>
  <si>
    <t>M</t>
  </si>
  <si>
    <t>005724200</t>
  </si>
  <si>
    <t>osivo směs travní parková okrasná</t>
  </si>
  <si>
    <t>kg</t>
  </si>
  <si>
    <t>-1721754025</t>
  </si>
  <si>
    <t>osiva pícnin směsi travní balení obvykle 25 kg parková (5 kg)</t>
  </si>
  <si>
    <t>310*0.015 'Přepočtené koeficientem množství</t>
  </si>
  <si>
    <t>22</t>
  </si>
  <si>
    <t>182301121</t>
  </si>
  <si>
    <t>Rozprostření ornice pl do 500 m2 ve svahu přes 1:5 tl vrstvy do 100 mm</t>
  </si>
  <si>
    <t>1563235085</t>
  </si>
  <si>
    <t>Rozprostření a urovnání ornice ve svahu sklonu přes 1:5 při souvislé ploše do 500 m2, tl. vrstvy do 100 mm</t>
  </si>
  <si>
    <t>23</t>
  </si>
  <si>
    <t>212792R01</t>
  </si>
  <si>
    <t>Odvodnění mostní opěry - drenážní plastové potrubí HDPE DN 100</t>
  </si>
  <si>
    <t>2079685696</t>
  </si>
  <si>
    <t>Odvodnění mostní opěry z plastových trub drenážní potrubí HDPE DN 110</t>
  </si>
  <si>
    <t>'počet vrtů x délka'</t>
  </si>
  <si>
    <t>149*1,5</t>
  </si>
  <si>
    <t>24</t>
  </si>
  <si>
    <t>212972R02</t>
  </si>
  <si>
    <t>Opláštění drenážních trub filtrační textilií DN 120</t>
  </si>
  <si>
    <t>-1293612141</t>
  </si>
  <si>
    <t>Opláštění drenážních trub filtrační textilií DN 100</t>
  </si>
  <si>
    <t>'počet vrtů x délka potrubí'</t>
  </si>
  <si>
    <t>25</t>
  </si>
  <si>
    <t>212792R03</t>
  </si>
  <si>
    <t>Osazení čedičového potrubí  DN 150</t>
  </si>
  <si>
    <t>1546551753</t>
  </si>
  <si>
    <t>149*0,5</t>
  </si>
  <si>
    <t>26</t>
  </si>
  <si>
    <t>212792R04</t>
  </si>
  <si>
    <t>čedičové potrubí</t>
  </si>
  <si>
    <t>ks</t>
  </si>
  <si>
    <t>-1439567052</t>
  </si>
  <si>
    <t>149</t>
  </si>
  <si>
    <t>27</t>
  </si>
  <si>
    <t>334213345</t>
  </si>
  <si>
    <t>Zdivo nadzákladové pilířů, opěr, křídel obkladní z lomového kamene tl 250-450 mm s vyspárováním</t>
  </si>
  <si>
    <t>-504797365</t>
  </si>
  <si>
    <t>Zdivo pilířů, opěr a křídel nadzákladové z lomového kamene na maltu cementovou jednostranně lícované, z kamene lomařsky upraveného tl. od 250 do 450 mm obkladní s vyspárováním na MC vodotěsnou</t>
  </si>
  <si>
    <t>Poznámka k položce:
Vyzdění zdiva v místě stříkaného betonu.</t>
  </si>
  <si>
    <t>'plcoha stříkaného betonu x prům tloušťka zdiva'</t>
  </si>
  <si>
    <t>25*0,35</t>
  </si>
  <si>
    <t>28</t>
  </si>
  <si>
    <t>451317777</t>
  </si>
  <si>
    <t>Podklad nebo lože pod dlažbu vodorovný nebo do sklonu 1:5 z betonu prostého tl do 100 mm</t>
  </si>
  <si>
    <t>1196368126</t>
  </si>
  <si>
    <t>Podklad nebo lože pod dlažbu (přídlažbu) v ploše vodorovné nebo ve sklonu do 1:5, tloušťky od 50 do 100 mm z betonu prostého</t>
  </si>
  <si>
    <t>'plocha pod dlažbou + plocha pod odvodňovacím žlábkem + plocha pod svodnicemi + plocha zhlaví pilířů a zhlaví bet. rour'</t>
  </si>
  <si>
    <t>545,38+129,87+(38,11/0,1)+46,8+2,27</t>
  </si>
  <si>
    <t>29</t>
  </si>
  <si>
    <t>451577877</t>
  </si>
  <si>
    <t>Podklad nebo lože pod dlažbu vodorovný nebo do sklonu 1:5 ze štěrkopísku tl do 100 mm</t>
  </si>
  <si>
    <t>1073029549</t>
  </si>
  <si>
    <t>Podklad nebo lože pod dlažbu (přídlažbu) v ploše vodorovné nebo ve sklonu do 1:5, tloušťky od 30 do 100 mm ze štěrkopísku</t>
  </si>
  <si>
    <t>'plocha pod dlažbou + plocha pod odvodňovacím žlábkem + plocha pod svodnicemi'</t>
  </si>
  <si>
    <t>545,38+156,41+36,99</t>
  </si>
  <si>
    <t>30</t>
  </si>
  <si>
    <t>591141111</t>
  </si>
  <si>
    <t>Kladení dlažby z kostek velkých z kamene na MC tl 50 mm</t>
  </si>
  <si>
    <t>395122673</t>
  </si>
  <si>
    <t>Kladení dlažby z kostek s provedením lože do tl. 50 mm, s vyplněním spár, s dvojím beraněním a se smetením přebytečného materiálu na krajnici velkých z kamene, do lože z cementové malty</t>
  </si>
  <si>
    <t>Poznámka k položce:
Dláždění odvodňovacího žlábku při pravé straně komunikace.</t>
  </si>
  <si>
    <t>'k dláždění bude použito očištěných kostek z bourané dlažby'</t>
  </si>
  <si>
    <t>167,1</t>
  </si>
  <si>
    <t>31</t>
  </si>
  <si>
    <t>594511111</t>
  </si>
  <si>
    <t>Dlažba z lomového kamene s provedením lože z betonu</t>
  </si>
  <si>
    <t>-1616185629</t>
  </si>
  <si>
    <t>Dlažba nebo přídlažba z lomového kamene lomařsky upraveného rigolového v ploše vodorovné nebo ve sklonu tl. do 250 mm, bez vyplnění spár, s provedením lože tl. 50 mm z betonu</t>
  </si>
  <si>
    <t>Poznámka k položce:
Plocha dlažby při patě zdí včetně dna propustku a spadišť pod stávajícími betonovými rourami.</t>
  </si>
  <si>
    <t>545,38</t>
  </si>
  <si>
    <t>32</t>
  </si>
  <si>
    <t>911331R07</t>
  </si>
  <si>
    <t>Montáž ocelových svodnic 120x100 mm</t>
  </si>
  <si>
    <t>-1319537471</t>
  </si>
  <si>
    <t>Silniční svodidlo ocelové s osazením sloupků zaberaněním dilatace svodnice s elektricky izolovaným stykem, v rozmezí 80 mm</t>
  </si>
  <si>
    <t>112</t>
  </si>
  <si>
    <t>33</t>
  </si>
  <si>
    <t>911331R08</t>
  </si>
  <si>
    <t>Ocelové svodnice 120 x 100 do betonu</t>
  </si>
  <si>
    <t>1852738919</t>
  </si>
  <si>
    <t>34</t>
  </si>
  <si>
    <t>916241112</t>
  </si>
  <si>
    <t>Osazení obrubníku kamenného ležatého bez boční opěry do lože z betonu prostého</t>
  </si>
  <si>
    <t>172304525</t>
  </si>
  <si>
    <t>Osazení obrubníku kamenného se zřízením lože, s vyplněním a zatřením spár cementovou maltou ležatého bez boční opěry, do lože z betonu prostého tř. C 12/15</t>
  </si>
  <si>
    <t>Poznámka k položce:
Vyplnění prowstoru mezi odvodňovacím žlábkem a pravostrannou zdí.</t>
  </si>
  <si>
    <t>246</t>
  </si>
  <si>
    <t>35</t>
  </si>
  <si>
    <t>583803430</t>
  </si>
  <si>
    <t>obrubník kamenný přímý, žula, OP4 20x25</t>
  </si>
  <si>
    <t>1862933167</t>
  </si>
  <si>
    <t>výrobky lomařské a kamenické pro komunikace (kostky dlažební, krajníky a obrubníky) obrubníky kamenné ČSN 72 1850 žula (skupina mat. I/2) přímé OP 4  20 x 25</t>
  </si>
  <si>
    <t>36</t>
  </si>
  <si>
    <t>583804560</t>
  </si>
  <si>
    <t>obrubník kamenný obloukový , žula, r=10÷25 m OP4 20x25</t>
  </si>
  <si>
    <t>-573165185</t>
  </si>
  <si>
    <t>výrobky lomařské a kamenické pro komunikace (kostky dlažební, krajníky a obrubníky) obrubníky kamenné ČSN 72 1850 žula (skupina mat. I/2) obloukové r = 10 až 25 m OP 4  20 x 25</t>
  </si>
  <si>
    <t>37</t>
  </si>
  <si>
    <t>919726121</t>
  </si>
  <si>
    <t>Geotextilie pro ochranu, separaci a filtraci netkaná měrná hmotnost do 200 g/m2</t>
  </si>
  <si>
    <t>1812012932</t>
  </si>
  <si>
    <t>Geotextilie netkaná pro ochranu, separaci nebo filtraci měrná hmotnost do 200 g/m2</t>
  </si>
  <si>
    <t>902,95+332,1+80,54</t>
  </si>
  <si>
    <t>38</t>
  </si>
  <si>
    <t>919726R05</t>
  </si>
  <si>
    <t>Hydroizolační folie (instalace včetně dodávky)</t>
  </si>
  <si>
    <t>-1543785683</t>
  </si>
  <si>
    <t>451,47+166,06+40,27</t>
  </si>
  <si>
    <t>39</t>
  </si>
  <si>
    <t>931994R06</t>
  </si>
  <si>
    <t>Těsnění pracovní spáry kamenné konstrukce silikonovým tmelem do pl 1,5 cm2</t>
  </si>
  <si>
    <t>2045562566</t>
  </si>
  <si>
    <t>Těsnění spáry betonové konstrukce pásy, profily, tmely tmelem silikonovým spáry pracovní do 1,5 cm2</t>
  </si>
  <si>
    <t>1375,84+420</t>
  </si>
  <si>
    <t>40</t>
  </si>
  <si>
    <t>935112211</t>
  </si>
  <si>
    <t>Osazení příkopového žlabu do betonu tl 100 mm z betonových tvárnic š 800 mm</t>
  </si>
  <si>
    <t>-2122554319</t>
  </si>
  <si>
    <t>Osazení betonového příkopového žlabu s vyplněním a zatřením spár cementovou maltou s ložem tl. 100 mm z betonu prostého tř. C 12/15 z betonových příkopových tvárnic šířky přes 500 do 800 mm</t>
  </si>
  <si>
    <t>133</t>
  </si>
  <si>
    <t>41</t>
  </si>
  <si>
    <t>592275180</t>
  </si>
  <si>
    <t>žlabovka betonová TBZ 39-50 50x50x13 cm</t>
  </si>
  <si>
    <t>-734117410</t>
  </si>
  <si>
    <t>tvárnice meliorační a příkopové betonové a železobetonové žlabovky TBZ  50/50/13   50 x 50 x 13</t>
  </si>
  <si>
    <t>42</t>
  </si>
  <si>
    <t>938902201</t>
  </si>
  <si>
    <t>Čištění příkopů zpevněných ručně š dna do 400 mm objem nánosu do 0,15 m3/m</t>
  </si>
  <si>
    <t>-581241363</t>
  </si>
  <si>
    <t>Čištění příkopů komunikací na suchu nebo ve vodě s odstraněním travnatého porostu nebo nánosu, s úpravou dna a svahů do předepsaného profilu a s naložením na dopravní prostředek zpevněných ručně při šířce dna do 400 mm a objemu nánosu do 0,15 m3/m</t>
  </si>
  <si>
    <t>103</t>
  </si>
  <si>
    <t>43</t>
  </si>
  <si>
    <t>941111111</t>
  </si>
  <si>
    <t>Montáž lešení řadového trubkového lehkého s podlahami zatížení do 200 kg/m2 š do 0,9 m v do 10 m</t>
  </si>
  <si>
    <t>-619953555</t>
  </si>
  <si>
    <t>Montáž lešení řadového trubkového lehkého pracovního s podlahami s provozním zatížením tř. 3 do 200 kg/m2 šířky tř. W06 od 0,6 do 0,9 m, výšky do 10 m</t>
  </si>
  <si>
    <t>Poznámka k položce:
Předpokládá se montáž 1 nebo 2 polí lešení a jeho postupné přestavování.</t>
  </si>
  <si>
    <t>1650+900+350</t>
  </si>
  <si>
    <t>44</t>
  </si>
  <si>
    <t>941111811</t>
  </si>
  <si>
    <t>Demontáž lešení řadového trubkového lehkého s podlahami zatížení do 200 kg/m2 š do 0,9 m v do 10 m</t>
  </si>
  <si>
    <t>174049971</t>
  </si>
  <si>
    <t>Demontáž lešení řadového trubkového lehkého pracovního s podlahami s provozním zatížením tř. 3 do 200 kg/m2 šířky tř. W06 od 0,6 do 0,9 m, výšky do 10 m</t>
  </si>
  <si>
    <t>45</t>
  </si>
  <si>
    <t>966023211</t>
  </si>
  <si>
    <t>Snesení nevyhovujících kamenných římsových desek na průčelním zdivu a křídlech</t>
  </si>
  <si>
    <t>824166432</t>
  </si>
  <si>
    <t>Snesení kamenných římsových desek na průčelním zdivu a křídlech</t>
  </si>
  <si>
    <t>'plocha zhlaví pilířů x počet'</t>
  </si>
  <si>
    <t>2*0,9*0,05*26</t>
  </si>
  <si>
    <t>46</t>
  </si>
  <si>
    <t>977151123</t>
  </si>
  <si>
    <t>Jádrové vrty diamantovými korunkami do D 150 mm do stavebních materiálů</t>
  </si>
  <si>
    <t>-2130190810</t>
  </si>
  <si>
    <t>Jádrové vrty diamantovými korunkami do stavebních materiálů (železobetonu, betonu, cihel, obkladů, dlažeb, kamene) průměru přes 130 do 150 mm</t>
  </si>
  <si>
    <t>47</t>
  </si>
  <si>
    <t>977151126</t>
  </si>
  <si>
    <t>Jádrové vrty diamantovými korunkami do D 225 mm do stavebních materiálů</t>
  </si>
  <si>
    <t>1241056409</t>
  </si>
  <si>
    <t>Jádrové vrty diamantovými korunkami do stavebních materiálů (železobetonu, betonu, cihel, obkladů, dlažeb, kamene) průměru přes 200 do 225 mm</t>
  </si>
  <si>
    <t>'počet vrtů x jejich délka'</t>
  </si>
  <si>
    <t>48</t>
  </si>
  <si>
    <t>977211112</t>
  </si>
  <si>
    <t>Řezání ŽB kcí hl do 350 mm stěnovou pilou do průměru výztuže 16 mm</t>
  </si>
  <si>
    <t>-1367089282</t>
  </si>
  <si>
    <t>Řezání železobetonových konstrukcí stěnovou pilou do průměru řezané výztuže 16 mm hloubka řezu od 200 do 350 mm</t>
  </si>
  <si>
    <t>Poznámka k položce:
Řezání stříkaného betonu z 12/2012 po čtvercích 0,25 m2. Řez bude prováděn postupně od zdola a obnažená část násypu ihned dozdívána.</t>
  </si>
  <si>
    <t>(25*2-2)*2</t>
  </si>
  <si>
    <t>49</t>
  </si>
  <si>
    <t>985131111</t>
  </si>
  <si>
    <t>Očištění ploch stěn, rubu kleneb a podlah tlakovou vodou</t>
  </si>
  <si>
    <t>732478492</t>
  </si>
  <si>
    <t>'25% z celková plocha zdí'</t>
  </si>
  <si>
    <t>(1350+900+225+200+1050)*0,25</t>
  </si>
  <si>
    <t>50</t>
  </si>
  <si>
    <t>985142212</t>
  </si>
  <si>
    <t>Vysekání spojovací hmoty ze spár zdiva hl přes 40 mm dl do 12 m/m2</t>
  </si>
  <si>
    <t>-98702420</t>
  </si>
  <si>
    <t>Vysekání spojovací hmoty ze spár zdiva včetně vyčištění hloubky spáry přes 40 mm délky spáry na 1 m2 upravované plochy přes 6 do 12 m</t>
  </si>
  <si>
    <t>51</t>
  </si>
  <si>
    <t>985222111</t>
  </si>
  <si>
    <t>Sbírání a třídění kamene ručně ze suti s očištěním</t>
  </si>
  <si>
    <t>454526185</t>
  </si>
  <si>
    <t>52</t>
  </si>
  <si>
    <t>985232112</t>
  </si>
  <si>
    <t>Hloubkové spárování zdiva aktivovanou maltou spára hl do 80 mm dl do 12 m/m2</t>
  </si>
  <si>
    <t>1816640485</t>
  </si>
  <si>
    <t>Hloubkové spárování zdiva hloubky přes 40 do 80 mm aktivovanou maltou délky spáry na 1 m2 upravované plochy přes 6 do 12 m</t>
  </si>
  <si>
    <t>53</t>
  </si>
  <si>
    <t>985233121</t>
  </si>
  <si>
    <t>Úprava spár po spárování zdiva uhlazením spára dl do 12 m/m2</t>
  </si>
  <si>
    <t>-687299194</t>
  </si>
  <si>
    <t>Úprava spár po spárování zdiva kamenného nebo cihelného délky spáry na 1 m2 upravované plochy přes 6 do 12 m uhlazením</t>
  </si>
  <si>
    <t>54</t>
  </si>
  <si>
    <t>997013802</t>
  </si>
  <si>
    <t>Poplatek za uložení stavebního železobetonového odpadu na skládce (skládkovné)</t>
  </si>
  <si>
    <t>1797564523</t>
  </si>
  <si>
    <t>Poplatek za uložení stavebního odpadu na skládce (skládkovné) železobetonového</t>
  </si>
  <si>
    <t>55</t>
  </si>
  <si>
    <t>997221111</t>
  </si>
  <si>
    <t>Vodorovná doprava suti ze sypkých materiálů nošením do 50 m</t>
  </si>
  <si>
    <t>-805905345</t>
  </si>
  <si>
    <t>Vodorovná doprava suti nošením s naložením a se složením za sypkých materiálů, na vzdálenost do 50 m</t>
  </si>
  <si>
    <t>281,985/3</t>
  </si>
  <si>
    <t>56</t>
  </si>
  <si>
    <t>997221119</t>
  </si>
  <si>
    <t>Příplatek ZKD 10 m u vodorovné dopravy suti ze sypkých materiálů nošením</t>
  </si>
  <si>
    <t>-311603362</t>
  </si>
  <si>
    <t>Vodorovná doprava suti nošením s naložením a se složením za sypkých materiálů, na vzdálenost Příplatek k ceně za každých dalších i započatých 10 m přes 50 m</t>
  </si>
  <si>
    <t>281,985/3*10</t>
  </si>
  <si>
    <t>57</t>
  </si>
  <si>
    <t>997221571</t>
  </si>
  <si>
    <t>Vodorovná doprava vybouraných hmot do 1 km</t>
  </si>
  <si>
    <t>2066933596</t>
  </si>
  <si>
    <t>Vodorovná doprava vybouraných hmot bez naložení, ale se složením a s hrubým urovnáním na vzdálenost do 1 km</t>
  </si>
  <si>
    <t>Poznámka k položce:
Odvoz panelů získaných rozebráním podél ostrůvku na deponii objednatele, tj. na deposit technického odboru Magistrátu města Karlovy Vary v Krokově ulici. Odvezeny budou poue panely od břehů ostrovů.</t>
  </si>
  <si>
    <t>58</t>
  </si>
  <si>
    <t>997221579</t>
  </si>
  <si>
    <t>Příplatek ZKD 1 km u vodorovné dopravy vybouraných hmot</t>
  </si>
  <si>
    <t>-1447458177</t>
  </si>
  <si>
    <t>Vodorovná doprava vybouraných hmot bez naložení, ale se složením a s hrubým urovnáním na vzdálenost Příplatek k ceně za každý další i započatý 1 km přes 1 km</t>
  </si>
  <si>
    <t>281.985*9 'Přepočtené koeficientem množství</t>
  </si>
  <si>
    <t>59</t>
  </si>
  <si>
    <t>998212111</t>
  </si>
  <si>
    <t>Přesun hmot pro mosty zděné, monolitické betonové nebo ocelové v do 20 m</t>
  </si>
  <si>
    <t>-830581560</t>
  </si>
  <si>
    <t>Přesun hmot pro mosty zděné, betonové monolitické, spřažené ocelobetonové nebo kovové vodorovná dopravní vzdálenost do 100 m výška mostu do 20 m</t>
  </si>
  <si>
    <t>60</t>
  </si>
  <si>
    <t>782331150</t>
  </si>
  <si>
    <t>Montáž obkladu kámen tvrdý obklad sloupů, pilířů tloušťky 40 nebo 50 mm</t>
  </si>
  <si>
    <t>518016885</t>
  </si>
  <si>
    <t>Montáž obkladu sloupů, pilířů a pilastrů pravoúhlými deskami z tvrdých kamenů s lícem svislým a půdorysem pravoúhlým, tl. 40 a 50 mm</t>
  </si>
  <si>
    <t>Poznámka k položce:
Oprava zhlaví betonových rour.</t>
  </si>
  <si>
    <t>2,38</t>
  </si>
  <si>
    <t>61</t>
  </si>
  <si>
    <t>583821450</t>
  </si>
  <si>
    <t>deska obkladová, žula smirkovaná tl 4 cm do 0,24 m2</t>
  </si>
  <si>
    <t>1032010644</t>
  </si>
  <si>
    <t>prvky stavební z přírodního kamene malé (desky dlažební, obkladové, soklové a podobně) desky obkladové materiálová skupina I/2 - žula povrch smirkovaný tl.  4 cm     do  0,24 m2</t>
  </si>
  <si>
    <t>62</t>
  </si>
  <si>
    <t>782631327</t>
  </si>
  <si>
    <t>Montáž obkladu kámen tvrdý obklad parapet tloušťky 100 až 120 mm</t>
  </si>
  <si>
    <t>-32811860</t>
  </si>
  <si>
    <t>Montáž obkladu parapetů deskami z tvrdých kamenů tl. 100, 110 a 120 mm</t>
  </si>
  <si>
    <t>Poznámka k položce:
Oprava zhlaví pilířů.</t>
  </si>
  <si>
    <t>71,76</t>
  </si>
  <si>
    <t>63</t>
  </si>
  <si>
    <t>583827170</t>
  </si>
  <si>
    <t>deska obkladová leštěná, žula liberecká, tl 10</t>
  </si>
  <si>
    <t>1249260372</t>
  </si>
  <si>
    <t>prvky stavební z přírodního kamene malé (desky dlažební, obkladové, soklové a podobně) desky dlažební a obkladové materiálová skupina I/2 - žula povrch leštěný žula liberecká tl. 10 cm</t>
  </si>
  <si>
    <t>64</t>
  </si>
  <si>
    <t>998782102</t>
  </si>
  <si>
    <t>Přesun hmot tonážní pro obklady kamenné v objektech v do 12 m</t>
  </si>
  <si>
    <t>-1886570276</t>
  </si>
  <si>
    <t>Přesun hmot pro obklady kamenné stanovený z hmotnosti přesunovaného materiálu vodorovná dopravní vzdálenost do 50 m v objektech výšky přes 6 do 12 m</t>
  </si>
  <si>
    <t>65</t>
  </si>
  <si>
    <t>460030028</t>
  </si>
  <si>
    <t>Ostatní práce štěpkování netěžitelného porostu s odvozem</t>
  </si>
  <si>
    <t>prms</t>
  </si>
  <si>
    <t>1046951246</t>
  </si>
  <si>
    <t>Přípravné terénní práce štěpkování netěžitelného porostu s odvozem</t>
  </si>
  <si>
    <t>SO.02 - Vedlejší a ostatní náklady</t>
  </si>
  <si>
    <t>SO.02 01 - Soupis prací</t>
  </si>
  <si>
    <t>VRN - Vedlejší rozpočtové náklady</t>
  </si>
  <si>
    <t xml:space="preserve">    0 - Vedlejší rozpočtové náklady</t>
  </si>
  <si>
    <t>012103000</t>
  </si>
  <si>
    <t>Geodetické práce před výstavbou</t>
  </si>
  <si>
    <t>Kč</t>
  </si>
  <si>
    <t>1024</t>
  </si>
  <si>
    <t>-211742611</t>
  </si>
  <si>
    <t>Průzkumné, geodetické a projektové práce geodetické práce před výstavbou</t>
  </si>
  <si>
    <t>012203000</t>
  </si>
  <si>
    <t>Geodetické práce při provádění stavby</t>
  </si>
  <si>
    <t>-1841723121</t>
  </si>
  <si>
    <t>Průzkumné, geodetické a projektové práce geodetické práce při provádění stavby</t>
  </si>
  <si>
    <t>013203000</t>
  </si>
  <si>
    <t>Dokumentace stavby bez rozlišení</t>
  </si>
  <si>
    <t>1463069740</t>
  </si>
  <si>
    <t>Průzkumné, geodetické a projektové práce projektové práce dokumentace stavby (výkresová a textová) bez rozlišení</t>
  </si>
  <si>
    <t>Poznámka k položce:
Jedná se o vypracování povodňového a havarijního plánu včetně plánu BOZP.</t>
  </si>
  <si>
    <t>031203000</t>
  </si>
  <si>
    <t>Terénní úpravy pro zařízení staveniště</t>
  </si>
  <si>
    <t>1903019105</t>
  </si>
  <si>
    <t>Zařízení staveniště související (přípravné) práce terénní úpravy pro zařízení staveniště</t>
  </si>
  <si>
    <t>032103000</t>
  </si>
  <si>
    <t>Náklady na stavební buňky</t>
  </si>
  <si>
    <t>-266209691</t>
  </si>
  <si>
    <t>Zařízení staveniště vybavení staveniště náklady na stavební buňky</t>
  </si>
  <si>
    <t>032603000</t>
  </si>
  <si>
    <t>Ostatní náklady</t>
  </si>
  <si>
    <t>1788819850</t>
  </si>
  <si>
    <t>Zařízení staveniště vybavení staveniště ostatní náklady</t>
  </si>
  <si>
    <t>034203000</t>
  </si>
  <si>
    <t>Oplocení staveniště</t>
  </si>
  <si>
    <t>736045308</t>
  </si>
  <si>
    <t>Zařízení staveniště zabezpečení staveniště oplocení staveniště</t>
  </si>
  <si>
    <t>034503000</t>
  </si>
  <si>
    <t>Informační tabule na staveništi</t>
  </si>
  <si>
    <t>1189249182</t>
  </si>
  <si>
    <t>Zařízení staveniště zabezpečení staveniště informační tabule</t>
  </si>
  <si>
    <t>039103000</t>
  </si>
  <si>
    <t>Rozebrání, bourání a odvoz zařízení staveniště</t>
  </si>
  <si>
    <t>-644739934</t>
  </si>
  <si>
    <t>Zařízení staveniště zrušení zařízení staveniště rozebrání, bourání a odvoz</t>
  </si>
  <si>
    <t>039203000</t>
  </si>
  <si>
    <t>Úprava terénu po zrušení zařízení staveniště</t>
  </si>
  <si>
    <t>1821415764</t>
  </si>
  <si>
    <t>Zařízení staveniště zrušení zařízení staveniště úprava terénu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</si>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</sst>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7" fillId="0" borderId="13" xfId="0" applyFont="1" applyBorder="1" applyAlignment="1">
      <alignment horizontal="left"/>
    </xf>
    <xf numFmtId="0" fontId="27" fillId="0" borderId="25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4" xfId="0" applyFont="1" applyBorder="1" applyAlignment="1" applyProtection="1">
      <alignment horizontal="center" vertical="center"/>
      <protection/>
    </xf>
    <xf numFmtId="49" fontId="32" fillId="0" borderId="34" xfId="0" applyNumberFormat="1" applyFont="1" applyBorder="1" applyAlignment="1" applyProtection="1">
      <alignment horizontal="left" vertical="center" wrapText="1"/>
      <protection/>
    </xf>
    <xf numFmtId="0" fontId="32" fillId="0" borderId="34" xfId="0" applyFont="1" applyBorder="1" applyAlignment="1" applyProtection="1">
      <alignment horizontal="center" vertical="center" wrapText="1"/>
      <protection/>
    </xf>
    <xf numFmtId="168" fontId="32" fillId="0" borderId="34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34" xfId="0" applyFont="1" applyBorder="1" applyAlignment="1" applyProtection="1">
      <alignment horizontal="left" vertical="center" wrapText="1"/>
      <protection/>
    </xf>
    <xf numFmtId="0" fontId="32" fillId="0" borderId="34" xfId="0" applyFont="1" applyBorder="1" applyAlignment="1" applyProtection="1">
      <alignment horizontal="left" vertical="center"/>
      <protection/>
    </xf>
    <xf numFmtId="164" fontId="32" fillId="34" borderId="34" xfId="0" applyNumberFormat="1" applyFont="1" applyFill="1" applyBorder="1" applyAlignment="1">
      <alignment horizontal="right" vertical="center"/>
    </xf>
    <xf numFmtId="164" fontId="32" fillId="0" borderId="34" xfId="0" applyNumberFormat="1" applyFont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3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9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/>
    </xf>
    <xf numFmtId="0" fontId="16" fillId="0" borderId="40" xfId="0" applyFont="1" applyBorder="1" applyAlignment="1">
      <alignment/>
    </xf>
    <xf numFmtId="0" fontId="19" fillId="0" borderId="4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46B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8C2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AB9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46B7.tmp" descr="C:\KROSplusData\System\Temp\rad546B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8C22.tmp" descr="C:\KROSplusData\System\Temp\rad48C2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AB94.tmp" descr="C:\KROSplusData\System\Temp\rad1AB9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3" t="s">
        <v>0</v>
      </c>
      <c r="B1" s="234"/>
      <c r="C1" s="234"/>
      <c r="D1" s="235" t="s">
        <v>1</v>
      </c>
      <c r="E1" s="234"/>
      <c r="F1" s="234"/>
      <c r="G1" s="234"/>
      <c r="H1" s="234"/>
      <c r="I1" s="234"/>
      <c r="J1" s="234"/>
      <c r="K1" s="236" t="s">
        <v>577</v>
      </c>
      <c r="L1" s="236"/>
      <c r="M1" s="236"/>
      <c r="N1" s="236"/>
      <c r="O1" s="236"/>
      <c r="P1" s="236"/>
      <c r="Q1" s="236"/>
      <c r="R1" s="236"/>
      <c r="S1" s="236"/>
      <c r="T1" s="234"/>
      <c r="U1" s="234"/>
      <c r="V1" s="234"/>
      <c r="W1" s="236" t="s">
        <v>578</v>
      </c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201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3" t="s">
        <v>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5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C5" s="11"/>
      <c r="D5" s="15" t="s">
        <v>13</v>
      </c>
      <c r="E5" s="11"/>
      <c r="F5" s="11"/>
      <c r="G5" s="11"/>
      <c r="H5" s="11"/>
      <c r="I5" s="11"/>
      <c r="J5" s="11"/>
      <c r="K5" s="169" t="s">
        <v>14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1"/>
      <c r="AQ5" s="12"/>
      <c r="BE5" s="166" t="s">
        <v>15</v>
      </c>
      <c r="BS5" s="6" t="s">
        <v>6</v>
      </c>
    </row>
    <row r="6" spans="2:71" s="2" customFormat="1" ht="37.5" customHeight="1">
      <c r="B6" s="10"/>
      <c r="C6" s="11"/>
      <c r="D6" s="17" t="s">
        <v>16</v>
      </c>
      <c r="E6" s="11"/>
      <c r="F6" s="11"/>
      <c r="G6" s="11"/>
      <c r="H6" s="11"/>
      <c r="I6" s="11"/>
      <c r="J6" s="11"/>
      <c r="K6" s="170" t="s">
        <v>17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1"/>
      <c r="AQ6" s="12"/>
      <c r="BE6" s="162"/>
      <c r="BS6" s="6" t="s">
        <v>18</v>
      </c>
    </row>
    <row r="7" spans="2:71" s="2" customFormat="1" ht="15" customHeight="1">
      <c r="B7" s="10"/>
      <c r="C7" s="11"/>
      <c r="D7" s="18" t="s">
        <v>19</v>
      </c>
      <c r="E7" s="11"/>
      <c r="F7" s="11"/>
      <c r="G7" s="11"/>
      <c r="H7" s="11"/>
      <c r="I7" s="11"/>
      <c r="J7" s="11"/>
      <c r="K7" s="16" t="s">
        <v>20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62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62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2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 t="s">
        <v>31</v>
      </c>
      <c r="AO10" s="11"/>
      <c r="AP10" s="11"/>
      <c r="AQ10" s="12"/>
      <c r="BE10" s="162"/>
      <c r="BS10" s="6" t="s">
        <v>18</v>
      </c>
    </row>
    <row r="11" spans="2:71" s="2" customFormat="1" ht="19.5" customHeight="1">
      <c r="B11" s="10"/>
      <c r="C11" s="11"/>
      <c r="D11" s="11"/>
      <c r="E11" s="16" t="s">
        <v>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33</v>
      </c>
      <c r="AL11" s="11"/>
      <c r="AM11" s="11"/>
      <c r="AN11" s="16"/>
      <c r="AO11" s="11"/>
      <c r="AP11" s="11"/>
      <c r="AQ11" s="12"/>
      <c r="BE11" s="162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2"/>
      <c r="BS12" s="6" t="s">
        <v>18</v>
      </c>
    </row>
    <row r="13" spans="2:71" s="2" customFormat="1" ht="15" customHeight="1">
      <c r="B13" s="10"/>
      <c r="C13" s="11"/>
      <c r="D13" s="18" t="s">
        <v>34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35</v>
      </c>
      <c r="AO13" s="11"/>
      <c r="AP13" s="11"/>
      <c r="AQ13" s="12"/>
      <c r="BE13" s="162"/>
      <c r="BS13" s="6" t="s">
        <v>18</v>
      </c>
    </row>
    <row r="14" spans="2:71" s="2" customFormat="1" ht="15.75" customHeight="1">
      <c r="B14" s="10"/>
      <c r="C14" s="11"/>
      <c r="D14" s="11"/>
      <c r="E14" s="171" t="s">
        <v>35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8" t="s">
        <v>33</v>
      </c>
      <c r="AL14" s="11"/>
      <c r="AM14" s="11"/>
      <c r="AN14" s="20" t="s">
        <v>35</v>
      </c>
      <c r="AO14" s="11"/>
      <c r="AP14" s="11"/>
      <c r="AQ14" s="12"/>
      <c r="BE14" s="162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2"/>
      <c r="BS15" s="6" t="s">
        <v>3</v>
      </c>
    </row>
    <row r="16" spans="2:71" s="2" customFormat="1" ht="15" customHeight="1">
      <c r="B16" s="10"/>
      <c r="C16" s="11"/>
      <c r="D16" s="18" t="s">
        <v>36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 t="s">
        <v>37</v>
      </c>
      <c r="AO16" s="11"/>
      <c r="AP16" s="11"/>
      <c r="AQ16" s="12"/>
      <c r="BE16" s="162"/>
      <c r="BS16" s="6" t="s">
        <v>3</v>
      </c>
    </row>
    <row r="17" spans="2:71" s="2" customFormat="1" ht="19.5" customHeight="1">
      <c r="B17" s="10"/>
      <c r="C17" s="11"/>
      <c r="D17" s="11"/>
      <c r="E17" s="16" t="s">
        <v>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33</v>
      </c>
      <c r="AL17" s="11"/>
      <c r="AM17" s="11"/>
      <c r="AN17" s="16"/>
      <c r="AO17" s="11"/>
      <c r="AP17" s="11"/>
      <c r="AQ17" s="12"/>
      <c r="BE17" s="162"/>
      <c r="BS17" s="6" t="s">
        <v>39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2"/>
      <c r="BS18" s="6" t="s">
        <v>6</v>
      </c>
    </row>
    <row r="19" spans="2:71" s="2" customFormat="1" ht="15" customHeight="1">
      <c r="B19" s="10"/>
      <c r="C19" s="11"/>
      <c r="D19" s="18" t="s">
        <v>40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162"/>
      <c r="BS19" s="6" t="s">
        <v>18</v>
      </c>
    </row>
    <row r="20" spans="2:71" s="2" customFormat="1" ht="43.5" customHeight="1">
      <c r="B20" s="10"/>
      <c r="C20" s="11"/>
      <c r="D20" s="11"/>
      <c r="E20" s="172" t="s">
        <v>41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1"/>
      <c r="AP20" s="11"/>
      <c r="AQ20" s="12"/>
      <c r="BE20" s="162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2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2"/>
      <c r="BE22" s="162"/>
    </row>
    <row r="23" spans="2:57" s="6" customFormat="1" ht="27" customHeight="1">
      <c r="B23" s="22"/>
      <c r="C23" s="23"/>
      <c r="D23" s="24" t="s">
        <v>42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73">
        <f>ROUNDUP($AG$50,2)</f>
        <v>0</v>
      </c>
      <c r="AL23" s="174"/>
      <c r="AM23" s="174"/>
      <c r="AN23" s="174"/>
      <c r="AO23" s="174"/>
      <c r="AP23" s="23"/>
      <c r="AQ23" s="26"/>
      <c r="BE23" s="167"/>
    </row>
    <row r="24" spans="2:57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6"/>
      <c r="BE24" s="167"/>
    </row>
    <row r="25" spans="2:57" s="6" customFormat="1" ht="15" customHeight="1">
      <c r="B25" s="27"/>
      <c r="C25" s="28"/>
      <c r="D25" s="28" t="s">
        <v>43</v>
      </c>
      <c r="E25" s="28"/>
      <c r="F25" s="28" t="s">
        <v>44</v>
      </c>
      <c r="G25" s="28"/>
      <c r="H25" s="28"/>
      <c r="I25" s="28"/>
      <c r="J25" s="28"/>
      <c r="K25" s="28"/>
      <c r="L25" s="175">
        <v>0.21</v>
      </c>
      <c r="M25" s="176"/>
      <c r="N25" s="176"/>
      <c r="O25" s="176"/>
      <c r="P25" s="28"/>
      <c r="Q25" s="28"/>
      <c r="R25" s="28"/>
      <c r="S25" s="28"/>
      <c r="T25" s="30" t="s">
        <v>45</v>
      </c>
      <c r="U25" s="28"/>
      <c r="V25" s="28"/>
      <c r="W25" s="177">
        <f>ROUNDUP($AZ$50,2)</f>
        <v>0</v>
      </c>
      <c r="X25" s="176"/>
      <c r="Y25" s="176"/>
      <c r="Z25" s="176"/>
      <c r="AA25" s="176"/>
      <c r="AB25" s="176"/>
      <c r="AC25" s="176"/>
      <c r="AD25" s="176"/>
      <c r="AE25" s="176"/>
      <c r="AF25" s="28"/>
      <c r="AG25" s="28"/>
      <c r="AH25" s="28"/>
      <c r="AI25" s="28"/>
      <c r="AJ25" s="28"/>
      <c r="AK25" s="177">
        <f>ROUNDUP($AV$50,1)</f>
        <v>0</v>
      </c>
      <c r="AL25" s="176"/>
      <c r="AM25" s="176"/>
      <c r="AN25" s="176"/>
      <c r="AO25" s="176"/>
      <c r="AP25" s="28"/>
      <c r="AQ25" s="31"/>
      <c r="BE25" s="168"/>
    </row>
    <row r="26" spans="2:57" s="6" customFormat="1" ht="15" customHeight="1">
      <c r="B26" s="27"/>
      <c r="C26" s="28"/>
      <c r="D26" s="28"/>
      <c r="E26" s="28"/>
      <c r="F26" s="28" t="s">
        <v>46</v>
      </c>
      <c r="G26" s="28"/>
      <c r="H26" s="28"/>
      <c r="I26" s="28"/>
      <c r="J26" s="28"/>
      <c r="K26" s="28"/>
      <c r="L26" s="175">
        <v>0.15</v>
      </c>
      <c r="M26" s="176"/>
      <c r="N26" s="176"/>
      <c r="O26" s="176"/>
      <c r="P26" s="28"/>
      <c r="Q26" s="28"/>
      <c r="R26" s="28"/>
      <c r="S26" s="28"/>
      <c r="T26" s="30" t="s">
        <v>45</v>
      </c>
      <c r="U26" s="28"/>
      <c r="V26" s="28"/>
      <c r="W26" s="177">
        <f>ROUNDUP($BA$50,2)</f>
        <v>0</v>
      </c>
      <c r="X26" s="176"/>
      <c r="Y26" s="176"/>
      <c r="Z26" s="176"/>
      <c r="AA26" s="176"/>
      <c r="AB26" s="176"/>
      <c r="AC26" s="176"/>
      <c r="AD26" s="176"/>
      <c r="AE26" s="176"/>
      <c r="AF26" s="28"/>
      <c r="AG26" s="28"/>
      <c r="AH26" s="28"/>
      <c r="AI26" s="28"/>
      <c r="AJ26" s="28"/>
      <c r="AK26" s="177">
        <f>ROUNDUP($AW$50,1)</f>
        <v>0</v>
      </c>
      <c r="AL26" s="176"/>
      <c r="AM26" s="176"/>
      <c r="AN26" s="176"/>
      <c r="AO26" s="176"/>
      <c r="AP26" s="28"/>
      <c r="AQ26" s="31"/>
      <c r="BE26" s="168"/>
    </row>
    <row r="27" spans="2:57" s="6" customFormat="1" ht="15" customHeight="1" hidden="1">
      <c r="B27" s="27"/>
      <c r="C27" s="28"/>
      <c r="D27" s="28"/>
      <c r="E27" s="28"/>
      <c r="F27" s="28" t="s">
        <v>47</v>
      </c>
      <c r="G27" s="28"/>
      <c r="H27" s="28"/>
      <c r="I27" s="28"/>
      <c r="J27" s="28"/>
      <c r="K27" s="28"/>
      <c r="L27" s="175">
        <v>0.21</v>
      </c>
      <c r="M27" s="176"/>
      <c r="N27" s="176"/>
      <c r="O27" s="176"/>
      <c r="P27" s="28"/>
      <c r="Q27" s="28"/>
      <c r="R27" s="28"/>
      <c r="S27" s="28"/>
      <c r="T27" s="30" t="s">
        <v>45</v>
      </c>
      <c r="U27" s="28"/>
      <c r="V27" s="28"/>
      <c r="W27" s="177">
        <f>ROUNDUP($BB$50,2)</f>
        <v>0</v>
      </c>
      <c r="X27" s="176"/>
      <c r="Y27" s="176"/>
      <c r="Z27" s="176"/>
      <c r="AA27" s="176"/>
      <c r="AB27" s="176"/>
      <c r="AC27" s="176"/>
      <c r="AD27" s="176"/>
      <c r="AE27" s="176"/>
      <c r="AF27" s="28"/>
      <c r="AG27" s="28"/>
      <c r="AH27" s="28"/>
      <c r="AI27" s="28"/>
      <c r="AJ27" s="28"/>
      <c r="AK27" s="177">
        <v>0</v>
      </c>
      <c r="AL27" s="176"/>
      <c r="AM27" s="176"/>
      <c r="AN27" s="176"/>
      <c r="AO27" s="176"/>
      <c r="AP27" s="28"/>
      <c r="AQ27" s="31"/>
      <c r="BE27" s="168"/>
    </row>
    <row r="28" spans="2:57" s="6" customFormat="1" ht="15" customHeight="1" hidden="1">
      <c r="B28" s="27"/>
      <c r="C28" s="28"/>
      <c r="D28" s="28"/>
      <c r="E28" s="28"/>
      <c r="F28" s="28" t="s">
        <v>48</v>
      </c>
      <c r="G28" s="28"/>
      <c r="H28" s="28"/>
      <c r="I28" s="28"/>
      <c r="J28" s="28"/>
      <c r="K28" s="28"/>
      <c r="L28" s="175">
        <v>0.15</v>
      </c>
      <c r="M28" s="176"/>
      <c r="N28" s="176"/>
      <c r="O28" s="176"/>
      <c r="P28" s="28"/>
      <c r="Q28" s="28"/>
      <c r="R28" s="28"/>
      <c r="S28" s="28"/>
      <c r="T28" s="30" t="s">
        <v>45</v>
      </c>
      <c r="U28" s="28"/>
      <c r="V28" s="28"/>
      <c r="W28" s="177">
        <f>ROUNDUP($BC$50,2)</f>
        <v>0</v>
      </c>
      <c r="X28" s="176"/>
      <c r="Y28" s="176"/>
      <c r="Z28" s="176"/>
      <c r="AA28" s="176"/>
      <c r="AB28" s="176"/>
      <c r="AC28" s="176"/>
      <c r="AD28" s="176"/>
      <c r="AE28" s="176"/>
      <c r="AF28" s="28"/>
      <c r="AG28" s="28"/>
      <c r="AH28" s="28"/>
      <c r="AI28" s="28"/>
      <c r="AJ28" s="28"/>
      <c r="AK28" s="177">
        <v>0</v>
      </c>
      <c r="AL28" s="176"/>
      <c r="AM28" s="176"/>
      <c r="AN28" s="176"/>
      <c r="AO28" s="176"/>
      <c r="AP28" s="28"/>
      <c r="AQ28" s="31"/>
      <c r="BE28" s="168"/>
    </row>
    <row r="29" spans="2:57" s="6" customFormat="1" ht="15" customHeight="1" hidden="1">
      <c r="B29" s="27"/>
      <c r="C29" s="28"/>
      <c r="D29" s="28"/>
      <c r="E29" s="28"/>
      <c r="F29" s="28" t="s">
        <v>49</v>
      </c>
      <c r="G29" s="28"/>
      <c r="H29" s="28"/>
      <c r="I29" s="28"/>
      <c r="J29" s="28"/>
      <c r="K29" s="28"/>
      <c r="L29" s="175">
        <v>0</v>
      </c>
      <c r="M29" s="176"/>
      <c r="N29" s="176"/>
      <c r="O29" s="176"/>
      <c r="P29" s="28"/>
      <c r="Q29" s="28"/>
      <c r="R29" s="28"/>
      <c r="S29" s="28"/>
      <c r="T29" s="30" t="s">
        <v>45</v>
      </c>
      <c r="U29" s="28"/>
      <c r="V29" s="28"/>
      <c r="W29" s="177">
        <f>ROUNDUP($BD$50,2)</f>
        <v>0</v>
      </c>
      <c r="X29" s="176"/>
      <c r="Y29" s="176"/>
      <c r="Z29" s="176"/>
      <c r="AA29" s="176"/>
      <c r="AB29" s="176"/>
      <c r="AC29" s="176"/>
      <c r="AD29" s="176"/>
      <c r="AE29" s="176"/>
      <c r="AF29" s="28"/>
      <c r="AG29" s="28"/>
      <c r="AH29" s="28"/>
      <c r="AI29" s="28"/>
      <c r="AJ29" s="28"/>
      <c r="AK29" s="177">
        <v>0</v>
      </c>
      <c r="AL29" s="176"/>
      <c r="AM29" s="176"/>
      <c r="AN29" s="176"/>
      <c r="AO29" s="176"/>
      <c r="AP29" s="28"/>
      <c r="AQ29" s="31"/>
      <c r="BE29" s="168"/>
    </row>
    <row r="30" spans="2:57" s="6" customFormat="1" ht="7.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  <c r="BE30" s="167"/>
    </row>
    <row r="31" spans="2:57" s="6" customFormat="1" ht="27" customHeight="1">
      <c r="B31" s="22"/>
      <c r="C31" s="32"/>
      <c r="D31" s="33" t="s">
        <v>50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 t="s">
        <v>51</v>
      </c>
      <c r="U31" s="34"/>
      <c r="V31" s="34"/>
      <c r="W31" s="34"/>
      <c r="X31" s="178" t="s">
        <v>52</v>
      </c>
      <c r="Y31" s="179"/>
      <c r="Z31" s="179"/>
      <c r="AA31" s="179"/>
      <c r="AB31" s="179"/>
      <c r="AC31" s="34"/>
      <c r="AD31" s="34"/>
      <c r="AE31" s="34"/>
      <c r="AF31" s="34"/>
      <c r="AG31" s="34"/>
      <c r="AH31" s="34"/>
      <c r="AI31" s="34"/>
      <c r="AJ31" s="34"/>
      <c r="AK31" s="180">
        <f>ROUNDUP(SUM($AK$23:$AK$29),2)</f>
        <v>0</v>
      </c>
      <c r="AL31" s="179"/>
      <c r="AM31" s="179"/>
      <c r="AN31" s="179"/>
      <c r="AO31" s="181"/>
      <c r="AP31" s="32"/>
      <c r="AQ31" s="36"/>
      <c r="BE31" s="167"/>
    </row>
    <row r="32" spans="2:57" s="6" customFormat="1" ht="7.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  <c r="BE32" s="167"/>
    </row>
    <row r="33" spans="2:43" s="6" customFormat="1" ht="7.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9"/>
    </row>
    <row r="37" spans="2:44" s="6" customFormat="1" ht="7.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</row>
    <row r="38" spans="2:44" s="6" customFormat="1" ht="37.5" customHeight="1">
      <c r="B38" s="22"/>
      <c r="C38" s="163" t="s">
        <v>53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42"/>
    </row>
    <row r="39" spans="2:44" s="6" customFormat="1" ht="7.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42"/>
    </row>
    <row r="40" spans="2:44" s="43" customFormat="1" ht="15" customHeight="1">
      <c r="B40" s="44"/>
      <c r="C40" s="18" t="s">
        <v>13</v>
      </c>
      <c r="D40" s="16"/>
      <c r="E40" s="16"/>
      <c r="F40" s="16"/>
      <c r="G40" s="16"/>
      <c r="H40" s="16"/>
      <c r="I40" s="16"/>
      <c r="J40" s="16"/>
      <c r="K40" s="16"/>
      <c r="L40" s="16" t="str">
        <f>$K$5</f>
        <v>13102013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45"/>
    </row>
    <row r="41" spans="2:44" s="46" customFormat="1" ht="37.5" customHeight="1">
      <c r="B41" s="47"/>
      <c r="C41" s="48" t="s">
        <v>16</v>
      </c>
      <c r="D41" s="48"/>
      <c r="E41" s="48"/>
      <c r="F41" s="48"/>
      <c r="G41" s="48"/>
      <c r="H41" s="48"/>
      <c r="I41" s="48"/>
      <c r="J41" s="48"/>
      <c r="K41" s="48"/>
      <c r="L41" s="183" t="str">
        <f>$K$6</f>
        <v>Oprava opěrné zdi v ulici Pražská silnice v Karlových Varech</v>
      </c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48"/>
      <c r="AQ41" s="48"/>
      <c r="AR41" s="49"/>
    </row>
    <row r="42" spans="2:44" s="6" customFormat="1" ht="7.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42"/>
    </row>
    <row r="43" spans="2:44" s="6" customFormat="1" ht="15.75" customHeight="1">
      <c r="B43" s="22"/>
      <c r="C43" s="18" t="s">
        <v>23</v>
      </c>
      <c r="D43" s="23"/>
      <c r="E43" s="23"/>
      <c r="F43" s="23"/>
      <c r="G43" s="23"/>
      <c r="H43" s="23"/>
      <c r="I43" s="23"/>
      <c r="J43" s="23"/>
      <c r="K43" s="23"/>
      <c r="L43" s="50" t="str">
        <f>IF($K$8="","",$K$8)</f>
        <v>Karlovy Vary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18" t="s">
        <v>25</v>
      </c>
      <c r="AJ43" s="23"/>
      <c r="AK43" s="23"/>
      <c r="AL43" s="23"/>
      <c r="AM43" s="51" t="str">
        <f>IF($AN$8="","",$AN$8)</f>
        <v>11.10.2013</v>
      </c>
      <c r="AN43" s="23"/>
      <c r="AO43" s="23"/>
      <c r="AP43" s="23"/>
      <c r="AQ43" s="23"/>
      <c r="AR43" s="42"/>
    </row>
    <row r="44" spans="2:44" s="6" customFormat="1" ht="7.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42"/>
    </row>
    <row r="45" spans="2:56" s="6" customFormat="1" ht="18.75" customHeight="1">
      <c r="B45" s="22"/>
      <c r="C45" s="18" t="s">
        <v>29</v>
      </c>
      <c r="D45" s="23"/>
      <c r="E45" s="23"/>
      <c r="F45" s="23"/>
      <c r="G45" s="23"/>
      <c r="H45" s="23"/>
      <c r="I45" s="23"/>
      <c r="J45" s="23"/>
      <c r="K45" s="23"/>
      <c r="L45" s="16" t="str">
        <f>IF($E$11="","",$E$11)</f>
        <v>Statutární město Karlovy Vary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18" t="s">
        <v>36</v>
      </c>
      <c r="AJ45" s="23"/>
      <c r="AK45" s="23"/>
      <c r="AL45" s="23"/>
      <c r="AM45" s="169" t="str">
        <f>IF($E$17="","",$E$17)</f>
        <v>Ing. Miloslav Čáp, Ph.D., Ing. Jan Jirásek</v>
      </c>
      <c r="AN45" s="182"/>
      <c r="AO45" s="182"/>
      <c r="AP45" s="182"/>
      <c r="AQ45" s="23"/>
      <c r="AR45" s="42"/>
      <c r="AS45" s="185" t="s">
        <v>54</v>
      </c>
      <c r="AT45" s="186"/>
      <c r="AU45" s="52"/>
      <c r="AV45" s="52"/>
      <c r="AW45" s="52"/>
      <c r="AX45" s="52"/>
      <c r="AY45" s="52"/>
      <c r="AZ45" s="52"/>
      <c r="BA45" s="52"/>
      <c r="BB45" s="52"/>
      <c r="BC45" s="52"/>
      <c r="BD45" s="53"/>
    </row>
    <row r="46" spans="2:56" s="6" customFormat="1" ht="15.75" customHeight="1">
      <c r="B46" s="22"/>
      <c r="C46" s="18" t="s">
        <v>34</v>
      </c>
      <c r="D46" s="23"/>
      <c r="E46" s="23"/>
      <c r="F46" s="23"/>
      <c r="G46" s="23"/>
      <c r="H46" s="23"/>
      <c r="I46" s="23"/>
      <c r="J46" s="23"/>
      <c r="K46" s="23"/>
      <c r="L46" s="16">
        <f>IF($E$14="Vyplň údaj","",$E$14)</f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42"/>
      <c r="AS46" s="187"/>
      <c r="AT46" s="167"/>
      <c r="BD46" s="54"/>
    </row>
    <row r="47" spans="2:56" s="6" customFormat="1" ht="12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42"/>
      <c r="AS47" s="188"/>
      <c r="AT47" s="182"/>
      <c r="AU47" s="23"/>
      <c r="AV47" s="23"/>
      <c r="AW47" s="23"/>
      <c r="AX47" s="23"/>
      <c r="AY47" s="23"/>
      <c r="AZ47" s="23"/>
      <c r="BA47" s="23"/>
      <c r="BB47" s="23"/>
      <c r="BC47" s="23"/>
      <c r="BD47" s="56"/>
    </row>
    <row r="48" spans="2:57" s="6" customFormat="1" ht="30" customHeight="1">
      <c r="B48" s="22"/>
      <c r="C48" s="189" t="s">
        <v>55</v>
      </c>
      <c r="D48" s="179"/>
      <c r="E48" s="179"/>
      <c r="F48" s="179"/>
      <c r="G48" s="179"/>
      <c r="H48" s="34"/>
      <c r="I48" s="190" t="s">
        <v>56</v>
      </c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91" t="s">
        <v>57</v>
      </c>
      <c r="AH48" s="179"/>
      <c r="AI48" s="179"/>
      <c r="AJ48" s="179"/>
      <c r="AK48" s="179"/>
      <c r="AL48" s="179"/>
      <c r="AM48" s="179"/>
      <c r="AN48" s="190" t="s">
        <v>58</v>
      </c>
      <c r="AO48" s="179"/>
      <c r="AP48" s="179"/>
      <c r="AQ48" s="57" t="s">
        <v>59</v>
      </c>
      <c r="AR48" s="42"/>
      <c r="AS48" s="58" t="s">
        <v>60</v>
      </c>
      <c r="AT48" s="59" t="s">
        <v>61</v>
      </c>
      <c r="AU48" s="59" t="s">
        <v>62</v>
      </c>
      <c r="AV48" s="59" t="s">
        <v>63</v>
      </c>
      <c r="AW48" s="59" t="s">
        <v>64</v>
      </c>
      <c r="AX48" s="59" t="s">
        <v>65</v>
      </c>
      <c r="AY48" s="59" t="s">
        <v>66</v>
      </c>
      <c r="AZ48" s="59" t="s">
        <v>67</v>
      </c>
      <c r="BA48" s="59" t="s">
        <v>68</v>
      </c>
      <c r="BB48" s="59" t="s">
        <v>69</v>
      </c>
      <c r="BC48" s="59" t="s">
        <v>70</v>
      </c>
      <c r="BD48" s="60" t="s">
        <v>71</v>
      </c>
      <c r="BE48" s="61"/>
    </row>
    <row r="49" spans="2:56" s="6" customFormat="1" ht="12" customHeight="1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42"/>
      <c r="AS49" s="62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4"/>
    </row>
    <row r="50" spans="2:90" s="46" customFormat="1" ht="33" customHeight="1">
      <c r="B50" s="47"/>
      <c r="C50" s="65" t="s">
        <v>72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199">
        <f>ROUNDUP($AG$51+$AG$53,2)</f>
        <v>0</v>
      </c>
      <c r="AH50" s="200"/>
      <c r="AI50" s="200"/>
      <c r="AJ50" s="200"/>
      <c r="AK50" s="200"/>
      <c r="AL50" s="200"/>
      <c r="AM50" s="200"/>
      <c r="AN50" s="199">
        <f>ROUNDUP(SUM($AG$50,$AT$50),2)</f>
        <v>0</v>
      </c>
      <c r="AO50" s="200"/>
      <c r="AP50" s="200"/>
      <c r="AQ50" s="66"/>
      <c r="AR50" s="49"/>
      <c r="AS50" s="67">
        <f>ROUNDUP($AS$51+$AS$53,2)</f>
        <v>0</v>
      </c>
      <c r="AT50" s="68">
        <f>ROUNDUP(SUM($AV$50:$AW$50),1)</f>
        <v>0</v>
      </c>
      <c r="AU50" s="69">
        <f>ROUNDUP($AU$51+$AU$53,5)</f>
        <v>0</v>
      </c>
      <c r="AV50" s="68">
        <f>ROUNDUP($AZ$50*$L$25,2)</f>
        <v>0</v>
      </c>
      <c r="AW50" s="68">
        <f>ROUNDUP($BA$50*$L$26,2)</f>
        <v>0</v>
      </c>
      <c r="AX50" s="68">
        <f>ROUNDUP($BB$50*$L$25,2)</f>
        <v>0</v>
      </c>
      <c r="AY50" s="68">
        <f>ROUNDUP($BC$50*$L$26,2)</f>
        <v>0</v>
      </c>
      <c r="AZ50" s="68">
        <f>ROUNDUP($AZ$51+$AZ$53,2)</f>
        <v>0</v>
      </c>
      <c r="BA50" s="68">
        <f>ROUNDUP($BA$51+$BA$53,2)</f>
        <v>0</v>
      </c>
      <c r="BB50" s="68">
        <f>ROUNDUP($BB$51+$BB$53,2)</f>
        <v>0</v>
      </c>
      <c r="BC50" s="68">
        <f>ROUNDUP($BC$51+$BC$53,2)</f>
        <v>0</v>
      </c>
      <c r="BD50" s="70">
        <f>ROUNDUP($BD$51+$BD$53,2)</f>
        <v>0</v>
      </c>
      <c r="BS50" s="46" t="s">
        <v>73</v>
      </c>
      <c r="BT50" s="46" t="s">
        <v>74</v>
      </c>
      <c r="BU50" s="71" t="s">
        <v>75</v>
      </c>
      <c r="BV50" s="46" t="s">
        <v>76</v>
      </c>
      <c r="BW50" s="46" t="s">
        <v>4</v>
      </c>
      <c r="BX50" s="46" t="s">
        <v>77</v>
      </c>
      <c r="CL50" s="46" t="s">
        <v>20</v>
      </c>
    </row>
    <row r="51" spans="2:91" s="72" customFormat="1" ht="28.5" customHeight="1">
      <c r="B51" s="73"/>
      <c r="C51" s="74"/>
      <c r="D51" s="194" t="s">
        <v>78</v>
      </c>
      <c r="E51" s="195"/>
      <c r="F51" s="195"/>
      <c r="G51" s="195"/>
      <c r="H51" s="195"/>
      <c r="I51" s="74"/>
      <c r="J51" s="194" t="s">
        <v>79</v>
      </c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2">
        <f>ROUNDUP($AG$52,2)</f>
        <v>0</v>
      </c>
      <c r="AH51" s="193"/>
      <c r="AI51" s="193"/>
      <c r="AJ51" s="193"/>
      <c r="AK51" s="193"/>
      <c r="AL51" s="193"/>
      <c r="AM51" s="193"/>
      <c r="AN51" s="192">
        <f>ROUNDUP(SUM($AG$51,$AT$51),2)</f>
        <v>0</v>
      </c>
      <c r="AO51" s="193"/>
      <c r="AP51" s="193"/>
      <c r="AQ51" s="75" t="s">
        <v>80</v>
      </c>
      <c r="AR51" s="76"/>
      <c r="AS51" s="77">
        <f>ROUNDUP($AS$52,2)</f>
        <v>0</v>
      </c>
      <c r="AT51" s="78">
        <f>ROUNDUP(SUM($AV$51:$AW$51),1)</f>
        <v>0</v>
      </c>
      <c r="AU51" s="79">
        <f>ROUNDUP($AU$52,5)</f>
        <v>0</v>
      </c>
      <c r="AV51" s="78">
        <f>ROUNDUP($AZ$51*$L$25,2)</f>
        <v>0</v>
      </c>
      <c r="AW51" s="78">
        <f>ROUNDUP($BA$51*$L$26,2)</f>
        <v>0</v>
      </c>
      <c r="AX51" s="78">
        <f>ROUNDUP($BB$51*$L$25,2)</f>
        <v>0</v>
      </c>
      <c r="AY51" s="78">
        <f>ROUNDUP($BC$51*$L$26,2)</f>
        <v>0</v>
      </c>
      <c r="AZ51" s="78">
        <f>ROUNDUP($AZ$52,2)</f>
        <v>0</v>
      </c>
      <c r="BA51" s="78">
        <f>ROUNDUP($BA$52,2)</f>
        <v>0</v>
      </c>
      <c r="BB51" s="78">
        <f>ROUNDUP($BB$52,2)</f>
        <v>0</v>
      </c>
      <c r="BC51" s="78">
        <f>ROUNDUP($BC$52,2)</f>
        <v>0</v>
      </c>
      <c r="BD51" s="80">
        <f>ROUNDUP($BD$52,2)</f>
        <v>0</v>
      </c>
      <c r="BS51" s="72" t="s">
        <v>73</v>
      </c>
      <c r="BT51" s="72" t="s">
        <v>22</v>
      </c>
      <c r="BU51" s="72" t="s">
        <v>75</v>
      </c>
      <c r="BV51" s="72" t="s">
        <v>76</v>
      </c>
      <c r="BW51" s="72" t="s">
        <v>81</v>
      </c>
      <c r="BX51" s="72" t="s">
        <v>4</v>
      </c>
      <c r="CL51" s="72" t="s">
        <v>20</v>
      </c>
      <c r="CM51" s="72" t="s">
        <v>82</v>
      </c>
    </row>
    <row r="52" spans="1:90" s="81" customFormat="1" ht="23.25" customHeight="1">
      <c r="A52" s="232" t="s">
        <v>579</v>
      </c>
      <c r="B52" s="82"/>
      <c r="C52" s="83"/>
      <c r="D52" s="83"/>
      <c r="E52" s="198" t="s">
        <v>83</v>
      </c>
      <c r="F52" s="197"/>
      <c r="G52" s="197"/>
      <c r="H52" s="197"/>
      <c r="I52" s="197"/>
      <c r="J52" s="83"/>
      <c r="K52" s="198" t="s">
        <v>84</v>
      </c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6">
        <f>'SO.01 01 - Soupis prací'!$M$26</f>
        <v>0</v>
      </c>
      <c r="AH52" s="197"/>
      <c r="AI52" s="197"/>
      <c r="AJ52" s="197"/>
      <c r="AK52" s="197"/>
      <c r="AL52" s="197"/>
      <c r="AM52" s="197"/>
      <c r="AN52" s="196">
        <f>ROUNDUP(SUM($AG$52,$AT$52),2)</f>
        <v>0</v>
      </c>
      <c r="AO52" s="197"/>
      <c r="AP52" s="197"/>
      <c r="AQ52" s="84" t="s">
        <v>85</v>
      </c>
      <c r="AR52" s="85"/>
      <c r="AS52" s="86">
        <v>0</v>
      </c>
      <c r="AT52" s="87">
        <f>ROUNDUP(SUM($AV$52:$AW$52),1)</f>
        <v>0</v>
      </c>
      <c r="AU52" s="88">
        <f>'SO.01 01 - Soupis prací'!$W$84</f>
        <v>0</v>
      </c>
      <c r="AV52" s="87">
        <f>'SO.01 01 - Soupis prací'!$M$28</f>
        <v>0</v>
      </c>
      <c r="AW52" s="87">
        <f>'SO.01 01 - Soupis prací'!$M$29</f>
        <v>0</v>
      </c>
      <c r="AX52" s="87">
        <f>'SO.01 01 - Soupis prací'!$M$30</f>
        <v>0</v>
      </c>
      <c r="AY52" s="87">
        <f>'SO.01 01 - Soupis prací'!$M$31</f>
        <v>0</v>
      </c>
      <c r="AZ52" s="87">
        <f>'SO.01 01 - Soupis prací'!$H$28</f>
        <v>0</v>
      </c>
      <c r="BA52" s="87">
        <f>'SO.01 01 - Soupis prací'!$H$29</f>
        <v>0</v>
      </c>
      <c r="BB52" s="87">
        <f>'SO.01 01 - Soupis prací'!$H$30</f>
        <v>0</v>
      </c>
      <c r="BC52" s="87">
        <f>'SO.01 01 - Soupis prací'!$H$31</f>
        <v>0</v>
      </c>
      <c r="BD52" s="89">
        <f>'SO.01 01 - Soupis prací'!$H$32</f>
        <v>0</v>
      </c>
      <c r="BT52" s="81" t="s">
        <v>82</v>
      </c>
      <c r="BV52" s="81" t="s">
        <v>76</v>
      </c>
      <c r="BW52" s="81" t="s">
        <v>86</v>
      </c>
      <c r="BX52" s="81" t="s">
        <v>81</v>
      </c>
      <c r="CL52" s="81" t="s">
        <v>20</v>
      </c>
    </row>
    <row r="53" spans="2:91" s="72" customFormat="1" ht="28.5" customHeight="1">
      <c r="B53" s="73"/>
      <c r="C53" s="74"/>
      <c r="D53" s="194" t="s">
        <v>87</v>
      </c>
      <c r="E53" s="195"/>
      <c r="F53" s="195"/>
      <c r="G53" s="195"/>
      <c r="H53" s="195"/>
      <c r="I53" s="74"/>
      <c r="J53" s="194" t="s">
        <v>88</v>
      </c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2">
        <f>ROUNDUP($AG$54,2)</f>
        <v>0</v>
      </c>
      <c r="AH53" s="193"/>
      <c r="AI53" s="193"/>
      <c r="AJ53" s="193"/>
      <c r="AK53" s="193"/>
      <c r="AL53" s="193"/>
      <c r="AM53" s="193"/>
      <c r="AN53" s="192">
        <f>ROUNDUP(SUM($AG$53,$AT$53),2)</f>
        <v>0</v>
      </c>
      <c r="AO53" s="193"/>
      <c r="AP53" s="193"/>
      <c r="AQ53" s="75" t="s">
        <v>80</v>
      </c>
      <c r="AR53" s="76"/>
      <c r="AS53" s="77">
        <f>ROUNDUP($AS$54,2)</f>
        <v>0</v>
      </c>
      <c r="AT53" s="78">
        <f>ROUNDUP(SUM($AV$53:$AW$53),1)</f>
        <v>0</v>
      </c>
      <c r="AU53" s="79">
        <f>ROUNDUP($AU$54,5)</f>
        <v>0</v>
      </c>
      <c r="AV53" s="78">
        <f>ROUNDUP($AZ$53*$L$25,2)</f>
        <v>0</v>
      </c>
      <c r="AW53" s="78">
        <f>ROUNDUP($BA$53*$L$26,2)</f>
        <v>0</v>
      </c>
      <c r="AX53" s="78">
        <f>ROUNDUP($BB$53*$L$25,2)</f>
        <v>0</v>
      </c>
      <c r="AY53" s="78">
        <f>ROUNDUP($BC$53*$L$26,2)</f>
        <v>0</v>
      </c>
      <c r="AZ53" s="78">
        <f>ROUNDUP($AZ$54,2)</f>
        <v>0</v>
      </c>
      <c r="BA53" s="78">
        <f>ROUNDUP($BA$54,2)</f>
        <v>0</v>
      </c>
      <c r="BB53" s="78">
        <f>ROUNDUP($BB$54,2)</f>
        <v>0</v>
      </c>
      <c r="BC53" s="78">
        <f>ROUNDUP($BC$54,2)</f>
        <v>0</v>
      </c>
      <c r="BD53" s="80">
        <f>ROUNDUP($BD$54,2)</f>
        <v>0</v>
      </c>
      <c r="BS53" s="72" t="s">
        <v>73</v>
      </c>
      <c r="BT53" s="72" t="s">
        <v>22</v>
      </c>
      <c r="BU53" s="72" t="s">
        <v>75</v>
      </c>
      <c r="BV53" s="72" t="s">
        <v>76</v>
      </c>
      <c r="BW53" s="72" t="s">
        <v>89</v>
      </c>
      <c r="BX53" s="72" t="s">
        <v>4</v>
      </c>
      <c r="CL53" s="72" t="s">
        <v>20</v>
      </c>
      <c r="CM53" s="72" t="s">
        <v>82</v>
      </c>
    </row>
    <row r="54" spans="1:90" s="81" customFormat="1" ht="23.25" customHeight="1">
      <c r="A54" s="232" t="s">
        <v>579</v>
      </c>
      <c r="B54" s="82"/>
      <c r="C54" s="83"/>
      <c r="D54" s="83"/>
      <c r="E54" s="198" t="s">
        <v>90</v>
      </c>
      <c r="F54" s="197"/>
      <c r="G54" s="197"/>
      <c r="H54" s="197"/>
      <c r="I54" s="197"/>
      <c r="J54" s="83"/>
      <c r="K54" s="198" t="s">
        <v>84</v>
      </c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6">
        <f>'SO.02 01 - Soupis prací'!$M$26</f>
        <v>0</v>
      </c>
      <c r="AH54" s="197"/>
      <c r="AI54" s="197"/>
      <c r="AJ54" s="197"/>
      <c r="AK54" s="197"/>
      <c r="AL54" s="197"/>
      <c r="AM54" s="197"/>
      <c r="AN54" s="196">
        <f>ROUNDUP(SUM($AG$54,$AT$54),2)</f>
        <v>0</v>
      </c>
      <c r="AO54" s="197"/>
      <c r="AP54" s="197"/>
      <c r="AQ54" s="84" t="s">
        <v>85</v>
      </c>
      <c r="AR54" s="85"/>
      <c r="AS54" s="90">
        <v>0</v>
      </c>
      <c r="AT54" s="91">
        <f>ROUNDUP(SUM($AV$54:$AW$54),1)</f>
        <v>0</v>
      </c>
      <c r="AU54" s="92">
        <f>'SO.02 01 - Soupis prací'!$W$74</f>
        <v>0</v>
      </c>
      <c r="AV54" s="91">
        <f>'SO.02 01 - Soupis prací'!$M$28</f>
        <v>0</v>
      </c>
      <c r="AW54" s="91">
        <f>'SO.02 01 - Soupis prací'!$M$29</f>
        <v>0</v>
      </c>
      <c r="AX54" s="91">
        <f>'SO.02 01 - Soupis prací'!$M$30</f>
        <v>0</v>
      </c>
      <c r="AY54" s="91">
        <f>'SO.02 01 - Soupis prací'!$M$31</f>
        <v>0</v>
      </c>
      <c r="AZ54" s="91">
        <f>'SO.02 01 - Soupis prací'!$H$28</f>
        <v>0</v>
      </c>
      <c r="BA54" s="91">
        <f>'SO.02 01 - Soupis prací'!$H$29</f>
        <v>0</v>
      </c>
      <c r="BB54" s="91">
        <f>'SO.02 01 - Soupis prací'!$H$30</f>
        <v>0</v>
      </c>
      <c r="BC54" s="91">
        <f>'SO.02 01 - Soupis prací'!$H$31</f>
        <v>0</v>
      </c>
      <c r="BD54" s="93">
        <f>'SO.02 01 - Soupis prací'!$H$32</f>
        <v>0</v>
      </c>
      <c r="BT54" s="81" t="s">
        <v>82</v>
      </c>
      <c r="BV54" s="81" t="s">
        <v>76</v>
      </c>
      <c r="BW54" s="81" t="s">
        <v>91</v>
      </c>
      <c r="BX54" s="81" t="s">
        <v>89</v>
      </c>
      <c r="CL54" s="81" t="s">
        <v>20</v>
      </c>
    </row>
    <row r="55" spans="2:44" s="6" customFormat="1" ht="30.75" customHeight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42"/>
    </row>
    <row r="56" spans="2:44" s="6" customFormat="1" ht="7.5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</sheetData>
  <sheetProtection password="CC35" sheet="1" objects="1" scenarios="1" formatColumns="0" formatRows="0" sort="0" autoFilter="0"/>
  <mergeCells count="52">
    <mergeCell ref="AR2:BE2"/>
    <mergeCell ref="AN54:AP54"/>
    <mergeCell ref="AG54:AM54"/>
    <mergeCell ref="E54:I54"/>
    <mergeCell ref="K54:AF54"/>
    <mergeCell ref="AG50:AM50"/>
    <mergeCell ref="AN50:AP50"/>
    <mergeCell ref="AN52:AP52"/>
    <mergeCell ref="AG52:AM52"/>
    <mergeCell ref="E52:I52"/>
    <mergeCell ref="K52:AF52"/>
    <mergeCell ref="AN53:AP53"/>
    <mergeCell ref="AG53:AM53"/>
    <mergeCell ref="D53:H53"/>
    <mergeCell ref="J53:AF53"/>
    <mergeCell ref="C48:G48"/>
    <mergeCell ref="I48:AF48"/>
    <mergeCell ref="AG48:AM48"/>
    <mergeCell ref="AN48:AP48"/>
    <mergeCell ref="AN51:AP51"/>
    <mergeCell ref="AG51:AM51"/>
    <mergeCell ref="D51:H51"/>
    <mergeCell ref="J51:AF51"/>
    <mergeCell ref="X31:AB31"/>
    <mergeCell ref="AK31:AO31"/>
    <mergeCell ref="C38:AQ38"/>
    <mergeCell ref="L41:AO41"/>
    <mergeCell ref="AM45:AP45"/>
    <mergeCell ref="AS45:AT47"/>
    <mergeCell ref="L28:O28"/>
    <mergeCell ref="W28:AE28"/>
    <mergeCell ref="AK28:AO28"/>
    <mergeCell ref="L29:O29"/>
    <mergeCell ref="W29:AE29"/>
    <mergeCell ref="AK29:AO29"/>
    <mergeCell ref="AK25:AO25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2" location="'SO.01 01 - Soupis prací'!C2" tooltip="SO.01 01 - Soupis prací" display="/"/>
    <hyperlink ref="A54" location="'SO.02 01 - Soupis prací'!C2" tooltip="SO.02 01 - Soupis prací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37"/>
      <c r="B1" s="234"/>
      <c r="C1" s="234"/>
      <c r="D1" s="235" t="s">
        <v>1</v>
      </c>
      <c r="E1" s="234"/>
      <c r="F1" s="236" t="s">
        <v>580</v>
      </c>
      <c r="G1" s="236"/>
      <c r="H1" s="238" t="s">
        <v>581</v>
      </c>
      <c r="I1" s="238"/>
      <c r="J1" s="238"/>
      <c r="K1" s="238"/>
      <c r="L1" s="236" t="s">
        <v>582</v>
      </c>
      <c r="M1" s="236"/>
      <c r="N1" s="234"/>
      <c r="O1" s="235" t="s">
        <v>92</v>
      </c>
      <c r="P1" s="234"/>
      <c r="Q1" s="234"/>
      <c r="R1" s="234"/>
      <c r="S1" s="236" t="s">
        <v>583</v>
      </c>
      <c r="T1" s="236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201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163" t="s">
        <v>93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02" t="str">
        <f>'Rekapitulace stavby'!$K$6</f>
        <v>Oprava opěrné zdi v ulici Pražská silnice v Karlových Varech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2"/>
    </row>
    <row r="7" spans="2:18" s="2" customFormat="1" ht="30.75" customHeight="1">
      <c r="B7" s="10"/>
      <c r="C7" s="11"/>
      <c r="D7" s="18" t="s">
        <v>94</v>
      </c>
      <c r="E7" s="11"/>
      <c r="F7" s="202" t="s">
        <v>95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2"/>
    </row>
    <row r="8" spans="2:18" s="6" customFormat="1" ht="37.5" customHeight="1">
      <c r="B8" s="22"/>
      <c r="C8" s="23"/>
      <c r="D8" s="48" t="s">
        <v>96</v>
      </c>
      <c r="E8" s="23"/>
      <c r="F8" s="183" t="s">
        <v>97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26"/>
    </row>
    <row r="9" spans="2:18" s="6" customFormat="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6"/>
    </row>
    <row r="10" spans="2:18" s="6" customFormat="1" ht="15" customHeight="1">
      <c r="B10" s="22"/>
      <c r="C10" s="23"/>
      <c r="D10" s="18" t="s">
        <v>19</v>
      </c>
      <c r="E10" s="23"/>
      <c r="F10" s="16" t="s">
        <v>20</v>
      </c>
      <c r="G10" s="23"/>
      <c r="H10" s="23"/>
      <c r="I10" s="23"/>
      <c r="J10" s="23"/>
      <c r="K10" s="23"/>
      <c r="L10" s="23"/>
      <c r="M10" s="18" t="s">
        <v>21</v>
      </c>
      <c r="N10" s="23"/>
      <c r="O10" s="16"/>
      <c r="P10" s="23"/>
      <c r="Q10" s="23"/>
      <c r="R10" s="26"/>
    </row>
    <row r="11" spans="2:18" s="6" customFormat="1" ht="15" customHeight="1">
      <c r="B11" s="22"/>
      <c r="C11" s="23"/>
      <c r="D11" s="18" t="s">
        <v>23</v>
      </c>
      <c r="E11" s="23"/>
      <c r="F11" s="16" t="s">
        <v>24</v>
      </c>
      <c r="G11" s="23"/>
      <c r="H11" s="23"/>
      <c r="I11" s="23"/>
      <c r="J11" s="23"/>
      <c r="K11" s="23"/>
      <c r="L11" s="23"/>
      <c r="M11" s="18" t="s">
        <v>25</v>
      </c>
      <c r="N11" s="23"/>
      <c r="O11" s="203" t="str">
        <f>'Rekapitulace stavby'!$AN$8</f>
        <v>11.10.2013</v>
      </c>
      <c r="P11" s="182"/>
      <c r="Q11" s="23"/>
      <c r="R11" s="26"/>
    </row>
    <row r="12" spans="2:18" s="6" customFormat="1" ht="12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6"/>
    </row>
    <row r="13" spans="2:18" s="6" customFormat="1" ht="15" customHeight="1">
      <c r="B13" s="22"/>
      <c r="C13" s="23"/>
      <c r="D13" s="18" t="s">
        <v>29</v>
      </c>
      <c r="E13" s="23"/>
      <c r="F13" s="23"/>
      <c r="G13" s="23"/>
      <c r="H13" s="23"/>
      <c r="I13" s="23"/>
      <c r="J13" s="23"/>
      <c r="K13" s="23"/>
      <c r="L13" s="23"/>
      <c r="M13" s="18" t="s">
        <v>30</v>
      </c>
      <c r="N13" s="23"/>
      <c r="O13" s="169" t="s">
        <v>31</v>
      </c>
      <c r="P13" s="182"/>
      <c r="Q13" s="23"/>
      <c r="R13" s="26"/>
    </row>
    <row r="14" spans="2:18" s="6" customFormat="1" ht="18.75" customHeight="1">
      <c r="B14" s="22"/>
      <c r="C14" s="23"/>
      <c r="D14" s="23"/>
      <c r="E14" s="16" t="s">
        <v>32</v>
      </c>
      <c r="F14" s="23"/>
      <c r="G14" s="23"/>
      <c r="H14" s="23"/>
      <c r="I14" s="23"/>
      <c r="J14" s="23"/>
      <c r="K14" s="23"/>
      <c r="L14" s="23"/>
      <c r="M14" s="18" t="s">
        <v>33</v>
      </c>
      <c r="N14" s="23"/>
      <c r="O14" s="169"/>
      <c r="P14" s="182"/>
      <c r="Q14" s="23"/>
      <c r="R14" s="26"/>
    </row>
    <row r="15" spans="2:18" s="6" customFormat="1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6"/>
    </row>
    <row r="16" spans="2:18" s="6" customFormat="1" ht="15" customHeight="1">
      <c r="B16" s="22"/>
      <c r="C16" s="23"/>
      <c r="D16" s="18" t="s">
        <v>34</v>
      </c>
      <c r="E16" s="23"/>
      <c r="F16" s="23"/>
      <c r="G16" s="23"/>
      <c r="H16" s="23"/>
      <c r="I16" s="23"/>
      <c r="J16" s="23"/>
      <c r="K16" s="23"/>
      <c r="L16" s="23"/>
      <c r="M16" s="18" t="s">
        <v>30</v>
      </c>
      <c r="N16" s="23"/>
      <c r="O16" s="169" t="str">
        <f>IF('Rekapitulace stavby'!$AN$13="","",'Rekapitulace stavby'!$AN$13)</f>
        <v>Vyplň údaj</v>
      </c>
      <c r="P16" s="182"/>
      <c r="Q16" s="23"/>
      <c r="R16" s="26"/>
    </row>
    <row r="17" spans="2:18" s="6" customFormat="1" ht="18.75" customHeight="1">
      <c r="B17" s="22"/>
      <c r="C17" s="23"/>
      <c r="D17" s="23"/>
      <c r="E17" s="16" t="str">
        <f>IF('Rekapitulace stavby'!$E$14="","",'Rekapitulace stavby'!$E$14)</f>
        <v>Vyplň údaj</v>
      </c>
      <c r="F17" s="23"/>
      <c r="G17" s="23"/>
      <c r="H17" s="23"/>
      <c r="I17" s="23"/>
      <c r="J17" s="23"/>
      <c r="K17" s="23"/>
      <c r="L17" s="23"/>
      <c r="M17" s="18" t="s">
        <v>33</v>
      </c>
      <c r="N17" s="23"/>
      <c r="O17" s="169" t="str">
        <f>IF('Rekapitulace stavby'!$AN$14="","",'Rekapitulace stavby'!$AN$14)</f>
        <v>Vyplň údaj</v>
      </c>
      <c r="P17" s="182"/>
      <c r="Q17" s="23"/>
      <c r="R17" s="26"/>
    </row>
    <row r="18" spans="2:18" s="6" customFormat="1" ht="7.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6"/>
    </row>
    <row r="19" spans="2:18" s="6" customFormat="1" ht="15" customHeight="1">
      <c r="B19" s="22"/>
      <c r="C19" s="23"/>
      <c r="D19" s="18" t="s">
        <v>36</v>
      </c>
      <c r="E19" s="23"/>
      <c r="F19" s="23"/>
      <c r="G19" s="23"/>
      <c r="H19" s="23"/>
      <c r="I19" s="23"/>
      <c r="J19" s="23"/>
      <c r="K19" s="23"/>
      <c r="L19" s="23"/>
      <c r="M19" s="18" t="s">
        <v>30</v>
      </c>
      <c r="N19" s="23"/>
      <c r="O19" s="169" t="s">
        <v>37</v>
      </c>
      <c r="P19" s="182"/>
      <c r="Q19" s="23"/>
      <c r="R19" s="26"/>
    </row>
    <row r="20" spans="2:18" s="6" customFormat="1" ht="18.75" customHeight="1">
      <c r="B20" s="22"/>
      <c r="C20" s="23"/>
      <c r="D20" s="23"/>
      <c r="E20" s="16" t="s">
        <v>38</v>
      </c>
      <c r="F20" s="23"/>
      <c r="G20" s="23"/>
      <c r="H20" s="23"/>
      <c r="I20" s="23"/>
      <c r="J20" s="23"/>
      <c r="K20" s="23"/>
      <c r="L20" s="23"/>
      <c r="M20" s="18" t="s">
        <v>33</v>
      </c>
      <c r="N20" s="23"/>
      <c r="O20" s="169"/>
      <c r="P20" s="182"/>
      <c r="Q20" s="23"/>
      <c r="R20" s="26"/>
    </row>
    <row r="21" spans="2:18" s="6" customFormat="1" ht="7.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6" customFormat="1" ht="15" customHeight="1">
      <c r="B22" s="22"/>
      <c r="C22" s="23"/>
      <c r="D22" s="18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6"/>
    </row>
    <row r="23" spans="2:18" s="94" customFormat="1" ht="354" customHeight="1">
      <c r="B23" s="95"/>
      <c r="C23" s="96"/>
      <c r="D23" s="96"/>
      <c r="E23" s="172" t="s">
        <v>41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96"/>
      <c r="R23" s="97"/>
    </row>
    <row r="24" spans="2:18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6"/>
    </row>
    <row r="25" spans="2:18" s="6" customFormat="1" ht="7.5" customHeight="1">
      <c r="B25" s="22"/>
      <c r="C25" s="2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3"/>
      <c r="R25" s="26"/>
    </row>
    <row r="26" spans="2:18" s="6" customFormat="1" ht="26.25" customHeight="1">
      <c r="B26" s="22"/>
      <c r="C26" s="23"/>
      <c r="D26" s="98" t="s">
        <v>42</v>
      </c>
      <c r="E26" s="23"/>
      <c r="F26" s="23"/>
      <c r="G26" s="23"/>
      <c r="H26" s="23"/>
      <c r="I26" s="23"/>
      <c r="J26" s="23"/>
      <c r="K26" s="23"/>
      <c r="L26" s="23"/>
      <c r="M26" s="199">
        <f>ROUNDUP($N$84,2)</f>
        <v>0</v>
      </c>
      <c r="N26" s="182"/>
      <c r="O26" s="182"/>
      <c r="P26" s="182"/>
      <c r="Q26" s="23"/>
      <c r="R26" s="26"/>
    </row>
    <row r="27" spans="2:18" s="6" customFormat="1" ht="7.5" customHeight="1">
      <c r="B27" s="22"/>
      <c r="C27" s="2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3"/>
      <c r="R27" s="26"/>
    </row>
    <row r="28" spans="2:18" s="6" customFormat="1" ht="15" customHeight="1">
      <c r="B28" s="22"/>
      <c r="C28" s="23"/>
      <c r="D28" s="28" t="s">
        <v>43</v>
      </c>
      <c r="E28" s="28" t="s">
        <v>44</v>
      </c>
      <c r="F28" s="29">
        <v>0.21</v>
      </c>
      <c r="G28" s="99" t="s">
        <v>45</v>
      </c>
      <c r="H28" s="205">
        <f>SUM($BE$84:$BE$321)</f>
        <v>0</v>
      </c>
      <c r="I28" s="182"/>
      <c r="J28" s="182"/>
      <c r="K28" s="23"/>
      <c r="L28" s="23"/>
      <c r="M28" s="205">
        <f>SUM($BE$84:$BE$321)*$F$28</f>
        <v>0</v>
      </c>
      <c r="N28" s="182"/>
      <c r="O28" s="182"/>
      <c r="P28" s="182"/>
      <c r="Q28" s="23"/>
      <c r="R28" s="26"/>
    </row>
    <row r="29" spans="2:18" s="6" customFormat="1" ht="15" customHeight="1">
      <c r="B29" s="22"/>
      <c r="C29" s="23"/>
      <c r="D29" s="23"/>
      <c r="E29" s="28" t="s">
        <v>46</v>
      </c>
      <c r="F29" s="29">
        <v>0.15</v>
      </c>
      <c r="G29" s="99" t="s">
        <v>45</v>
      </c>
      <c r="H29" s="205">
        <f>SUM($BF$84:$BF$321)</f>
        <v>0</v>
      </c>
      <c r="I29" s="182"/>
      <c r="J29" s="182"/>
      <c r="K29" s="23"/>
      <c r="L29" s="23"/>
      <c r="M29" s="205">
        <f>SUM($BF$84:$BF$321)*$F$29</f>
        <v>0</v>
      </c>
      <c r="N29" s="182"/>
      <c r="O29" s="182"/>
      <c r="P29" s="182"/>
      <c r="Q29" s="23"/>
      <c r="R29" s="26"/>
    </row>
    <row r="30" spans="2:18" s="6" customFormat="1" ht="15" customHeight="1" hidden="1">
      <c r="B30" s="22"/>
      <c r="C30" s="23"/>
      <c r="D30" s="23"/>
      <c r="E30" s="28" t="s">
        <v>47</v>
      </c>
      <c r="F30" s="29">
        <v>0.21</v>
      </c>
      <c r="G30" s="99" t="s">
        <v>45</v>
      </c>
      <c r="H30" s="205">
        <f>SUM($BG$84:$BG$321)</f>
        <v>0</v>
      </c>
      <c r="I30" s="182"/>
      <c r="J30" s="182"/>
      <c r="K30" s="23"/>
      <c r="L30" s="23"/>
      <c r="M30" s="205">
        <v>0</v>
      </c>
      <c r="N30" s="182"/>
      <c r="O30" s="182"/>
      <c r="P30" s="182"/>
      <c r="Q30" s="23"/>
      <c r="R30" s="26"/>
    </row>
    <row r="31" spans="2:18" s="6" customFormat="1" ht="15" customHeight="1" hidden="1">
      <c r="B31" s="22"/>
      <c r="C31" s="23"/>
      <c r="D31" s="23"/>
      <c r="E31" s="28" t="s">
        <v>48</v>
      </c>
      <c r="F31" s="29">
        <v>0.15</v>
      </c>
      <c r="G31" s="99" t="s">
        <v>45</v>
      </c>
      <c r="H31" s="205">
        <f>SUM($BH$84:$BH$321)</f>
        <v>0</v>
      </c>
      <c r="I31" s="182"/>
      <c r="J31" s="182"/>
      <c r="K31" s="23"/>
      <c r="L31" s="23"/>
      <c r="M31" s="205">
        <v>0</v>
      </c>
      <c r="N31" s="182"/>
      <c r="O31" s="182"/>
      <c r="P31" s="182"/>
      <c r="Q31" s="23"/>
      <c r="R31" s="26"/>
    </row>
    <row r="32" spans="2:18" s="6" customFormat="1" ht="15" customHeight="1" hidden="1">
      <c r="B32" s="22"/>
      <c r="C32" s="23"/>
      <c r="D32" s="23"/>
      <c r="E32" s="28" t="s">
        <v>49</v>
      </c>
      <c r="F32" s="29">
        <v>0</v>
      </c>
      <c r="G32" s="99" t="s">
        <v>45</v>
      </c>
      <c r="H32" s="205">
        <f>SUM($BI$84:$BI$321)</f>
        <v>0</v>
      </c>
      <c r="I32" s="182"/>
      <c r="J32" s="182"/>
      <c r="K32" s="23"/>
      <c r="L32" s="23"/>
      <c r="M32" s="205">
        <v>0</v>
      </c>
      <c r="N32" s="182"/>
      <c r="O32" s="182"/>
      <c r="P32" s="182"/>
      <c r="Q32" s="23"/>
      <c r="R32" s="26"/>
    </row>
    <row r="33" spans="2:18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6"/>
    </row>
    <row r="34" spans="2:18" s="6" customFormat="1" ht="26.25" customHeight="1">
      <c r="B34" s="22"/>
      <c r="C34" s="32"/>
      <c r="D34" s="33" t="s">
        <v>50</v>
      </c>
      <c r="E34" s="34"/>
      <c r="F34" s="34"/>
      <c r="G34" s="100" t="s">
        <v>51</v>
      </c>
      <c r="H34" s="35" t="s">
        <v>52</v>
      </c>
      <c r="I34" s="34"/>
      <c r="J34" s="34"/>
      <c r="K34" s="34"/>
      <c r="L34" s="180">
        <f>ROUNDUP(SUM($M$26:$M$32),2)</f>
        <v>0</v>
      </c>
      <c r="M34" s="179"/>
      <c r="N34" s="179"/>
      <c r="O34" s="179"/>
      <c r="P34" s="181"/>
      <c r="Q34" s="32"/>
      <c r="R34" s="36"/>
    </row>
    <row r="35" spans="2:18" s="6" customFormat="1" ht="15" customHeight="1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9"/>
    </row>
    <row r="39" spans="2:18" s="6" customFormat="1" ht="7.5" customHeight="1"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</row>
    <row r="40" spans="2:21" s="6" customFormat="1" ht="37.5" customHeight="1">
      <c r="B40" s="22"/>
      <c r="C40" s="163" t="s">
        <v>98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206"/>
      <c r="T40" s="23"/>
      <c r="U40" s="23"/>
    </row>
    <row r="41" spans="2:21" s="6" customFormat="1" ht="7.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6"/>
      <c r="T41" s="23"/>
      <c r="U41" s="23"/>
    </row>
    <row r="42" spans="2:21" s="6" customFormat="1" ht="30.75" customHeight="1">
      <c r="B42" s="22"/>
      <c r="C42" s="18" t="s">
        <v>16</v>
      </c>
      <c r="D42" s="23"/>
      <c r="E42" s="23"/>
      <c r="F42" s="202" t="str">
        <f>$F$6</f>
        <v>Oprava opěrné zdi v ulici Pražská silnice v Karlových Varech</v>
      </c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26"/>
      <c r="T42" s="23"/>
      <c r="U42" s="23"/>
    </row>
    <row r="43" spans="2:21" s="2" customFormat="1" ht="30.75" customHeight="1">
      <c r="B43" s="10"/>
      <c r="C43" s="18" t="s">
        <v>94</v>
      </c>
      <c r="D43" s="11"/>
      <c r="E43" s="11"/>
      <c r="F43" s="202" t="s">
        <v>95</v>
      </c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2"/>
      <c r="T43" s="11"/>
      <c r="U43" s="11"/>
    </row>
    <row r="44" spans="2:21" s="6" customFormat="1" ht="37.5" customHeight="1">
      <c r="B44" s="22"/>
      <c r="C44" s="48" t="s">
        <v>96</v>
      </c>
      <c r="D44" s="23"/>
      <c r="E44" s="23"/>
      <c r="F44" s="183" t="str">
        <f>$F$8</f>
        <v>SO.01 01 - Soupis prací</v>
      </c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8.75" customHeight="1">
      <c r="B46" s="22"/>
      <c r="C46" s="18" t="s">
        <v>23</v>
      </c>
      <c r="D46" s="23"/>
      <c r="E46" s="23"/>
      <c r="F46" s="16" t="str">
        <f>$F$11</f>
        <v>Karlovy Vary</v>
      </c>
      <c r="G46" s="23"/>
      <c r="H46" s="23"/>
      <c r="I46" s="23"/>
      <c r="J46" s="23"/>
      <c r="K46" s="18" t="s">
        <v>25</v>
      </c>
      <c r="L46" s="23"/>
      <c r="M46" s="203" t="str">
        <f>IF($O$11="","",$O$11)</f>
        <v>11.10.2013</v>
      </c>
      <c r="N46" s="182"/>
      <c r="O46" s="182"/>
      <c r="P46" s="182"/>
      <c r="Q46" s="23"/>
      <c r="R46" s="26"/>
      <c r="T46" s="23"/>
      <c r="U46" s="23"/>
    </row>
    <row r="47" spans="2:21" s="6" customFormat="1" ht="7.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5.75" customHeight="1">
      <c r="B48" s="22"/>
      <c r="C48" s="18" t="s">
        <v>29</v>
      </c>
      <c r="D48" s="23"/>
      <c r="E48" s="23"/>
      <c r="F48" s="16" t="str">
        <f>$E$14</f>
        <v>Statutární město Karlovy Vary</v>
      </c>
      <c r="G48" s="23"/>
      <c r="H48" s="23"/>
      <c r="I48" s="23"/>
      <c r="J48" s="23"/>
      <c r="K48" s="18" t="s">
        <v>36</v>
      </c>
      <c r="L48" s="23"/>
      <c r="M48" s="169" t="str">
        <f>$E$20</f>
        <v>Ing. Miloslav Čáp, Ph.D., Ing. Jan Jirásek</v>
      </c>
      <c r="N48" s="182"/>
      <c r="O48" s="182"/>
      <c r="P48" s="182"/>
      <c r="Q48" s="182"/>
      <c r="R48" s="26"/>
      <c r="T48" s="23"/>
      <c r="U48" s="23"/>
    </row>
    <row r="49" spans="2:21" s="6" customFormat="1" ht="15" customHeight="1">
      <c r="B49" s="22"/>
      <c r="C49" s="18" t="s">
        <v>34</v>
      </c>
      <c r="D49" s="23"/>
      <c r="E49" s="23"/>
      <c r="F49" s="16" t="str">
        <f>IF($E$17="","",$E$17)</f>
        <v>Vyplň údaj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21" s="6" customFormat="1" ht="30" customHeight="1">
      <c r="B51" s="22"/>
      <c r="C51" s="207" t="s">
        <v>99</v>
      </c>
      <c r="D51" s="208"/>
      <c r="E51" s="208"/>
      <c r="F51" s="208"/>
      <c r="G51" s="208"/>
      <c r="H51" s="32"/>
      <c r="I51" s="32"/>
      <c r="J51" s="32"/>
      <c r="K51" s="32"/>
      <c r="L51" s="32"/>
      <c r="M51" s="32"/>
      <c r="N51" s="207" t="s">
        <v>100</v>
      </c>
      <c r="O51" s="208"/>
      <c r="P51" s="208"/>
      <c r="Q51" s="208"/>
      <c r="R51" s="36"/>
      <c r="T51" s="23"/>
      <c r="U51" s="23"/>
    </row>
    <row r="52" spans="2:21" s="6" customFormat="1" ht="11.25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6"/>
      <c r="T52" s="23"/>
      <c r="U52" s="23"/>
    </row>
    <row r="53" spans="2:47" s="6" customFormat="1" ht="30" customHeight="1">
      <c r="B53" s="22"/>
      <c r="C53" s="65" t="s">
        <v>101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199">
        <f>ROUNDUP($N$84,2)</f>
        <v>0</v>
      </c>
      <c r="O53" s="182"/>
      <c r="P53" s="182"/>
      <c r="Q53" s="182"/>
      <c r="R53" s="26"/>
      <c r="T53" s="23"/>
      <c r="U53" s="23"/>
      <c r="AU53" s="6" t="s">
        <v>102</v>
      </c>
    </row>
    <row r="54" spans="2:21" s="71" customFormat="1" ht="25.5" customHeight="1">
      <c r="B54" s="104"/>
      <c r="C54" s="105"/>
      <c r="D54" s="105" t="s">
        <v>103</v>
      </c>
      <c r="E54" s="105"/>
      <c r="F54" s="105"/>
      <c r="G54" s="105"/>
      <c r="H54" s="105"/>
      <c r="I54" s="105"/>
      <c r="J54" s="105"/>
      <c r="K54" s="105"/>
      <c r="L54" s="105"/>
      <c r="M54" s="105"/>
      <c r="N54" s="209">
        <f>ROUNDUP($N$85,2)</f>
        <v>0</v>
      </c>
      <c r="O54" s="210"/>
      <c r="P54" s="210"/>
      <c r="Q54" s="210"/>
      <c r="R54" s="106"/>
      <c r="T54" s="105"/>
      <c r="U54" s="105"/>
    </row>
    <row r="55" spans="2:21" s="81" customFormat="1" ht="21" customHeight="1">
      <c r="B55" s="107"/>
      <c r="C55" s="83"/>
      <c r="D55" s="83" t="s">
        <v>104</v>
      </c>
      <c r="E55" s="83"/>
      <c r="F55" s="83"/>
      <c r="G55" s="83"/>
      <c r="H55" s="83"/>
      <c r="I55" s="83"/>
      <c r="J55" s="83"/>
      <c r="K55" s="83"/>
      <c r="L55" s="83"/>
      <c r="M55" s="83"/>
      <c r="N55" s="196">
        <f>ROUNDUP($N$86,2)</f>
        <v>0</v>
      </c>
      <c r="O55" s="197"/>
      <c r="P55" s="197"/>
      <c r="Q55" s="197"/>
      <c r="R55" s="108"/>
      <c r="T55" s="83"/>
      <c r="U55" s="83"/>
    </row>
    <row r="56" spans="2:21" s="81" customFormat="1" ht="21" customHeight="1">
      <c r="B56" s="107"/>
      <c r="C56" s="83"/>
      <c r="D56" s="83" t="s">
        <v>105</v>
      </c>
      <c r="E56" s="83"/>
      <c r="F56" s="83"/>
      <c r="G56" s="83"/>
      <c r="H56" s="83"/>
      <c r="I56" s="83"/>
      <c r="J56" s="83"/>
      <c r="K56" s="83"/>
      <c r="L56" s="83"/>
      <c r="M56" s="83"/>
      <c r="N56" s="196">
        <f>ROUNDUP($N$170,2)</f>
        <v>0</v>
      </c>
      <c r="O56" s="197"/>
      <c r="P56" s="197"/>
      <c r="Q56" s="197"/>
      <c r="R56" s="108"/>
      <c r="T56" s="83"/>
      <c r="U56" s="83"/>
    </row>
    <row r="57" spans="2:21" s="81" customFormat="1" ht="21" customHeight="1">
      <c r="B57" s="107"/>
      <c r="C57" s="83"/>
      <c r="D57" s="83" t="s">
        <v>106</v>
      </c>
      <c r="E57" s="83"/>
      <c r="F57" s="83"/>
      <c r="G57" s="83"/>
      <c r="H57" s="83"/>
      <c r="I57" s="83"/>
      <c r="J57" s="83"/>
      <c r="K57" s="83"/>
      <c r="L57" s="83"/>
      <c r="M57" s="83"/>
      <c r="N57" s="196">
        <f>ROUNDUP($N$185,2)</f>
        <v>0</v>
      </c>
      <c r="O57" s="197"/>
      <c r="P57" s="197"/>
      <c r="Q57" s="197"/>
      <c r="R57" s="108"/>
      <c r="T57" s="83"/>
      <c r="U57" s="83"/>
    </row>
    <row r="58" spans="2:21" s="81" customFormat="1" ht="21" customHeight="1">
      <c r="B58" s="107"/>
      <c r="C58" s="83"/>
      <c r="D58" s="83" t="s">
        <v>107</v>
      </c>
      <c r="E58" s="83"/>
      <c r="F58" s="83"/>
      <c r="G58" s="83"/>
      <c r="H58" s="83"/>
      <c r="I58" s="83"/>
      <c r="J58" s="83"/>
      <c r="K58" s="83"/>
      <c r="L58" s="83"/>
      <c r="M58" s="83"/>
      <c r="N58" s="196">
        <f>ROUNDUP($N$191,2)</f>
        <v>0</v>
      </c>
      <c r="O58" s="197"/>
      <c r="P58" s="197"/>
      <c r="Q58" s="197"/>
      <c r="R58" s="108"/>
      <c r="T58" s="83"/>
      <c r="U58" s="83"/>
    </row>
    <row r="59" spans="2:21" s="81" customFormat="1" ht="21" customHeight="1">
      <c r="B59" s="107"/>
      <c r="C59" s="83"/>
      <c r="D59" s="83" t="s">
        <v>108</v>
      </c>
      <c r="E59" s="83"/>
      <c r="F59" s="83"/>
      <c r="G59" s="83"/>
      <c r="H59" s="83"/>
      <c r="I59" s="83"/>
      <c r="J59" s="83"/>
      <c r="K59" s="83"/>
      <c r="L59" s="83"/>
      <c r="M59" s="83"/>
      <c r="N59" s="196">
        <f>ROUNDUP($N$200,2)</f>
        <v>0</v>
      </c>
      <c r="O59" s="197"/>
      <c r="P59" s="197"/>
      <c r="Q59" s="197"/>
      <c r="R59" s="108"/>
      <c r="T59" s="83"/>
      <c r="U59" s="83"/>
    </row>
    <row r="60" spans="2:21" s="81" customFormat="1" ht="21" customHeight="1">
      <c r="B60" s="107"/>
      <c r="C60" s="83"/>
      <c r="D60" s="83" t="s">
        <v>109</v>
      </c>
      <c r="E60" s="83"/>
      <c r="F60" s="83"/>
      <c r="G60" s="83"/>
      <c r="H60" s="83"/>
      <c r="I60" s="83"/>
      <c r="J60" s="83"/>
      <c r="K60" s="83"/>
      <c r="L60" s="83"/>
      <c r="M60" s="83"/>
      <c r="N60" s="196">
        <f>ROUNDUP($N$210,2)</f>
        <v>0</v>
      </c>
      <c r="O60" s="197"/>
      <c r="P60" s="197"/>
      <c r="Q60" s="197"/>
      <c r="R60" s="108"/>
      <c r="T60" s="83"/>
      <c r="U60" s="83"/>
    </row>
    <row r="61" spans="2:21" s="81" customFormat="1" ht="15.75" customHeight="1">
      <c r="B61" s="107"/>
      <c r="C61" s="83"/>
      <c r="D61" s="83" t="s">
        <v>110</v>
      </c>
      <c r="E61" s="83"/>
      <c r="F61" s="83"/>
      <c r="G61" s="83"/>
      <c r="H61" s="83"/>
      <c r="I61" s="83"/>
      <c r="J61" s="83"/>
      <c r="K61" s="83"/>
      <c r="L61" s="83"/>
      <c r="M61" s="83"/>
      <c r="N61" s="196">
        <f>ROUNDUP($N$285,2)</f>
        <v>0</v>
      </c>
      <c r="O61" s="197"/>
      <c r="P61" s="197"/>
      <c r="Q61" s="197"/>
      <c r="R61" s="108"/>
      <c r="T61" s="83"/>
      <c r="U61" s="83"/>
    </row>
    <row r="62" spans="2:21" s="71" customFormat="1" ht="25.5" customHeight="1">
      <c r="B62" s="104"/>
      <c r="C62" s="105"/>
      <c r="D62" s="105" t="s">
        <v>111</v>
      </c>
      <c r="E62" s="105"/>
      <c r="F62" s="105"/>
      <c r="G62" s="105"/>
      <c r="H62" s="105"/>
      <c r="I62" s="105"/>
      <c r="J62" s="105"/>
      <c r="K62" s="105"/>
      <c r="L62" s="105"/>
      <c r="M62" s="105"/>
      <c r="N62" s="209">
        <f>ROUNDUP($N$302,2)</f>
        <v>0</v>
      </c>
      <c r="O62" s="210"/>
      <c r="P62" s="210"/>
      <c r="Q62" s="210"/>
      <c r="R62" s="106"/>
      <c r="T62" s="105"/>
      <c r="U62" s="105"/>
    </row>
    <row r="63" spans="2:21" s="81" customFormat="1" ht="21" customHeight="1">
      <c r="B63" s="107"/>
      <c r="C63" s="83"/>
      <c r="D63" s="83" t="s">
        <v>112</v>
      </c>
      <c r="E63" s="83"/>
      <c r="F63" s="83"/>
      <c r="G63" s="83"/>
      <c r="H63" s="83"/>
      <c r="I63" s="83"/>
      <c r="J63" s="83"/>
      <c r="K63" s="83"/>
      <c r="L63" s="83"/>
      <c r="M63" s="83"/>
      <c r="N63" s="196">
        <f>ROUNDUP($N$303,2)</f>
        <v>0</v>
      </c>
      <c r="O63" s="197"/>
      <c r="P63" s="197"/>
      <c r="Q63" s="197"/>
      <c r="R63" s="108"/>
      <c r="T63" s="83"/>
      <c r="U63" s="83"/>
    </row>
    <row r="64" spans="2:21" s="71" customFormat="1" ht="25.5" customHeight="1">
      <c r="B64" s="104"/>
      <c r="C64" s="105"/>
      <c r="D64" s="105" t="s">
        <v>113</v>
      </c>
      <c r="E64" s="105"/>
      <c r="F64" s="105"/>
      <c r="G64" s="105"/>
      <c r="H64" s="105"/>
      <c r="I64" s="105"/>
      <c r="J64" s="105"/>
      <c r="K64" s="105"/>
      <c r="L64" s="105"/>
      <c r="M64" s="105"/>
      <c r="N64" s="209">
        <f>ROUNDUP($N$318,2)</f>
        <v>0</v>
      </c>
      <c r="O64" s="210"/>
      <c r="P64" s="210"/>
      <c r="Q64" s="210"/>
      <c r="R64" s="106"/>
      <c r="T64" s="105"/>
      <c r="U64" s="105"/>
    </row>
    <row r="65" spans="2:21" s="81" customFormat="1" ht="21" customHeight="1">
      <c r="B65" s="107"/>
      <c r="C65" s="83"/>
      <c r="D65" s="83" t="s">
        <v>114</v>
      </c>
      <c r="E65" s="83"/>
      <c r="F65" s="83"/>
      <c r="G65" s="83"/>
      <c r="H65" s="83"/>
      <c r="I65" s="83"/>
      <c r="J65" s="83"/>
      <c r="K65" s="83"/>
      <c r="L65" s="83"/>
      <c r="M65" s="83"/>
      <c r="N65" s="196">
        <f>ROUNDUP($N$319,2)</f>
        <v>0</v>
      </c>
      <c r="O65" s="197"/>
      <c r="P65" s="197"/>
      <c r="Q65" s="197"/>
      <c r="R65" s="108"/>
      <c r="T65" s="83"/>
      <c r="U65" s="83"/>
    </row>
    <row r="66" spans="2:21" s="6" customFormat="1" ht="22.5" customHeight="1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6"/>
      <c r="T66" s="23"/>
      <c r="U66" s="23"/>
    </row>
    <row r="67" spans="2:21" s="6" customFormat="1" ht="7.5" customHeigh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  <c r="T67" s="23"/>
      <c r="U67" s="23"/>
    </row>
    <row r="71" spans="2:19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2"/>
    </row>
    <row r="72" spans="2:19" s="6" customFormat="1" ht="37.5" customHeight="1">
      <c r="B72" s="22"/>
      <c r="C72" s="163" t="s">
        <v>115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42"/>
    </row>
    <row r="73" spans="2:19" s="6" customFormat="1" ht="7.5" customHeight="1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42"/>
    </row>
    <row r="74" spans="2:19" s="6" customFormat="1" ht="30.75" customHeight="1">
      <c r="B74" s="22"/>
      <c r="C74" s="18" t="s">
        <v>16</v>
      </c>
      <c r="D74" s="23"/>
      <c r="E74" s="23"/>
      <c r="F74" s="202" t="str">
        <f>$F$6</f>
        <v>Oprava opěrné zdi v ulici Pražská silnice v Karlových Varech</v>
      </c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23"/>
      <c r="S74" s="42"/>
    </row>
    <row r="75" spans="2:19" s="2" customFormat="1" ht="30.75" customHeight="1">
      <c r="B75" s="10"/>
      <c r="C75" s="18" t="s">
        <v>94</v>
      </c>
      <c r="D75" s="11"/>
      <c r="E75" s="11"/>
      <c r="F75" s="202" t="s">
        <v>95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1"/>
      <c r="S75" s="109"/>
    </row>
    <row r="76" spans="2:19" s="6" customFormat="1" ht="37.5" customHeight="1">
      <c r="B76" s="22"/>
      <c r="C76" s="48" t="s">
        <v>96</v>
      </c>
      <c r="D76" s="23"/>
      <c r="E76" s="23"/>
      <c r="F76" s="183" t="str">
        <f>$F$8</f>
        <v>SO.01 01 - Soupis prací</v>
      </c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3"/>
      <c r="S76" s="42"/>
    </row>
    <row r="77" spans="2:19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42"/>
    </row>
    <row r="78" spans="2:19" s="6" customFormat="1" ht="18.75" customHeight="1">
      <c r="B78" s="22"/>
      <c r="C78" s="18" t="s">
        <v>23</v>
      </c>
      <c r="D78" s="23"/>
      <c r="E78" s="23"/>
      <c r="F78" s="16" t="str">
        <f>$F$11</f>
        <v>Karlovy Vary</v>
      </c>
      <c r="G78" s="23"/>
      <c r="H78" s="23"/>
      <c r="I78" s="23"/>
      <c r="J78" s="23"/>
      <c r="K78" s="18" t="s">
        <v>25</v>
      </c>
      <c r="L78" s="23"/>
      <c r="M78" s="203" t="str">
        <f>IF($O$11="","",$O$11)</f>
        <v>11.10.2013</v>
      </c>
      <c r="N78" s="182"/>
      <c r="O78" s="182"/>
      <c r="P78" s="182"/>
      <c r="Q78" s="23"/>
      <c r="R78" s="23"/>
      <c r="S78" s="42"/>
    </row>
    <row r="79" spans="2:19" s="6" customFormat="1" ht="7.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42"/>
    </row>
    <row r="80" spans="2:19" s="6" customFormat="1" ht="15.75" customHeight="1">
      <c r="B80" s="22"/>
      <c r="C80" s="18" t="s">
        <v>29</v>
      </c>
      <c r="D80" s="23"/>
      <c r="E80" s="23"/>
      <c r="F80" s="16" t="str">
        <f>$E$14</f>
        <v>Statutární město Karlovy Vary</v>
      </c>
      <c r="G80" s="23"/>
      <c r="H80" s="23"/>
      <c r="I80" s="23"/>
      <c r="J80" s="23"/>
      <c r="K80" s="18" t="s">
        <v>36</v>
      </c>
      <c r="L80" s="23"/>
      <c r="M80" s="169" t="str">
        <f>$E$20</f>
        <v>Ing. Miloslav Čáp, Ph.D., Ing. Jan Jirásek</v>
      </c>
      <c r="N80" s="182"/>
      <c r="O80" s="182"/>
      <c r="P80" s="182"/>
      <c r="Q80" s="182"/>
      <c r="R80" s="23"/>
      <c r="S80" s="42"/>
    </row>
    <row r="81" spans="2:19" s="6" customFormat="1" ht="15" customHeight="1">
      <c r="B81" s="22"/>
      <c r="C81" s="18" t="s">
        <v>34</v>
      </c>
      <c r="D81" s="23"/>
      <c r="E81" s="23"/>
      <c r="F81" s="16" t="str">
        <f>IF($E$17="","",$E$17)</f>
        <v>Vyplň údaj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42"/>
    </row>
    <row r="82" spans="2:19" s="6" customFormat="1" ht="11.2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42"/>
    </row>
    <row r="83" spans="2:27" s="110" customFormat="1" ht="30" customHeight="1">
      <c r="B83" s="111"/>
      <c r="C83" s="112" t="s">
        <v>116</v>
      </c>
      <c r="D83" s="113" t="s">
        <v>59</v>
      </c>
      <c r="E83" s="113" t="s">
        <v>55</v>
      </c>
      <c r="F83" s="211" t="s">
        <v>117</v>
      </c>
      <c r="G83" s="212"/>
      <c r="H83" s="212"/>
      <c r="I83" s="212"/>
      <c r="J83" s="113" t="s">
        <v>118</v>
      </c>
      <c r="K83" s="113" t="s">
        <v>119</v>
      </c>
      <c r="L83" s="211" t="s">
        <v>120</v>
      </c>
      <c r="M83" s="212"/>
      <c r="N83" s="211" t="s">
        <v>121</v>
      </c>
      <c r="O83" s="212"/>
      <c r="P83" s="212"/>
      <c r="Q83" s="212"/>
      <c r="R83" s="114" t="s">
        <v>122</v>
      </c>
      <c r="S83" s="115"/>
      <c r="T83" s="58" t="s">
        <v>123</v>
      </c>
      <c r="U83" s="59" t="s">
        <v>43</v>
      </c>
      <c r="V83" s="59" t="s">
        <v>124</v>
      </c>
      <c r="W83" s="59" t="s">
        <v>125</v>
      </c>
      <c r="X83" s="59" t="s">
        <v>126</v>
      </c>
      <c r="Y83" s="59" t="s">
        <v>127</v>
      </c>
      <c r="Z83" s="59" t="s">
        <v>128</v>
      </c>
      <c r="AA83" s="60" t="s">
        <v>129</v>
      </c>
    </row>
    <row r="84" spans="2:63" s="6" customFormat="1" ht="30" customHeight="1">
      <c r="B84" s="22"/>
      <c r="C84" s="65" t="s">
        <v>101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27">
        <f>$BK$84</f>
        <v>0</v>
      </c>
      <c r="O84" s="182"/>
      <c r="P84" s="182"/>
      <c r="Q84" s="182"/>
      <c r="R84" s="23"/>
      <c r="S84" s="42"/>
      <c r="T84" s="62"/>
      <c r="U84" s="63"/>
      <c r="V84" s="63"/>
      <c r="W84" s="116">
        <f>$W$85+$W$302+$W$318</f>
        <v>0</v>
      </c>
      <c r="X84" s="63"/>
      <c r="Y84" s="116">
        <f>$Y$85+$Y$302+$Y$318</f>
        <v>596.6414116</v>
      </c>
      <c r="Z84" s="63"/>
      <c r="AA84" s="117">
        <f>$AA$85+$AA$302+$AA$318</f>
        <v>281.98542499999996</v>
      </c>
      <c r="AT84" s="6" t="s">
        <v>73</v>
      </c>
      <c r="AU84" s="6" t="s">
        <v>102</v>
      </c>
      <c r="BK84" s="118">
        <f>$BK$85+$BK$302+$BK$318</f>
        <v>0</v>
      </c>
    </row>
    <row r="85" spans="2:63" s="119" customFormat="1" ht="37.5" customHeight="1">
      <c r="B85" s="120"/>
      <c r="C85" s="121"/>
      <c r="D85" s="122" t="s">
        <v>103</v>
      </c>
      <c r="E85" s="121"/>
      <c r="F85" s="121"/>
      <c r="G85" s="121"/>
      <c r="H85" s="121"/>
      <c r="I85" s="121"/>
      <c r="J85" s="121"/>
      <c r="K85" s="121"/>
      <c r="L85" s="121"/>
      <c r="M85" s="121"/>
      <c r="N85" s="228">
        <f>$BK$85</f>
        <v>0</v>
      </c>
      <c r="O85" s="229"/>
      <c r="P85" s="229"/>
      <c r="Q85" s="229"/>
      <c r="R85" s="121"/>
      <c r="S85" s="123"/>
      <c r="T85" s="124"/>
      <c r="U85" s="121"/>
      <c r="V85" s="121"/>
      <c r="W85" s="125">
        <f>$W$86+$W$170+$W$185+$W$191+$W$200+$W$210</f>
        <v>0</v>
      </c>
      <c r="X85" s="121"/>
      <c r="Y85" s="125">
        <f>$Y$86+$Y$170+$Y$185+$Y$191+$Y$200+$Y$210</f>
        <v>571.6320786</v>
      </c>
      <c r="Z85" s="121"/>
      <c r="AA85" s="126">
        <f>$AA$86+$AA$170+$AA$185+$AA$191+$AA$200+$AA$210</f>
        <v>281.98542499999996</v>
      </c>
      <c r="AR85" s="127" t="s">
        <v>22</v>
      </c>
      <c r="AT85" s="127" t="s">
        <v>73</v>
      </c>
      <c r="AU85" s="127" t="s">
        <v>74</v>
      </c>
      <c r="AY85" s="127" t="s">
        <v>130</v>
      </c>
      <c r="BK85" s="128">
        <f>$BK$86+$BK$170+$BK$185+$BK$191+$BK$200+$BK$210</f>
        <v>0</v>
      </c>
    </row>
    <row r="86" spans="2:63" s="119" customFormat="1" ht="21" customHeight="1">
      <c r="B86" s="120"/>
      <c r="C86" s="121"/>
      <c r="D86" s="129" t="s">
        <v>104</v>
      </c>
      <c r="E86" s="121"/>
      <c r="F86" s="121"/>
      <c r="G86" s="121"/>
      <c r="H86" s="121"/>
      <c r="I86" s="121"/>
      <c r="J86" s="121"/>
      <c r="K86" s="121"/>
      <c r="L86" s="121"/>
      <c r="M86" s="121"/>
      <c r="N86" s="230">
        <f>$BK$86</f>
        <v>0</v>
      </c>
      <c r="O86" s="229"/>
      <c r="P86" s="229"/>
      <c r="Q86" s="229"/>
      <c r="R86" s="121"/>
      <c r="S86" s="123"/>
      <c r="T86" s="124"/>
      <c r="U86" s="121"/>
      <c r="V86" s="121"/>
      <c r="W86" s="125">
        <f>SUM($W$87:$W$169)</f>
        <v>0</v>
      </c>
      <c r="X86" s="121"/>
      <c r="Y86" s="125">
        <f>SUM($Y$87:$Y$169)</f>
        <v>0.0046500000000000005</v>
      </c>
      <c r="Z86" s="121"/>
      <c r="AA86" s="126">
        <f>SUM($AA$87:$AA$169)</f>
        <v>175.86655</v>
      </c>
      <c r="AR86" s="127" t="s">
        <v>22</v>
      </c>
      <c r="AT86" s="127" t="s">
        <v>73</v>
      </c>
      <c r="AU86" s="127" t="s">
        <v>22</v>
      </c>
      <c r="AY86" s="127" t="s">
        <v>130</v>
      </c>
      <c r="BK86" s="128">
        <f>SUM($BK$87:$BK$169)</f>
        <v>0</v>
      </c>
    </row>
    <row r="87" spans="2:65" s="6" customFormat="1" ht="27" customHeight="1">
      <c r="B87" s="22"/>
      <c r="C87" s="130" t="s">
        <v>22</v>
      </c>
      <c r="D87" s="130" t="s">
        <v>131</v>
      </c>
      <c r="E87" s="131" t="s">
        <v>132</v>
      </c>
      <c r="F87" s="213" t="s">
        <v>133</v>
      </c>
      <c r="G87" s="214"/>
      <c r="H87" s="214"/>
      <c r="I87" s="214"/>
      <c r="J87" s="133" t="s">
        <v>134</v>
      </c>
      <c r="K87" s="134">
        <v>250</v>
      </c>
      <c r="L87" s="215"/>
      <c r="M87" s="214"/>
      <c r="N87" s="216">
        <f>ROUND($L$87*$K$87,2)</f>
        <v>0</v>
      </c>
      <c r="O87" s="214"/>
      <c r="P87" s="214"/>
      <c r="Q87" s="214"/>
      <c r="R87" s="132" t="s">
        <v>135</v>
      </c>
      <c r="S87" s="42"/>
      <c r="T87" s="135"/>
      <c r="U87" s="136" t="s">
        <v>44</v>
      </c>
      <c r="V87" s="23"/>
      <c r="W87" s="23"/>
      <c r="X87" s="137">
        <v>0</v>
      </c>
      <c r="Y87" s="137">
        <f>$X$87*$K$87</f>
        <v>0</v>
      </c>
      <c r="Z87" s="137">
        <v>0</v>
      </c>
      <c r="AA87" s="138">
        <f>$Z$87*$K$87</f>
        <v>0</v>
      </c>
      <c r="AR87" s="94" t="s">
        <v>136</v>
      </c>
      <c r="AT87" s="94" t="s">
        <v>131</v>
      </c>
      <c r="AU87" s="94" t="s">
        <v>82</v>
      </c>
      <c r="AY87" s="6" t="s">
        <v>130</v>
      </c>
      <c r="BE87" s="139">
        <f>IF($U$87="základní",$N$87,0)</f>
        <v>0</v>
      </c>
      <c r="BF87" s="139">
        <f>IF($U$87="snížená",$N$87,0)</f>
        <v>0</v>
      </c>
      <c r="BG87" s="139">
        <f>IF($U$87="zákl. přenesená",$N$87,0)</f>
        <v>0</v>
      </c>
      <c r="BH87" s="139">
        <f>IF($U$87="sníž. přenesená",$N$87,0)</f>
        <v>0</v>
      </c>
      <c r="BI87" s="139">
        <f>IF($U$87="nulová",$N$87,0)</f>
        <v>0</v>
      </c>
      <c r="BJ87" s="94" t="s">
        <v>22</v>
      </c>
      <c r="BK87" s="139">
        <f>ROUND($L$87*$K$87,2)</f>
        <v>0</v>
      </c>
      <c r="BL87" s="94" t="s">
        <v>136</v>
      </c>
      <c r="BM87" s="94" t="s">
        <v>137</v>
      </c>
    </row>
    <row r="88" spans="2:47" s="6" customFormat="1" ht="16.5" customHeight="1">
      <c r="B88" s="22"/>
      <c r="C88" s="23"/>
      <c r="D88" s="23"/>
      <c r="E88" s="23"/>
      <c r="F88" s="217" t="s">
        <v>138</v>
      </c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42"/>
      <c r="T88" s="55"/>
      <c r="U88" s="23"/>
      <c r="V88" s="23"/>
      <c r="W88" s="23"/>
      <c r="X88" s="23"/>
      <c r="Y88" s="23"/>
      <c r="Z88" s="23"/>
      <c r="AA88" s="56"/>
      <c r="AT88" s="6" t="s">
        <v>139</v>
      </c>
      <c r="AU88" s="6" t="s">
        <v>82</v>
      </c>
    </row>
    <row r="89" spans="2:47" s="6" customFormat="1" ht="27" customHeight="1">
      <c r="B89" s="22"/>
      <c r="C89" s="23"/>
      <c r="D89" s="23"/>
      <c r="E89" s="23"/>
      <c r="F89" s="218" t="s">
        <v>140</v>
      </c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42"/>
      <c r="T89" s="55"/>
      <c r="U89" s="23"/>
      <c r="V89" s="23"/>
      <c r="W89" s="23"/>
      <c r="X89" s="23"/>
      <c r="Y89" s="23"/>
      <c r="Z89" s="23"/>
      <c r="AA89" s="56"/>
      <c r="AT89" s="6" t="s">
        <v>141</v>
      </c>
      <c r="AU89" s="6" t="s">
        <v>82</v>
      </c>
    </row>
    <row r="90" spans="2:51" s="6" customFormat="1" ht="15.75" customHeight="1">
      <c r="B90" s="140"/>
      <c r="C90" s="141"/>
      <c r="D90" s="141"/>
      <c r="E90" s="141"/>
      <c r="F90" s="219" t="s">
        <v>142</v>
      </c>
      <c r="G90" s="220"/>
      <c r="H90" s="220"/>
      <c r="I90" s="220"/>
      <c r="J90" s="141"/>
      <c r="K90" s="143">
        <v>250</v>
      </c>
      <c r="L90" s="141"/>
      <c r="M90" s="141"/>
      <c r="N90" s="141"/>
      <c r="O90" s="141"/>
      <c r="P90" s="141"/>
      <c r="Q90" s="141"/>
      <c r="R90" s="141"/>
      <c r="S90" s="144"/>
      <c r="T90" s="145"/>
      <c r="U90" s="141"/>
      <c r="V90" s="141"/>
      <c r="W90" s="141"/>
      <c r="X90" s="141"/>
      <c r="Y90" s="141"/>
      <c r="Z90" s="141"/>
      <c r="AA90" s="146"/>
      <c r="AT90" s="147" t="s">
        <v>143</v>
      </c>
      <c r="AU90" s="147" t="s">
        <v>82</v>
      </c>
      <c r="AV90" s="147" t="s">
        <v>82</v>
      </c>
      <c r="AW90" s="147" t="s">
        <v>102</v>
      </c>
      <c r="AX90" s="147" t="s">
        <v>22</v>
      </c>
      <c r="AY90" s="147" t="s">
        <v>130</v>
      </c>
    </row>
    <row r="91" spans="2:65" s="6" customFormat="1" ht="27" customHeight="1">
      <c r="B91" s="22"/>
      <c r="C91" s="130" t="s">
        <v>82</v>
      </c>
      <c r="D91" s="130" t="s">
        <v>131</v>
      </c>
      <c r="E91" s="131" t="s">
        <v>144</v>
      </c>
      <c r="F91" s="213" t="s">
        <v>145</v>
      </c>
      <c r="G91" s="214"/>
      <c r="H91" s="214"/>
      <c r="I91" s="214"/>
      <c r="J91" s="133" t="s">
        <v>146</v>
      </c>
      <c r="K91" s="134">
        <v>4</v>
      </c>
      <c r="L91" s="215"/>
      <c r="M91" s="214"/>
      <c r="N91" s="216">
        <f>ROUND($L$91*$K$91,2)</f>
        <v>0</v>
      </c>
      <c r="O91" s="214"/>
      <c r="P91" s="214"/>
      <c r="Q91" s="214"/>
      <c r="R91" s="132" t="s">
        <v>135</v>
      </c>
      <c r="S91" s="42"/>
      <c r="T91" s="135"/>
      <c r="U91" s="136" t="s">
        <v>44</v>
      </c>
      <c r="V91" s="23"/>
      <c r="W91" s="23"/>
      <c r="X91" s="137">
        <v>0</v>
      </c>
      <c r="Y91" s="137">
        <f>$X$91*$K$91</f>
        <v>0</v>
      </c>
      <c r="Z91" s="137">
        <v>0</v>
      </c>
      <c r="AA91" s="138">
        <f>$Z$91*$K$91</f>
        <v>0</v>
      </c>
      <c r="AR91" s="94" t="s">
        <v>136</v>
      </c>
      <c r="AT91" s="94" t="s">
        <v>131</v>
      </c>
      <c r="AU91" s="94" t="s">
        <v>82</v>
      </c>
      <c r="AY91" s="6" t="s">
        <v>130</v>
      </c>
      <c r="BE91" s="139">
        <f>IF($U$91="základní",$N$91,0)</f>
        <v>0</v>
      </c>
      <c r="BF91" s="139">
        <f>IF($U$91="snížená",$N$91,0)</f>
        <v>0</v>
      </c>
      <c r="BG91" s="139">
        <f>IF($U$91="zákl. přenesená",$N$91,0)</f>
        <v>0</v>
      </c>
      <c r="BH91" s="139">
        <f>IF($U$91="sníž. přenesená",$N$91,0)</f>
        <v>0</v>
      </c>
      <c r="BI91" s="139">
        <f>IF($U$91="nulová",$N$91,0)</f>
        <v>0</v>
      </c>
      <c r="BJ91" s="94" t="s">
        <v>22</v>
      </c>
      <c r="BK91" s="139">
        <f>ROUND($L$91*$K$91,2)</f>
        <v>0</v>
      </c>
      <c r="BL91" s="94" t="s">
        <v>136</v>
      </c>
      <c r="BM91" s="94" t="s">
        <v>147</v>
      </c>
    </row>
    <row r="92" spans="2:47" s="6" customFormat="1" ht="16.5" customHeight="1">
      <c r="B92" s="22"/>
      <c r="C92" s="23"/>
      <c r="D92" s="23"/>
      <c r="E92" s="23"/>
      <c r="F92" s="217" t="s">
        <v>148</v>
      </c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42"/>
      <c r="T92" s="55"/>
      <c r="U92" s="23"/>
      <c r="V92" s="23"/>
      <c r="W92" s="23"/>
      <c r="X92" s="23"/>
      <c r="Y92" s="23"/>
      <c r="Z92" s="23"/>
      <c r="AA92" s="56"/>
      <c r="AT92" s="6" t="s">
        <v>139</v>
      </c>
      <c r="AU92" s="6" t="s">
        <v>82</v>
      </c>
    </row>
    <row r="93" spans="2:51" s="6" customFormat="1" ht="15.75" customHeight="1">
      <c r="B93" s="140"/>
      <c r="C93" s="141"/>
      <c r="D93" s="141"/>
      <c r="E93" s="141"/>
      <c r="F93" s="219" t="s">
        <v>136</v>
      </c>
      <c r="G93" s="220"/>
      <c r="H93" s="220"/>
      <c r="I93" s="220"/>
      <c r="J93" s="141"/>
      <c r="K93" s="143">
        <v>4</v>
      </c>
      <c r="L93" s="141"/>
      <c r="M93" s="141"/>
      <c r="N93" s="141"/>
      <c r="O93" s="141"/>
      <c r="P93" s="141"/>
      <c r="Q93" s="141"/>
      <c r="R93" s="141"/>
      <c r="S93" s="144"/>
      <c r="T93" s="145"/>
      <c r="U93" s="141"/>
      <c r="V93" s="141"/>
      <c r="W93" s="141"/>
      <c r="X93" s="141"/>
      <c r="Y93" s="141"/>
      <c r="Z93" s="141"/>
      <c r="AA93" s="146"/>
      <c r="AT93" s="147" t="s">
        <v>143</v>
      </c>
      <c r="AU93" s="147" t="s">
        <v>82</v>
      </c>
      <c r="AV93" s="147" t="s">
        <v>82</v>
      </c>
      <c r="AW93" s="147" t="s">
        <v>102</v>
      </c>
      <c r="AX93" s="147" t="s">
        <v>22</v>
      </c>
      <c r="AY93" s="147" t="s">
        <v>130</v>
      </c>
    </row>
    <row r="94" spans="2:65" s="6" customFormat="1" ht="27" customHeight="1">
      <c r="B94" s="22"/>
      <c r="C94" s="130" t="s">
        <v>149</v>
      </c>
      <c r="D94" s="130" t="s">
        <v>131</v>
      </c>
      <c r="E94" s="131" t="s">
        <v>150</v>
      </c>
      <c r="F94" s="213" t="s">
        <v>151</v>
      </c>
      <c r="G94" s="214"/>
      <c r="H94" s="214"/>
      <c r="I94" s="214"/>
      <c r="J94" s="133" t="s">
        <v>146</v>
      </c>
      <c r="K94" s="134">
        <v>5</v>
      </c>
      <c r="L94" s="215"/>
      <c r="M94" s="214"/>
      <c r="N94" s="216">
        <f>ROUND($L$94*$K$94,2)</f>
        <v>0</v>
      </c>
      <c r="O94" s="214"/>
      <c r="P94" s="214"/>
      <c r="Q94" s="214"/>
      <c r="R94" s="132" t="s">
        <v>135</v>
      </c>
      <c r="S94" s="42"/>
      <c r="T94" s="135"/>
      <c r="U94" s="136" t="s">
        <v>44</v>
      </c>
      <c r="V94" s="23"/>
      <c r="W94" s="23"/>
      <c r="X94" s="137">
        <v>0</v>
      </c>
      <c r="Y94" s="137">
        <f>$X$94*$K$94</f>
        <v>0</v>
      </c>
      <c r="Z94" s="137">
        <v>0</v>
      </c>
      <c r="AA94" s="138">
        <f>$Z$94*$K$94</f>
        <v>0</v>
      </c>
      <c r="AR94" s="94" t="s">
        <v>136</v>
      </c>
      <c r="AT94" s="94" t="s">
        <v>131</v>
      </c>
      <c r="AU94" s="94" t="s">
        <v>82</v>
      </c>
      <c r="AY94" s="6" t="s">
        <v>130</v>
      </c>
      <c r="BE94" s="139">
        <f>IF($U$94="základní",$N$94,0)</f>
        <v>0</v>
      </c>
      <c r="BF94" s="139">
        <f>IF($U$94="snížená",$N$94,0)</f>
        <v>0</v>
      </c>
      <c r="BG94" s="139">
        <f>IF($U$94="zákl. přenesená",$N$94,0)</f>
        <v>0</v>
      </c>
      <c r="BH94" s="139">
        <f>IF($U$94="sníž. přenesená",$N$94,0)</f>
        <v>0</v>
      </c>
      <c r="BI94" s="139">
        <f>IF($U$94="nulová",$N$94,0)</f>
        <v>0</v>
      </c>
      <c r="BJ94" s="94" t="s">
        <v>22</v>
      </c>
      <c r="BK94" s="139">
        <f>ROUND($L$94*$K$94,2)</f>
        <v>0</v>
      </c>
      <c r="BL94" s="94" t="s">
        <v>136</v>
      </c>
      <c r="BM94" s="94" t="s">
        <v>152</v>
      </c>
    </row>
    <row r="95" spans="2:47" s="6" customFormat="1" ht="16.5" customHeight="1">
      <c r="B95" s="22"/>
      <c r="C95" s="23"/>
      <c r="D95" s="23"/>
      <c r="E95" s="23"/>
      <c r="F95" s="217" t="s">
        <v>153</v>
      </c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42"/>
      <c r="T95" s="55"/>
      <c r="U95" s="23"/>
      <c r="V95" s="23"/>
      <c r="W95" s="23"/>
      <c r="X95" s="23"/>
      <c r="Y95" s="23"/>
      <c r="Z95" s="23"/>
      <c r="AA95" s="56"/>
      <c r="AT95" s="6" t="s">
        <v>139</v>
      </c>
      <c r="AU95" s="6" t="s">
        <v>82</v>
      </c>
    </row>
    <row r="96" spans="2:51" s="6" customFormat="1" ht="15.75" customHeight="1">
      <c r="B96" s="140"/>
      <c r="C96" s="141"/>
      <c r="D96" s="141"/>
      <c r="E96" s="141"/>
      <c r="F96" s="219" t="s">
        <v>154</v>
      </c>
      <c r="G96" s="220"/>
      <c r="H96" s="220"/>
      <c r="I96" s="220"/>
      <c r="J96" s="141"/>
      <c r="K96" s="143">
        <v>5</v>
      </c>
      <c r="L96" s="141"/>
      <c r="M96" s="141"/>
      <c r="N96" s="141"/>
      <c r="O96" s="141"/>
      <c r="P96" s="141"/>
      <c r="Q96" s="141"/>
      <c r="R96" s="141"/>
      <c r="S96" s="144"/>
      <c r="T96" s="145"/>
      <c r="U96" s="141"/>
      <c r="V96" s="141"/>
      <c r="W96" s="141"/>
      <c r="X96" s="141"/>
      <c r="Y96" s="141"/>
      <c r="Z96" s="141"/>
      <c r="AA96" s="146"/>
      <c r="AT96" s="147" t="s">
        <v>143</v>
      </c>
      <c r="AU96" s="147" t="s">
        <v>82</v>
      </c>
      <c r="AV96" s="147" t="s">
        <v>82</v>
      </c>
      <c r="AW96" s="147" t="s">
        <v>102</v>
      </c>
      <c r="AX96" s="147" t="s">
        <v>22</v>
      </c>
      <c r="AY96" s="147" t="s">
        <v>130</v>
      </c>
    </row>
    <row r="97" spans="2:65" s="6" customFormat="1" ht="27" customHeight="1">
      <c r="B97" s="22"/>
      <c r="C97" s="130" t="s">
        <v>136</v>
      </c>
      <c r="D97" s="130" t="s">
        <v>131</v>
      </c>
      <c r="E97" s="131" t="s">
        <v>155</v>
      </c>
      <c r="F97" s="213" t="s">
        <v>156</v>
      </c>
      <c r="G97" s="214"/>
      <c r="H97" s="214"/>
      <c r="I97" s="214"/>
      <c r="J97" s="133" t="s">
        <v>134</v>
      </c>
      <c r="K97" s="134">
        <v>9</v>
      </c>
      <c r="L97" s="215"/>
      <c r="M97" s="214"/>
      <c r="N97" s="216">
        <f>ROUND($L$97*$K$97,2)</f>
        <v>0</v>
      </c>
      <c r="O97" s="214"/>
      <c r="P97" s="214"/>
      <c r="Q97" s="214"/>
      <c r="R97" s="132" t="s">
        <v>135</v>
      </c>
      <c r="S97" s="42"/>
      <c r="T97" s="135"/>
      <c r="U97" s="136" t="s">
        <v>44</v>
      </c>
      <c r="V97" s="23"/>
      <c r="W97" s="23"/>
      <c r="X97" s="137">
        <v>0</v>
      </c>
      <c r="Y97" s="137">
        <f>$X$97*$K$97</f>
        <v>0</v>
      </c>
      <c r="Z97" s="137">
        <v>0</v>
      </c>
      <c r="AA97" s="138">
        <f>$Z$97*$K$97</f>
        <v>0</v>
      </c>
      <c r="AR97" s="94" t="s">
        <v>136</v>
      </c>
      <c r="AT97" s="94" t="s">
        <v>131</v>
      </c>
      <c r="AU97" s="94" t="s">
        <v>82</v>
      </c>
      <c r="AY97" s="6" t="s">
        <v>130</v>
      </c>
      <c r="BE97" s="139">
        <f>IF($U$97="základní",$N$97,0)</f>
        <v>0</v>
      </c>
      <c r="BF97" s="139">
        <f>IF($U$97="snížená",$N$97,0)</f>
        <v>0</v>
      </c>
      <c r="BG97" s="139">
        <f>IF($U$97="zákl. přenesená",$N$97,0)</f>
        <v>0</v>
      </c>
      <c r="BH97" s="139">
        <f>IF($U$97="sníž. přenesená",$N$97,0)</f>
        <v>0</v>
      </c>
      <c r="BI97" s="139">
        <f>IF($U$97="nulová",$N$97,0)</f>
        <v>0</v>
      </c>
      <c r="BJ97" s="94" t="s">
        <v>22</v>
      </c>
      <c r="BK97" s="139">
        <f>ROUND($L$97*$K$97,2)</f>
        <v>0</v>
      </c>
      <c r="BL97" s="94" t="s">
        <v>136</v>
      </c>
      <c r="BM97" s="94" t="s">
        <v>157</v>
      </c>
    </row>
    <row r="98" spans="2:47" s="6" customFormat="1" ht="16.5" customHeight="1">
      <c r="B98" s="22"/>
      <c r="C98" s="23"/>
      <c r="D98" s="23"/>
      <c r="E98" s="23"/>
      <c r="F98" s="217" t="s">
        <v>158</v>
      </c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42"/>
      <c r="T98" s="55"/>
      <c r="U98" s="23"/>
      <c r="V98" s="23"/>
      <c r="W98" s="23"/>
      <c r="X98" s="23"/>
      <c r="Y98" s="23"/>
      <c r="Z98" s="23"/>
      <c r="AA98" s="56"/>
      <c r="AT98" s="6" t="s">
        <v>139</v>
      </c>
      <c r="AU98" s="6" t="s">
        <v>82</v>
      </c>
    </row>
    <row r="99" spans="2:51" s="6" customFormat="1" ht="15.75" customHeight="1">
      <c r="B99" s="140"/>
      <c r="C99" s="141"/>
      <c r="D99" s="141"/>
      <c r="E99" s="141"/>
      <c r="F99" s="219" t="s">
        <v>159</v>
      </c>
      <c r="G99" s="220"/>
      <c r="H99" s="220"/>
      <c r="I99" s="220"/>
      <c r="J99" s="141"/>
      <c r="K99" s="143">
        <v>9</v>
      </c>
      <c r="L99" s="141"/>
      <c r="M99" s="141"/>
      <c r="N99" s="141"/>
      <c r="O99" s="141"/>
      <c r="P99" s="141"/>
      <c r="Q99" s="141"/>
      <c r="R99" s="141"/>
      <c r="S99" s="144"/>
      <c r="T99" s="145"/>
      <c r="U99" s="141"/>
      <c r="V99" s="141"/>
      <c r="W99" s="141"/>
      <c r="X99" s="141"/>
      <c r="Y99" s="141"/>
      <c r="Z99" s="141"/>
      <c r="AA99" s="146"/>
      <c r="AT99" s="147" t="s">
        <v>143</v>
      </c>
      <c r="AU99" s="147" t="s">
        <v>82</v>
      </c>
      <c r="AV99" s="147" t="s">
        <v>82</v>
      </c>
      <c r="AW99" s="147" t="s">
        <v>102</v>
      </c>
      <c r="AX99" s="147" t="s">
        <v>22</v>
      </c>
      <c r="AY99" s="147" t="s">
        <v>130</v>
      </c>
    </row>
    <row r="100" spans="2:65" s="6" customFormat="1" ht="27" customHeight="1">
      <c r="B100" s="22"/>
      <c r="C100" s="130" t="s">
        <v>154</v>
      </c>
      <c r="D100" s="130" t="s">
        <v>131</v>
      </c>
      <c r="E100" s="131" t="s">
        <v>160</v>
      </c>
      <c r="F100" s="213" t="s">
        <v>161</v>
      </c>
      <c r="G100" s="214"/>
      <c r="H100" s="214"/>
      <c r="I100" s="214"/>
      <c r="J100" s="133" t="s">
        <v>134</v>
      </c>
      <c r="K100" s="134">
        <v>214.15</v>
      </c>
      <c r="L100" s="215"/>
      <c r="M100" s="214"/>
      <c r="N100" s="216">
        <f>ROUND($L$100*$K$100,2)</f>
        <v>0</v>
      </c>
      <c r="O100" s="214"/>
      <c r="P100" s="214"/>
      <c r="Q100" s="214"/>
      <c r="R100" s="132" t="s">
        <v>135</v>
      </c>
      <c r="S100" s="42"/>
      <c r="T100" s="135"/>
      <c r="U100" s="136" t="s">
        <v>44</v>
      </c>
      <c r="V100" s="23"/>
      <c r="W100" s="23"/>
      <c r="X100" s="137">
        <v>0</v>
      </c>
      <c r="Y100" s="137">
        <f>$X$100*$K$100</f>
        <v>0</v>
      </c>
      <c r="Z100" s="137">
        <v>0.586</v>
      </c>
      <c r="AA100" s="138">
        <f>$Z$100*$K$100</f>
        <v>125.4919</v>
      </c>
      <c r="AR100" s="94" t="s">
        <v>136</v>
      </c>
      <c r="AT100" s="94" t="s">
        <v>131</v>
      </c>
      <c r="AU100" s="94" t="s">
        <v>82</v>
      </c>
      <c r="AY100" s="6" t="s">
        <v>130</v>
      </c>
      <c r="BE100" s="139">
        <f>IF($U$100="základní",$N$100,0)</f>
        <v>0</v>
      </c>
      <c r="BF100" s="139">
        <f>IF($U$100="snížená",$N$100,0)</f>
        <v>0</v>
      </c>
      <c r="BG100" s="139">
        <f>IF($U$100="zákl. přenesená",$N$100,0)</f>
        <v>0</v>
      </c>
      <c r="BH100" s="139">
        <f>IF($U$100="sníž. přenesená",$N$100,0)</f>
        <v>0</v>
      </c>
      <c r="BI100" s="139">
        <f>IF($U$100="nulová",$N$100,0)</f>
        <v>0</v>
      </c>
      <c r="BJ100" s="94" t="s">
        <v>22</v>
      </c>
      <c r="BK100" s="139">
        <f>ROUND($L$100*$K$100,2)</f>
        <v>0</v>
      </c>
      <c r="BL100" s="94" t="s">
        <v>136</v>
      </c>
      <c r="BM100" s="94" t="s">
        <v>162</v>
      </c>
    </row>
    <row r="101" spans="2:47" s="6" customFormat="1" ht="27" customHeight="1">
      <c r="B101" s="22"/>
      <c r="C101" s="23"/>
      <c r="D101" s="23"/>
      <c r="E101" s="23"/>
      <c r="F101" s="217" t="s">
        <v>163</v>
      </c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42"/>
      <c r="T101" s="55"/>
      <c r="U101" s="23"/>
      <c r="V101" s="23"/>
      <c r="W101" s="23"/>
      <c r="X101" s="23"/>
      <c r="Y101" s="23"/>
      <c r="Z101" s="23"/>
      <c r="AA101" s="56"/>
      <c r="AT101" s="6" t="s">
        <v>139</v>
      </c>
      <c r="AU101" s="6" t="s">
        <v>82</v>
      </c>
    </row>
    <row r="102" spans="2:51" s="6" customFormat="1" ht="27" customHeight="1">
      <c r="B102" s="148"/>
      <c r="C102" s="149"/>
      <c r="D102" s="149"/>
      <c r="E102" s="149"/>
      <c r="F102" s="221" t="s">
        <v>164</v>
      </c>
      <c r="G102" s="222"/>
      <c r="H102" s="222"/>
      <c r="I102" s="222"/>
      <c r="J102" s="149"/>
      <c r="K102" s="149"/>
      <c r="L102" s="149"/>
      <c r="M102" s="149"/>
      <c r="N102" s="149"/>
      <c r="O102" s="149"/>
      <c r="P102" s="149"/>
      <c r="Q102" s="149"/>
      <c r="R102" s="149"/>
      <c r="S102" s="150"/>
      <c r="T102" s="151"/>
      <c r="U102" s="149"/>
      <c r="V102" s="149"/>
      <c r="W102" s="149"/>
      <c r="X102" s="149"/>
      <c r="Y102" s="149"/>
      <c r="Z102" s="149"/>
      <c r="AA102" s="152"/>
      <c r="AT102" s="153" t="s">
        <v>143</v>
      </c>
      <c r="AU102" s="153" t="s">
        <v>82</v>
      </c>
      <c r="AV102" s="153" t="s">
        <v>22</v>
      </c>
      <c r="AW102" s="153" t="s">
        <v>102</v>
      </c>
      <c r="AX102" s="153" t="s">
        <v>74</v>
      </c>
      <c r="AY102" s="153" t="s">
        <v>130</v>
      </c>
    </row>
    <row r="103" spans="2:51" s="6" customFormat="1" ht="15.75" customHeight="1">
      <c r="B103" s="140"/>
      <c r="C103" s="141"/>
      <c r="D103" s="141"/>
      <c r="E103" s="141"/>
      <c r="F103" s="219" t="s">
        <v>165</v>
      </c>
      <c r="G103" s="220"/>
      <c r="H103" s="220"/>
      <c r="I103" s="220"/>
      <c r="J103" s="141"/>
      <c r="K103" s="143">
        <v>214.15</v>
      </c>
      <c r="L103" s="141"/>
      <c r="M103" s="141"/>
      <c r="N103" s="141"/>
      <c r="O103" s="141"/>
      <c r="P103" s="141"/>
      <c r="Q103" s="141"/>
      <c r="R103" s="141"/>
      <c r="S103" s="144"/>
      <c r="T103" s="145"/>
      <c r="U103" s="141"/>
      <c r="V103" s="141"/>
      <c r="W103" s="141"/>
      <c r="X103" s="141"/>
      <c r="Y103" s="141"/>
      <c r="Z103" s="141"/>
      <c r="AA103" s="146"/>
      <c r="AT103" s="147" t="s">
        <v>143</v>
      </c>
      <c r="AU103" s="147" t="s">
        <v>82</v>
      </c>
      <c r="AV103" s="147" t="s">
        <v>82</v>
      </c>
      <c r="AW103" s="147" t="s">
        <v>102</v>
      </c>
      <c r="AX103" s="147" t="s">
        <v>74</v>
      </c>
      <c r="AY103" s="147" t="s">
        <v>130</v>
      </c>
    </row>
    <row r="104" spans="2:65" s="6" customFormat="1" ht="15.75" customHeight="1">
      <c r="B104" s="22"/>
      <c r="C104" s="130" t="s">
        <v>166</v>
      </c>
      <c r="D104" s="130" t="s">
        <v>131</v>
      </c>
      <c r="E104" s="131" t="s">
        <v>167</v>
      </c>
      <c r="F104" s="213" t="s">
        <v>168</v>
      </c>
      <c r="G104" s="214"/>
      <c r="H104" s="214"/>
      <c r="I104" s="214"/>
      <c r="J104" s="133" t="s">
        <v>169</v>
      </c>
      <c r="K104" s="134">
        <v>245.73</v>
      </c>
      <c r="L104" s="215"/>
      <c r="M104" s="214"/>
      <c r="N104" s="216">
        <f>ROUND($L$104*$K$104,2)</f>
        <v>0</v>
      </c>
      <c r="O104" s="214"/>
      <c r="P104" s="214"/>
      <c r="Q104" s="214"/>
      <c r="R104" s="132" t="s">
        <v>135</v>
      </c>
      <c r="S104" s="42"/>
      <c r="T104" s="135"/>
      <c r="U104" s="136" t="s">
        <v>44</v>
      </c>
      <c r="V104" s="23"/>
      <c r="W104" s="23"/>
      <c r="X104" s="137">
        <v>0</v>
      </c>
      <c r="Y104" s="137">
        <f>$X$104*$K$104</f>
        <v>0</v>
      </c>
      <c r="Z104" s="137">
        <v>0.205</v>
      </c>
      <c r="AA104" s="138">
        <f>$Z$104*$K$104</f>
        <v>50.374649999999995</v>
      </c>
      <c r="AR104" s="94" t="s">
        <v>136</v>
      </c>
      <c r="AT104" s="94" t="s">
        <v>131</v>
      </c>
      <c r="AU104" s="94" t="s">
        <v>82</v>
      </c>
      <c r="AY104" s="6" t="s">
        <v>130</v>
      </c>
      <c r="BE104" s="139">
        <f>IF($U$104="základní",$N$104,0)</f>
        <v>0</v>
      </c>
      <c r="BF104" s="139">
        <f>IF($U$104="snížená",$N$104,0)</f>
        <v>0</v>
      </c>
      <c r="BG104" s="139">
        <f>IF($U$104="zákl. přenesená",$N$104,0)</f>
        <v>0</v>
      </c>
      <c r="BH104" s="139">
        <f>IF($U$104="sníž. přenesená",$N$104,0)</f>
        <v>0</v>
      </c>
      <c r="BI104" s="139">
        <f>IF($U$104="nulová",$N$104,0)</f>
        <v>0</v>
      </c>
      <c r="BJ104" s="94" t="s">
        <v>22</v>
      </c>
      <c r="BK104" s="139">
        <f>ROUND($L$104*$K$104,2)</f>
        <v>0</v>
      </c>
      <c r="BL104" s="94" t="s">
        <v>136</v>
      </c>
      <c r="BM104" s="94" t="s">
        <v>170</v>
      </c>
    </row>
    <row r="105" spans="2:47" s="6" customFormat="1" ht="27" customHeight="1">
      <c r="B105" s="22"/>
      <c r="C105" s="23"/>
      <c r="D105" s="23"/>
      <c r="E105" s="23"/>
      <c r="F105" s="217" t="s">
        <v>171</v>
      </c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42"/>
      <c r="T105" s="55"/>
      <c r="U105" s="23"/>
      <c r="V105" s="23"/>
      <c r="W105" s="23"/>
      <c r="X105" s="23"/>
      <c r="Y105" s="23"/>
      <c r="Z105" s="23"/>
      <c r="AA105" s="56"/>
      <c r="AT105" s="6" t="s">
        <v>139</v>
      </c>
      <c r="AU105" s="6" t="s">
        <v>82</v>
      </c>
    </row>
    <row r="106" spans="2:51" s="6" customFormat="1" ht="39" customHeight="1">
      <c r="B106" s="148"/>
      <c r="C106" s="149"/>
      <c r="D106" s="149"/>
      <c r="E106" s="149"/>
      <c r="F106" s="221" t="s">
        <v>172</v>
      </c>
      <c r="G106" s="222"/>
      <c r="H106" s="222"/>
      <c r="I106" s="222"/>
      <c r="J106" s="149"/>
      <c r="K106" s="149"/>
      <c r="L106" s="149"/>
      <c r="M106" s="149"/>
      <c r="N106" s="149"/>
      <c r="O106" s="149"/>
      <c r="P106" s="149"/>
      <c r="Q106" s="149"/>
      <c r="R106" s="149"/>
      <c r="S106" s="150"/>
      <c r="T106" s="151"/>
      <c r="U106" s="149"/>
      <c r="V106" s="149"/>
      <c r="W106" s="149"/>
      <c r="X106" s="149"/>
      <c r="Y106" s="149"/>
      <c r="Z106" s="149"/>
      <c r="AA106" s="152"/>
      <c r="AT106" s="153" t="s">
        <v>143</v>
      </c>
      <c r="AU106" s="153" t="s">
        <v>82</v>
      </c>
      <c r="AV106" s="153" t="s">
        <v>22</v>
      </c>
      <c r="AW106" s="153" t="s">
        <v>102</v>
      </c>
      <c r="AX106" s="153" t="s">
        <v>74</v>
      </c>
      <c r="AY106" s="153" t="s">
        <v>130</v>
      </c>
    </row>
    <row r="107" spans="2:51" s="6" customFormat="1" ht="15.75" customHeight="1">
      <c r="B107" s="148"/>
      <c r="C107" s="149"/>
      <c r="D107" s="149"/>
      <c r="E107" s="149"/>
      <c r="F107" s="221" t="s">
        <v>173</v>
      </c>
      <c r="G107" s="222"/>
      <c r="H107" s="222"/>
      <c r="I107" s="222"/>
      <c r="J107" s="149"/>
      <c r="K107" s="149"/>
      <c r="L107" s="149"/>
      <c r="M107" s="149"/>
      <c r="N107" s="149"/>
      <c r="O107" s="149"/>
      <c r="P107" s="149"/>
      <c r="Q107" s="149"/>
      <c r="R107" s="149"/>
      <c r="S107" s="150"/>
      <c r="T107" s="151"/>
      <c r="U107" s="149"/>
      <c r="V107" s="149"/>
      <c r="W107" s="149"/>
      <c r="X107" s="149"/>
      <c r="Y107" s="149"/>
      <c r="Z107" s="149"/>
      <c r="AA107" s="152"/>
      <c r="AT107" s="153" t="s">
        <v>143</v>
      </c>
      <c r="AU107" s="153" t="s">
        <v>82</v>
      </c>
      <c r="AV107" s="153" t="s">
        <v>22</v>
      </c>
      <c r="AW107" s="153" t="s">
        <v>102</v>
      </c>
      <c r="AX107" s="153" t="s">
        <v>74</v>
      </c>
      <c r="AY107" s="153" t="s">
        <v>130</v>
      </c>
    </row>
    <row r="108" spans="2:51" s="6" customFormat="1" ht="15.75" customHeight="1">
      <c r="B108" s="140"/>
      <c r="C108" s="141"/>
      <c r="D108" s="141"/>
      <c r="E108" s="141"/>
      <c r="F108" s="219" t="s">
        <v>174</v>
      </c>
      <c r="G108" s="220"/>
      <c r="H108" s="220"/>
      <c r="I108" s="220"/>
      <c r="J108" s="141"/>
      <c r="K108" s="143">
        <v>245.73</v>
      </c>
      <c r="L108" s="141"/>
      <c r="M108" s="141"/>
      <c r="N108" s="141"/>
      <c r="O108" s="141"/>
      <c r="P108" s="141"/>
      <c r="Q108" s="141"/>
      <c r="R108" s="141"/>
      <c r="S108" s="144"/>
      <c r="T108" s="145"/>
      <c r="U108" s="141"/>
      <c r="V108" s="141"/>
      <c r="W108" s="141"/>
      <c r="X108" s="141"/>
      <c r="Y108" s="141"/>
      <c r="Z108" s="141"/>
      <c r="AA108" s="146"/>
      <c r="AT108" s="147" t="s">
        <v>143</v>
      </c>
      <c r="AU108" s="147" t="s">
        <v>82</v>
      </c>
      <c r="AV108" s="147" t="s">
        <v>82</v>
      </c>
      <c r="AW108" s="147" t="s">
        <v>102</v>
      </c>
      <c r="AX108" s="147" t="s">
        <v>74</v>
      </c>
      <c r="AY108" s="147" t="s">
        <v>130</v>
      </c>
    </row>
    <row r="109" spans="2:65" s="6" customFormat="1" ht="27" customHeight="1">
      <c r="B109" s="22"/>
      <c r="C109" s="130" t="s">
        <v>175</v>
      </c>
      <c r="D109" s="130" t="s">
        <v>131</v>
      </c>
      <c r="E109" s="131" t="s">
        <v>176</v>
      </c>
      <c r="F109" s="213" t="s">
        <v>177</v>
      </c>
      <c r="G109" s="214"/>
      <c r="H109" s="214"/>
      <c r="I109" s="214"/>
      <c r="J109" s="133" t="s">
        <v>178</v>
      </c>
      <c r="K109" s="134">
        <v>7.05</v>
      </c>
      <c r="L109" s="215"/>
      <c r="M109" s="214"/>
      <c r="N109" s="216">
        <f>ROUND($L$109*$K$109,2)</f>
        <v>0</v>
      </c>
      <c r="O109" s="214"/>
      <c r="P109" s="214"/>
      <c r="Q109" s="214"/>
      <c r="R109" s="132" t="s">
        <v>135</v>
      </c>
      <c r="S109" s="42"/>
      <c r="T109" s="135"/>
      <c r="U109" s="136" t="s">
        <v>44</v>
      </c>
      <c r="V109" s="23"/>
      <c r="W109" s="23"/>
      <c r="X109" s="137">
        <v>0</v>
      </c>
      <c r="Y109" s="137">
        <f>$X$109*$K$109</f>
        <v>0</v>
      </c>
      <c r="Z109" s="137">
        <v>0</v>
      </c>
      <c r="AA109" s="138">
        <f>$Z$109*$K$109</f>
        <v>0</v>
      </c>
      <c r="AR109" s="94" t="s">
        <v>136</v>
      </c>
      <c r="AT109" s="94" t="s">
        <v>131</v>
      </c>
      <c r="AU109" s="94" t="s">
        <v>82</v>
      </c>
      <c r="AY109" s="6" t="s">
        <v>130</v>
      </c>
      <c r="BE109" s="139">
        <f>IF($U$109="základní",$N$109,0)</f>
        <v>0</v>
      </c>
      <c r="BF109" s="139">
        <f>IF($U$109="snížená",$N$109,0)</f>
        <v>0</v>
      </c>
      <c r="BG109" s="139">
        <f>IF($U$109="zákl. přenesená",$N$109,0)</f>
        <v>0</v>
      </c>
      <c r="BH109" s="139">
        <f>IF($U$109="sníž. přenesená",$N$109,0)</f>
        <v>0</v>
      </c>
      <c r="BI109" s="139">
        <f>IF($U$109="nulová",$N$109,0)</f>
        <v>0</v>
      </c>
      <c r="BJ109" s="94" t="s">
        <v>22</v>
      </c>
      <c r="BK109" s="139">
        <f>ROUND($L$109*$K$109,2)</f>
        <v>0</v>
      </c>
      <c r="BL109" s="94" t="s">
        <v>136</v>
      </c>
      <c r="BM109" s="94" t="s">
        <v>179</v>
      </c>
    </row>
    <row r="110" spans="2:47" s="6" customFormat="1" ht="16.5" customHeight="1">
      <c r="B110" s="22"/>
      <c r="C110" s="23"/>
      <c r="D110" s="23"/>
      <c r="E110" s="23"/>
      <c r="F110" s="217" t="s">
        <v>180</v>
      </c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42"/>
      <c r="T110" s="55"/>
      <c r="U110" s="23"/>
      <c r="V110" s="23"/>
      <c r="W110" s="23"/>
      <c r="X110" s="23"/>
      <c r="Y110" s="23"/>
      <c r="Z110" s="23"/>
      <c r="AA110" s="56"/>
      <c r="AT110" s="6" t="s">
        <v>139</v>
      </c>
      <c r="AU110" s="6" t="s">
        <v>82</v>
      </c>
    </row>
    <row r="111" spans="2:51" s="6" customFormat="1" ht="15.75" customHeight="1">
      <c r="B111" s="148"/>
      <c r="C111" s="149"/>
      <c r="D111" s="149"/>
      <c r="E111" s="149"/>
      <c r="F111" s="221" t="s">
        <v>181</v>
      </c>
      <c r="G111" s="222"/>
      <c r="H111" s="222"/>
      <c r="I111" s="222"/>
      <c r="J111" s="149"/>
      <c r="K111" s="149"/>
      <c r="L111" s="149"/>
      <c r="M111" s="149"/>
      <c r="N111" s="149"/>
      <c r="O111" s="149"/>
      <c r="P111" s="149"/>
      <c r="Q111" s="149"/>
      <c r="R111" s="149"/>
      <c r="S111" s="150"/>
      <c r="T111" s="151"/>
      <c r="U111" s="149"/>
      <c r="V111" s="149"/>
      <c r="W111" s="149"/>
      <c r="X111" s="149"/>
      <c r="Y111" s="149"/>
      <c r="Z111" s="149"/>
      <c r="AA111" s="152"/>
      <c r="AT111" s="153" t="s">
        <v>143</v>
      </c>
      <c r="AU111" s="153" t="s">
        <v>82</v>
      </c>
      <c r="AV111" s="153" t="s">
        <v>22</v>
      </c>
      <c r="AW111" s="153" t="s">
        <v>102</v>
      </c>
      <c r="AX111" s="153" t="s">
        <v>74</v>
      </c>
      <c r="AY111" s="153" t="s">
        <v>130</v>
      </c>
    </row>
    <row r="112" spans="2:51" s="6" customFormat="1" ht="15.75" customHeight="1">
      <c r="B112" s="140"/>
      <c r="C112" s="141"/>
      <c r="D112" s="141"/>
      <c r="E112" s="141"/>
      <c r="F112" s="219" t="s">
        <v>182</v>
      </c>
      <c r="G112" s="220"/>
      <c r="H112" s="220"/>
      <c r="I112" s="220"/>
      <c r="J112" s="141"/>
      <c r="K112" s="143">
        <v>7.05</v>
      </c>
      <c r="L112" s="141"/>
      <c r="M112" s="141"/>
      <c r="N112" s="141"/>
      <c r="O112" s="141"/>
      <c r="P112" s="141"/>
      <c r="Q112" s="141"/>
      <c r="R112" s="141"/>
      <c r="S112" s="144"/>
      <c r="T112" s="145"/>
      <c r="U112" s="141"/>
      <c r="V112" s="141"/>
      <c r="W112" s="141"/>
      <c r="X112" s="141"/>
      <c r="Y112" s="141"/>
      <c r="Z112" s="141"/>
      <c r="AA112" s="146"/>
      <c r="AT112" s="147" t="s">
        <v>143</v>
      </c>
      <c r="AU112" s="147" t="s">
        <v>82</v>
      </c>
      <c r="AV112" s="147" t="s">
        <v>82</v>
      </c>
      <c r="AW112" s="147" t="s">
        <v>102</v>
      </c>
      <c r="AX112" s="147" t="s">
        <v>74</v>
      </c>
      <c r="AY112" s="147" t="s">
        <v>130</v>
      </c>
    </row>
    <row r="113" spans="2:65" s="6" customFormat="1" ht="27" customHeight="1">
      <c r="B113" s="22"/>
      <c r="C113" s="130" t="s">
        <v>183</v>
      </c>
      <c r="D113" s="130" t="s">
        <v>131</v>
      </c>
      <c r="E113" s="131" t="s">
        <v>184</v>
      </c>
      <c r="F113" s="213" t="s">
        <v>185</v>
      </c>
      <c r="G113" s="214"/>
      <c r="H113" s="214"/>
      <c r="I113" s="214"/>
      <c r="J113" s="133" t="s">
        <v>178</v>
      </c>
      <c r="K113" s="134">
        <v>7.05</v>
      </c>
      <c r="L113" s="215"/>
      <c r="M113" s="214"/>
      <c r="N113" s="216">
        <f>ROUND($L$113*$K$113,2)</f>
        <v>0</v>
      </c>
      <c r="O113" s="214"/>
      <c r="P113" s="214"/>
      <c r="Q113" s="214"/>
      <c r="R113" s="132" t="s">
        <v>135</v>
      </c>
      <c r="S113" s="42"/>
      <c r="T113" s="135"/>
      <c r="U113" s="136" t="s">
        <v>44</v>
      </c>
      <c r="V113" s="23"/>
      <c r="W113" s="23"/>
      <c r="X113" s="137">
        <v>0</v>
      </c>
      <c r="Y113" s="137">
        <f>$X$113*$K$113</f>
        <v>0</v>
      </c>
      <c r="Z113" s="137">
        <v>0</v>
      </c>
      <c r="AA113" s="138">
        <f>$Z$113*$K$113</f>
        <v>0</v>
      </c>
      <c r="AR113" s="94" t="s">
        <v>136</v>
      </c>
      <c r="AT113" s="94" t="s">
        <v>131</v>
      </c>
      <c r="AU113" s="94" t="s">
        <v>82</v>
      </c>
      <c r="AY113" s="6" t="s">
        <v>130</v>
      </c>
      <c r="BE113" s="139">
        <f>IF($U$113="základní",$N$113,0)</f>
        <v>0</v>
      </c>
      <c r="BF113" s="139">
        <f>IF($U$113="snížená",$N$113,0)</f>
        <v>0</v>
      </c>
      <c r="BG113" s="139">
        <f>IF($U$113="zákl. přenesená",$N$113,0)</f>
        <v>0</v>
      </c>
      <c r="BH113" s="139">
        <f>IF($U$113="sníž. přenesená",$N$113,0)</f>
        <v>0</v>
      </c>
      <c r="BI113" s="139">
        <f>IF($U$113="nulová",$N$113,0)</f>
        <v>0</v>
      </c>
      <c r="BJ113" s="94" t="s">
        <v>22</v>
      </c>
      <c r="BK113" s="139">
        <f>ROUND($L$113*$K$113,2)</f>
        <v>0</v>
      </c>
      <c r="BL113" s="94" t="s">
        <v>136</v>
      </c>
      <c r="BM113" s="94" t="s">
        <v>186</v>
      </c>
    </row>
    <row r="114" spans="2:47" s="6" customFormat="1" ht="16.5" customHeight="1">
      <c r="B114" s="22"/>
      <c r="C114" s="23"/>
      <c r="D114" s="23"/>
      <c r="E114" s="23"/>
      <c r="F114" s="217" t="s">
        <v>187</v>
      </c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42"/>
      <c r="T114" s="55"/>
      <c r="U114" s="23"/>
      <c r="V114" s="23"/>
      <c r="W114" s="23"/>
      <c r="X114" s="23"/>
      <c r="Y114" s="23"/>
      <c r="Z114" s="23"/>
      <c r="AA114" s="56"/>
      <c r="AT114" s="6" t="s">
        <v>139</v>
      </c>
      <c r="AU114" s="6" t="s">
        <v>82</v>
      </c>
    </row>
    <row r="115" spans="2:51" s="6" customFormat="1" ht="15.75" customHeight="1">
      <c r="B115" s="140"/>
      <c r="C115" s="141"/>
      <c r="D115" s="141"/>
      <c r="E115" s="141"/>
      <c r="F115" s="219" t="s">
        <v>182</v>
      </c>
      <c r="G115" s="220"/>
      <c r="H115" s="220"/>
      <c r="I115" s="220"/>
      <c r="J115" s="141"/>
      <c r="K115" s="143">
        <v>7.05</v>
      </c>
      <c r="L115" s="141"/>
      <c r="M115" s="141"/>
      <c r="N115" s="141"/>
      <c r="O115" s="141"/>
      <c r="P115" s="141"/>
      <c r="Q115" s="141"/>
      <c r="R115" s="141"/>
      <c r="S115" s="144"/>
      <c r="T115" s="145"/>
      <c r="U115" s="141"/>
      <c r="V115" s="141"/>
      <c r="W115" s="141"/>
      <c r="X115" s="141"/>
      <c r="Y115" s="141"/>
      <c r="Z115" s="141"/>
      <c r="AA115" s="146"/>
      <c r="AT115" s="147" t="s">
        <v>143</v>
      </c>
      <c r="AU115" s="147" t="s">
        <v>82</v>
      </c>
      <c r="AV115" s="147" t="s">
        <v>82</v>
      </c>
      <c r="AW115" s="147" t="s">
        <v>102</v>
      </c>
      <c r="AX115" s="147" t="s">
        <v>22</v>
      </c>
      <c r="AY115" s="147" t="s">
        <v>130</v>
      </c>
    </row>
    <row r="116" spans="2:65" s="6" customFormat="1" ht="27" customHeight="1">
      <c r="B116" s="22"/>
      <c r="C116" s="130" t="s">
        <v>159</v>
      </c>
      <c r="D116" s="130" t="s">
        <v>131</v>
      </c>
      <c r="E116" s="131" t="s">
        <v>188</v>
      </c>
      <c r="F116" s="213" t="s">
        <v>189</v>
      </c>
      <c r="G116" s="214"/>
      <c r="H116" s="214"/>
      <c r="I116" s="214"/>
      <c r="J116" s="133" t="s">
        <v>178</v>
      </c>
      <c r="K116" s="134">
        <v>7.05</v>
      </c>
      <c r="L116" s="215"/>
      <c r="M116" s="214"/>
      <c r="N116" s="216">
        <f>ROUND($L$116*$K$116,2)</f>
        <v>0</v>
      </c>
      <c r="O116" s="214"/>
      <c r="P116" s="214"/>
      <c r="Q116" s="214"/>
      <c r="R116" s="132" t="s">
        <v>135</v>
      </c>
      <c r="S116" s="42"/>
      <c r="T116" s="135"/>
      <c r="U116" s="136" t="s">
        <v>44</v>
      </c>
      <c r="V116" s="23"/>
      <c r="W116" s="23"/>
      <c r="X116" s="137">
        <v>0</v>
      </c>
      <c r="Y116" s="137">
        <f>$X$116*$K$116</f>
        <v>0</v>
      </c>
      <c r="Z116" s="137">
        <v>0</v>
      </c>
      <c r="AA116" s="138">
        <f>$Z$116*$K$116</f>
        <v>0</v>
      </c>
      <c r="AR116" s="94" t="s">
        <v>136</v>
      </c>
      <c r="AT116" s="94" t="s">
        <v>131</v>
      </c>
      <c r="AU116" s="94" t="s">
        <v>82</v>
      </c>
      <c r="AY116" s="6" t="s">
        <v>130</v>
      </c>
      <c r="BE116" s="139">
        <f>IF($U$116="základní",$N$116,0)</f>
        <v>0</v>
      </c>
      <c r="BF116" s="139">
        <f>IF($U$116="snížená",$N$116,0)</f>
        <v>0</v>
      </c>
      <c r="BG116" s="139">
        <f>IF($U$116="zákl. přenesená",$N$116,0)</f>
        <v>0</v>
      </c>
      <c r="BH116" s="139">
        <f>IF($U$116="sníž. přenesená",$N$116,0)</f>
        <v>0</v>
      </c>
      <c r="BI116" s="139">
        <f>IF($U$116="nulová",$N$116,0)</f>
        <v>0</v>
      </c>
      <c r="BJ116" s="94" t="s">
        <v>22</v>
      </c>
      <c r="BK116" s="139">
        <f>ROUND($L$116*$K$116,2)</f>
        <v>0</v>
      </c>
      <c r="BL116" s="94" t="s">
        <v>136</v>
      </c>
      <c r="BM116" s="94" t="s">
        <v>190</v>
      </c>
    </row>
    <row r="117" spans="2:47" s="6" customFormat="1" ht="16.5" customHeight="1">
      <c r="B117" s="22"/>
      <c r="C117" s="23"/>
      <c r="D117" s="23"/>
      <c r="E117" s="23"/>
      <c r="F117" s="217" t="s">
        <v>191</v>
      </c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42"/>
      <c r="T117" s="55"/>
      <c r="U117" s="23"/>
      <c r="V117" s="23"/>
      <c r="W117" s="23"/>
      <c r="X117" s="23"/>
      <c r="Y117" s="23"/>
      <c r="Z117" s="23"/>
      <c r="AA117" s="56"/>
      <c r="AT117" s="6" t="s">
        <v>139</v>
      </c>
      <c r="AU117" s="6" t="s">
        <v>82</v>
      </c>
    </row>
    <row r="118" spans="2:51" s="6" customFormat="1" ht="15.75" customHeight="1">
      <c r="B118" s="140"/>
      <c r="C118" s="141"/>
      <c r="D118" s="141"/>
      <c r="E118" s="141"/>
      <c r="F118" s="219" t="s">
        <v>182</v>
      </c>
      <c r="G118" s="220"/>
      <c r="H118" s="220"/>
      <c r="I118" s="220"/>
      <c r="J118" s="141"/>
      <c r="K118" s="143">
        <v>7.05</v>
      </c>
      <c r="L118" s="141"/>
      <c r="M118" s="141"/>
      <c r="N118" s="141"/>
      <c r="O118" s="141"/>
      <c r="P118" s="141"/>
      <c r="Q118" s="141"/>
      <c r="R118" s="141"/>
      <c r="S118" s="144"/>
      <c r="T118" s="145"/>
      <c r="U118" s="141"/>
      <c r="V118" s="141"/>
      <c r="W118" s="141"/>
      <c r="X118" s="141"/>
      <c r="Y118" s="141"/>
      <c r="Z118" s="141"/>
      <c r="AA118" s="146"/>
      <c r="AT118" s="147" t="s">
        <v>143</v>
      </c>
      <c r="AU118" s="147" t="s">
        <v>82</v>
      </c>
      <c r="AV118" s="147" t="s">
        <v>82</v>
      </c>
      <c r="AW118" s="147" t="s">
        <v>102</v>
      </c>
      <c r="AX118" s="147" t="s">
        <v>22</v>
      </c>
      <c r="AY118" s="147" t="s">
        <v>130</v>
      </c>
    </row>
    <row r="119" spans="2:65" s="6" customFormat="1" ht="39" customHeight="1">
      <c r="B119" s="22"/>
      <c r="C119" s="130" t="s">
        <v>27</v>
      </c>
      <c r="D119" s="130" t="s">
        <v>131</v>
      </c>
      <c r="E119" s="131" t="s">
        <v>192</v>
      </c>
      <c r="F119" s="213" t="s">
        <v>193</v>
      </c>
      <c r="G119" s="214"/>
      <c r="H119" s="214"/>
      <c r="I119" s="214"/>
      <c r="J119" s="133" t="s">
        <v>178</v>
      </c>
      <c r="K119" s="134">
        <v>105.75</v>
      </c>
      <c r="L119" s="215"/>
      <c r="M119" s="214"/>
      <c r="N119" s="216">
        <f>ROUND($L$119*$K$119,2)</f>
        <v>0</v>
      </c>
      <c r="O119" s="214"/>
      <c r="P119" s="214"/>
      <c r="Q119" s="214"/>
      <c r="R119" s="132" t="s">
        <v>135</v>
      </c>
      <c r="S119" s="42"/>
      <c r="T119" s="135"/>
      <c r="U119" s="136" t="s">
        <v>44</v>
      </c>
      <c r="V119" s="23"/>
      <c r="W119" s="23"/>
      <c r="X119" s="137">
        <v>0</v>
      </c>
      <c r="Y119" s="137">
        <f>$X$119*$K$119</f>
        <v>0</v>
      </c>
      <c r="Z119" s="137">
        <v>0</v>
      </c>
      <c r="AA119" s="138">
        <f>$Z$119*$K$119</f>
        <v>0</v>
      </c>
      <c r="AR119" s="94" t="s">
        <v>136</v>
      </c>
      <c r="AT119" s="94" t="s">
        <v>131</v>
      </c>
      <c r="AU119" s="94" t="s">
        <v>82</v>
      </c>
      <c r="AY119" s="6" t="s">
        <v>130</v>
      </c>
      <c r="BE119" s="139">
        <f>IF($U$119="základní",$N$119,0)</f>
        <v>0</v>
      </c>
      <c r="BF119" s="139">
        <f>IF($U$119="snížená",$N$119,0)</f>
        <v>0</v>
      </c>
      <c r="BG119" s="139">
        <f>IF($U$119="zákl. přenesená",$N$119,0)</f>
        <v>0</v>
      </c>
      <c r="BH119" s="139">
        <f>IF($U$119="sníž. přenesená",$N$119,0)</f>
        <v>0</v>
      </c>
      <c r="BI119" s="139">
        <f>IF($U$119="nulová",$N$119,0)</f>
        <v>0</v>
      </c>
      <c r="BJ119" s="94" t="s">
        <v>22</v>
      </c>
      <c r="BK119" s="139">
        <f>ROUND($L$119*$K$119,2)</f>
        <v>0</v>
      </c>
      <c r="BL119" s="94" t="s">
        <v>136</v>
      </c>
      <c r="BM119" s="94" t="s">
        <v>194</v>
      </c>
    </row>
    <row r="120" spans="2:47" s="6" customFormat="1" ht="16.5" customHeight="1">
      <c r="B120" s="22"/>
      <c r="C120" s="23"/>
      <c r="D120" s="23"/>
      <c r="E120" s="23"/>
      <c r="F120" s="217" t="s">
        <v>195</v>
      </c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42"/>
      <c r="T120" s="55"/>
      <c r="U120" s="23"/>
      <c r="V120" s="23"/>
      <c r="W120" s="23"/>
      <c r="X120" s="23"/>
      <c r="Y120" s="23"/>
      <c r="Z120" s="23"/>
      <c r="AA120" s="56"/>
      <c r="AT120" s="6" t="s">
        <v>139</v>
      </c>
      <c r="AU120" s="6" t="s">
        <v>82</v>
      </c>
    </row>
    <row r="121" spans="2:51" s="6" customFormat="1" ht="15.75" customHeight="1">
      <c r="B121" s="140"/>
      <c r="C121" s="141"/>
      <c r="D121" s="141"/>
      <c r="E121" s="141"/>
      <c r="F121" s="219" t="s">
        <v>182</v>
      </c>
      <c r="G121" s="220"/>
      <c r="H121" s="220"/>
      <c r="I121" s="220"/>
      <c r="J121" s="141"/>
      <c r="K121" s="143">
        <v>7.05</v>
      </c>
      <c r="L121" s="141"/>
      <c r="M121" s="141"/>
      <c r="N121" s="141"/>
      <c r="O121" s="141"/>
      <c r="P121" s="141"/>
      <c r="Q121" s="141"/>
      <c r="R121" s="141"/>
      <c r="S121" s="144"/>
      <c r="T121" s="145"/>
      <c r="U121" s="141"/>
      <c r="V121" s="141"/>
      <c r="W121" s="141"/>
      <c r="X121" s="141"/>
      <c r="Y121" s="141"/>
      <c r="Z121" s="141"/>
      <c r="AA121" s="146"/>
      <c r="AT121" s="147" t="s">
        <v>143</v>
      </c>
      <c r="AU121" s="147" t="s">
        <v>82</v>
      </c>
      <c r="AV121" s="147" t="s">
        <v>82</v>
      </c>
      <c r="AW121" s="147" t="s">
        <v>102</v>
      </c>
      <c r="AX121" s="147" t="s">
        <v>22</v>
      </c>
      <c r="AY121" s="147" t="s">
        <v>130</v>
      </c>
    </row>
    <row r="122" spans="2:51" s="6" customFormat="1" ht="15.75" customHeight="1">
      <c r="B122" s="140"/>
      <c r="C122" s="141"/>
      <c r="D122" s="141"/>
      <c r="E122" s="141"/>
      <c r="F122" s="219" t="s">
        <v>196</v>
      </c>
      <c r="G122" s="220"/>
      <c r="H122" s="220"/>
      <c r="I122" s="220"/>
      <c r="J122" s="141"/>
      <c r="K122" s="143">
        <v>105.75</v>
      </c>
      <c r="L122" s="141"/>
      <c r="M122" s="141"/>
      <c r="N122" s="141"/>
      <c r="O122" s="141"/>
      <c r="P122" s="141"/>
      <c r="Q122" s="141"/>
      <c r="R122" s="141"/>
      <c r="S122" s="144"/>
      <c r="T122" s="145"/>
      <c r="U122" s="141"/>
      <c r="V122" s="141"/>
      <c r="W122" s="141"/>
      <c r="X122" s="141"/>
      <c r="Y122" s="141"/>
      <c r="Z122" s="141"/>
      <c r="AA122" s="146"/>
      <c r="AT122" s="147" t="s">
        <v>143</v>
      </c>
      <c r="AU122" s="147" t="s">
        <v>82</v>
      </c>
      <c r="AV122" s="147" t="s">
        <v>82</v>
      </c>
      <c r="AW122" s="147" t="s">
        <v>74</v>
      </c>
      <c r="AX122" s="147" t="s">
        <v>22</v>
      </c>
      <c r="AY122" s="147" t="s">
        <v>130</v>
      </c>
    </row>
    <row r="123" spans="2:65" s="6" customFormat="1" ht="27" customHeight="1">
      <c r="B123" s="22"/>
      <c r="C123" s="130" t="s">
        <v>197</v>
      </c>
      <c r="D123" s="130" t="s">
        <v>131</v>
      </c>
      <c r="E123" s="131" t="s">
        <v>198</v>
      </c>
      <c r="F123" s="213" t="s">
        <v>199</v>
      </c>
      <c r="G123" s="214"/>
      <c r="H123" s="214"/>
      <c r="I123" s="214"/>
      <c r="J123" s="133" t="s">
        <v>178</v>
      </c>
      <c r="K123" s="134">
        <v>372.38</v>
      </c>
      <c r="L123" s="215"/>
      <c r="M123" s="214"/>
      <c r="N123" s="216">
        <f>ROUND($L$123*$K$123,2)</f>
        <v>0</v>
      </c>
      <c r="O123" s="214"/>
      <c r="P123" s="214"/>
      <c r="Q123" s="214"/>
      <c r="R123" s="132" t="s">
        <v>135</v>
      </c>
      <c r="S123" s="42"/>
      <c r="T123" s="135"/>
      <c r="U123" s="136" t="s">
        <v>44</v>
      </c>
      <c r="V123" s="23"/>
      <c r="W123" s="23"/>
      <c r="X123" s="137">
        <v>0</v>
      </c>
      <c r="Y123" s="137">
        <f>$X$123*$K$123</f>
        <v>0</v>
      </c>
      <c r="Z123" s="137">
        <v>0</v>
      </c>
      <c r="AA123" s="138">
        <f>$Z$123*$K$123</f>
        <v>0</v>
      </c>
      <c r="AR123" s="94" t="s">
        <v>136</v>
      </c>
      <c r="AT123" s="94" t="s">
        <v>131</v>
      </c>
      <c r="AU123" s="94" t="s">
        <v>82</v>
      </c>
      <c r="AY123" s="6" t="s">
        <v>130</v>
      </c>
      <c r="BE123" s="139">
        <f>IF($U$123="základní",$N$123,0)</f>
        <v>0</v>
      </c>
      <c r="BF123" s="139">
        <f>IF($U$123="snížená",$N$123,0)</f>
        <v>0</v>
      </c>
      <c r="BG123" s="139">
        <f>IF($U$123="zákl. přenesená",$N$123,0)</f>
        <v>0</v>
      </c>
      <c r="BH123" s="139">
        <f>IF($U$123="sníž. přenesená",$N$123,0)</f>
        <v>0</v>
      </c>
      <c r="BI123" s="139">
        <f>IF($U$123="nulová",$N$123,0)</f>
        <v>0</v>
      </c>
      <c r="BJ123" s="94" t="s">
        <v>22</v>
      </c>
      <c r="BK123" s="139">
        <f>ROUND($L$123*$K$123,2)</f>
        <v>0</v>
      </c>
      <c r="BL123" s="94" t="s">
        <v>136</v>
      </c>
      <c r="BM123" s="94" t="s">
        <v>200</v>
      </c>
    </row>
    <row r="124" spans="2:47" s="6" customFormat="1" ht="27" customHeight="1">
      <c r="B124" s="22"/>
      <c r="C124" s="23"/>
      <c r="D124" s="23"/>
      <c r="E124" s="23"/>
      <c r="F124" s="217" t="s">
        <v>201</v>
      </c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42"/>
      <c r="T124" s="55"/>
      <c r="U124" s="23"/>
      <c r="V124" s="23"/>
      <c r="W124" s="23"/>
      <c r="X124" s="23"/>
      <c r="Y124" s="23"/>
      <c r="Z124" s="23"/>
      <c r="AA124" s="56"/>
      <c r="AT124" s="6" t="s">
        <v>139</v>
      </c>
      <c r="AU124" s="6" t="s">
        <v>82</v>
      </c>
    </row>
    <row r="125" spans="2:51" s="6" customFormat="1" ht="15.75" customHeight="1">
      <c r="B125" s="140"/>
      <c r="C125" s="141"/>
      <c r="D125" s="141"/>
      <c r="E125" s="141"/>
      <c r="F125" s="219" t="s">
        <v>202</v>
      </c>
      <c r="G125" s="220"/>
      <c r="H125" s="220"/>
      <c r="I125" s="220"/>
      <c r="J125" s="141"/>
      <c r="K125" s="143">
        <v>372.38</v>
      </c>
      <c r="L125" s="141"/>
      <c r="M125" s="141"/>
      <c r="N125" s="141"/>
      <c r="O125" s="141"/>
      <c r="P125" s="141"/>
      <c r="Q125" s="141"/>
      <c r="R125" s="141"/>
      <c r="S125" s="144"/>
      <c r="T125" s="145"/>
      <c r="U125" s="141"/>
      <c r="V125" s="141"/>
      <c r="W125" s="141"/>
      <c r="X125" s="141"/>
      <c r="Y125" s="141"/>
      <c r="Z125" s="141"/>
      <c r="AA125" s="146"/>
      <c r="AT125" s="147" t="s">
        <v>143</v>
      </c>
      <c r="AU125" s="147" t="s">
        <v>82</v>
      </c>
      <c r="AV125" s="147" t="s">
        <v>82</v>
      </c>
      <c r="AW125" s="147" t="s">
        <v>102</v>
      </c>
      <c r="AX125" s="147" t="s">
        <v>22</v>
      </c>
      <c r="AY125" s="147" t="s">
        <v>130</v>
      </c>
    </row>
    <row r="126" spans="2:65" s="6" customFormat="1" ht="27" customHeight="1">
      <c r="B126" s="22"/>
      <c r="C126" s="130" t="s">
        <v>203</v>
      </c>
      <c r="D126" s="130" t="s">
        <v>131</v>
      </c>
      <c r="E126" s="131" t="s">
        <v>204</v>
      </c>
      <c r="F126" s="213" t="s">
        <v>205</v>
      </c>
      <c r="G126" s="214"/>
      <c r="H126" s="214"/>
      <c r="I126" s="214"/>
      <c r="J126" s="133" t="s">
        <v>178</v>
      </c>
      <c r="K126" s="134">
        <v>81</v>
      </c>
      <c r="L126" s="215"/>
      <c r="M126" s="214"/>
      <c r="N126" s="216">
        <f>ROUND($L$126*$K$126,2)</f>
        <v>0</v>
      </c>
      <c r="O126" s="214"/>
      <c r="P126" s="214"/>
      <c r="Q126" s="214"/>
      <c r="R126" s="132" t="s">
        <v>135</v>
      </c>
      <c r="S126" s="42"/>
      <c r="T126" s="135"/>
      <c r="U126" s="136" t="s">
        <v>44</v>
      </c>
      <c r="V126" s="23"/>
      <c r="W126" s="23"/>
      <c r="X126" s="137">
        <v>0</v>
      </c>
      <c r="Y126" s="137">
        <f>$X$126*$K$126</f>
        <v>0</v>
      </c>
      <c r="Z126" s="137">
        <v>0</v>
      </c>
      <c r="AA126" s="138">
        <f>$Z$126*$K$126</f>
        <v>0</v>
      </c>
      <c r="AR126" s="94" t="s">
        <v>136</v>
      </c>
      <c r="AT126" s="94" t="s">
        <v>131</v>
      </c>
      <c r="AU126" s="94" t="s">
        <v>82</v>
      </c>
      <c r="AY126" s="6" t="s">
        <v>130</v>
      </c>
      <c r="BE126" s="139">
        <f>IF($U$126="základní",$N$126,0)</f>
        <v>0</v>
      </c>
      <c r="BF126" s="139">
        <f>IF($U$126="snížená",$N$126,0)</f>
        <v>0</v>
      </c>
      <c r="BG126" s="139">
        <f>IF($U$126="zákl. přenesená",$N$126,0)</f>
        <v>0</v>
      </c>
      <c r="BH126" s="139">
        <f>IF($U$126="sníž. přenesená",$N$126,0)</f>
        <v>0</v>
      </c>
      <c r="BI126" s="139">
        <f>IF($U$126="nulová",$N$126,0)</f>
        <v>0</v>
      </c>
      <c r="BJ126" s="94" t="s">
        <v>22</v>
      </c>
      <c r="BK126" s="139">
        <f>ROUND($L$126*$K$126,2)</f>
        <v>0</v>
      </c>
      <c r="BL126" s="94" t="s">
        <v>136</v>
      </c>
      <c r="BM126" s="94" t="s">
        <v>206</v>
      </c>
    </row>
    <row r="127" spans="2:47" s="6" customFormat="1" ht="27" customHeight="1">
      <c r="B127" s="22"/>
      <c r="C127" s="23"/>
      <c r="D127" s="23"/>
      <c r="E127" s="23"/>
      <c r="F127" s="217" t="s">
        <v>207</v>
      </c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42"/>
      <c r="T127" s="55"/>
      <c r="U127" s="23"/>
      <c r="V127" s="23"/>
      <c r="W127" s="23"/>
      <c r="X127" s="23"/>
      <c r="Y127" s="23"/>
      <c r="Z127" s="23"/>
      <c r="AA127" s="56"/>
      <c r="AT127" s="6" t="s">
        <v>139</v>
      </c>
      <c r="AU127" s="6" t="s">
        <v>82</v>
      </c>
    </row>
    <row r="128" spans="2:51" s="6" customFormat="1" ht="15.75" customHeight="1">
      <c r="B128" s="148"/>
      <c r="C128" s="149"/>
      <c r="D128" s="149"/>
      <c r="E128" s="149"/>
      <c r="F128" s="221" t="s">
        <v>208</v>
      </c>
      <c r="G128" s="222"/>
      <c r="H128" s="222"/>
      <c r="I128" s="222"/>
      <c r="J128" s="149"/>
      <c r="K128" s="149"/>
      <c r="L128" s="149"/>
      <c r="M128" s="149"/>
      <c r="N128" s="149"/>
      <c r="O128" s="149"/>
      <c r="P128" s="149"/>
      <c r="Q128" s="149"/>
      <c r="R128" s="149"/>
      <c r="S128" s="150"/>
      <c r="T128" s="151"/>
      <c r="U128" s="149"/>
      <c r="V128" s="149"/>
      <c r="W128" s="149"/>
      <c r="X128" s="149"/>
      <c r="Y128" s="149"/>
      <c r="Z128" s="149"/>
      <c r="AA128" s="152"/>
      <c r="AT128" s="153" t="s">
        <v>143</v>
      </c>
      <c r="AU128" s="153" t="s">
        <v>82</v>
      </c>
      <c r="AV128" s="153" t="s">
        <v>22</v>
      </c>
      <c r="AW128" s="153" t="s">
        <v>102</v>
      </c>
      <c r="AX128" s="153" t="s">
        <v>74</v>
      </c>
      <c r="AY128" s="153" t="s">
        <v>130</v>
      </c>
    </row>
    <row r="129" spans="2:51" s="6" customFormat="1" ht="15.75" customHeight="1">
      <c r="B129" s="140"/>
      <c r="C129" s="141"/>
      <c r="D129" s="141"/>
      <c r="E129" s="141"/>
      <c r="F129" s="219" t="s">
        <v>209</v>
      </c>
      <c r="G129" s="220"/>
      <c r="H129" s="220"/>
      <c r="I129" s="220"/>
      <c r="J129" s="141"/>
      <c r="K129" s="143">
        <v>81</v>
      </c>
      <c r="L129" s="141"/>
      <c r="M129" s="141"/>
      <c r="N129" s="141"/>
      <c r="O129" s="141"/>
      <c r="P129" s="141"/>
      <c r="Q129" s="141"/>
      <c r="R129" s="141"/>
      <c r="S129" s="144"/>
      <c r="T129" s="145"/>
      <c r="U129" s="141"/>
      <c r="V129" s="141"/>
      <c r="W129" s="141"/>
      <c r="X129" s="141"/>
      <c r="Y129" s="141"/>
      <c r="Z129" s="141"/>
      <c r="AA129" s="146"/>
      <c r="AT129" s="147" t="s">
        <v>143</v>
      </c>
      <c r="AU129" s="147" t="s">
        <v>82</v>
      </c>
      <c r="AV129" s="147" t="s">
        <v>82</v>
      </c>
      <c r="AW129" s="147" t="s">
        <v>102</v>
      </c>
      <c r="AX129" s="147" t="s">
        <v>74</v>
      </c>
      <c r="AY129" s="147" t="s">
        <v>130</v>
      </c>
    </row>
    <row r="130" spans="2:65" s="6" customFormat="1" ht="27" customHeight="1">
      <c r="B130" s="22"/>
      <c r="C130" s="130" t="s">
        <v>210</v>
      </c>
      <c r="D130" s="130" t="s">
        <v>131</v>
      </c>
      <c r="E130" s="131" t="s">
        <v>211</v>
      </c>
      <c r="F130" s="213" t="s">
        <v>212</v>
      </c>
      <c r="G130" s="214"/>
      <c r="H130" s="214"/>
      <c r="I130" s="214"/>
      <c r="J130" s="133" t="s">
        <v>178</v>
      </c>
      <c r="K130" s="134">
        <v>1134</v>
      </c>
      <c r="L130" s="215"/>
      <c r="M130" s="214"/>
      <c r="N130" s="216">
        <f>ROUND($L$130*$K$130,2)</f>
        <v>0</v>
      </c>
      <c r="O130" s="214"/>
      <c r="P130" s="214"/>
      <c r="Q130" s="214"/>
      <c r="R130" s="132" t="s">
        <v>135</v>
      </c>
      <c r="S130" s="42"/>
      <c r="T130" s="135"/>
      <c r="U130" s="136" t="s">
        <v>44</v>
      </c>
      <c r="V130" s="23"/>
      <c r="W130" s="23"/>
      <c r="X130" s="137">
        <v>0</v>
      </c>
      <c r="Y130" s="137">
        <f>$X$130*$K$130</f>
        <v>0</v>
      </c>
      <c r="Z130" s="137">
        <v>0</v>
      </c>
      <c r="AA130" s="138">
        <f>$Z$130*$K$130</f>
        <v>0</v>
      </c>
      <c r="AR130" s="94" t="s">
        <v>136</v>
      </c>
      <c r="AT130" s="94" t="s">
        <v>131</v>
      </c>
      <c r="AU130" s="94" t="s">
        <v>82</v>
      </c>
      <c r="AY130" s="6" t="s">
        <v>130</v>
      </c>
      <c r="BE130" s="139">
        <f>IF($U$130="základní",$N$130,0)</f>
        <v>0</v>
      </c>
      <c r="BF130" s="139">
        <f>IF($U$130="snížená",$N$130,0)</f>
        <v>0</v>
      </c>
      <c r="BG130" s="139">
        <f>IF($U$130="zákl. přenesená",$N$130,0)</f>
        <v>0</v>
      </c>
      <c r="BH130" s="139">
        <f>IF($U$130="sníž. přenesená",$N$130,0)</f>
        <v>0</v>
      </c>
      <c r="BI130" s="139">
        <f>IF($U$130="nulová",$N$130,0)</f>
        <v>0</v>
      </c>
      <c r="BJ130" s="94" t="s">
        <v>22</v>
      </c>
      <c r="BK130" s="139">
        <f>ROUND($L$130*$K$130,2)</f>
        <v>0</v>
      </c>
      <c r="BL130" s="94" t="s">
        <v>136</v>
      </c>
      <c r="BM130" s="94" t="s">
        <v>213</v>
      </c>
    </row>
    <row r="131" spans="2:47" s="6" customFormat="1" ht="27" customHeight="1">
      <c r="B131" s="22"/>
      <c r="C131" s="23"/>
      <c r="D131" s="23"/>
      <c r="E131" s="23"/>
      <c r="F131" s="217" t="s">
        <v>214</v>
      </c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42"/>
      <c r="T131" s="55"/>
      <c r="U131" s="23"/>
      <c r="V131" s="23"/>
      <c r="W131" s="23"/>
      <c r="X131" s="23"/>
      <c r="Y131" s="23"/>
      <c r="Z131" s="23"/>
      <c r="AA131" s="56"/>
      <c r="AT131" s="6" t="s">
        <v>139</v>
      </c>
      <c r="AU131" s="6" t="s">
        <v>82</v>
      </c>
    </row>
    <row r="132" spans="2:51" s="6" customFormat="1" ht="15.75" customHeight="1">
      <c r="B132" s="148"/>
      <c r="C132" s="149"/>
      <c r="D132" s="149"/>
      <c r="E132" s="149"/>
      <c r="F132" s="221" t="s">
        <v>215</v>
      </c>
      <c r="G132" s="222"/>
      <c r="H132" s="222"/>
      <c r="I132" s="222"/>
      <c r="J132" s="149"/>
      <c r="K132" s="149"/>
      <c r="L132" s="149"/>
      <c r="M132" s="149"/>
      <c r="N132" s="149"/>
      <c r="O132" s="149"/>
      <c r="P132" s="149"/>
      <c r="Q132" s="149"/>
      <c r="R132" s="149"/>
      <c r="S132" s="150"/>
      <c r="T132" s="151"/>
      <c r="U132" s="149"/>
      <c r="V132" s="149"/>
      <c r="W132" s="149"/>
      <c r="X132" s="149"/>
      <c r="Y132" s="149"/>
      <c r="Z132" s="149"/>
      <c r="AA132" s="152"/>
      <c r="AT132" s="153" t="s">
        <v>143</v>
      </c>
      <c r="AU132" s="153" t="s">
        <v>82</v>
      </c>
      <c r="AV132" s="153" t="s">
        <v>22</v>
      </c>
      <c r="AW132" s="153" t="s">
        <v>102</v>
      </c>
      <c r="AX132" s="153" t="s">
        <v>74</v>
      </c>
      <c r="AY132" s="153" t="s">
        <v>130</v>
      </c>
    </row>
    <row r="133" spans="2:51" s="6" customFormat="1" ht="15.75" customHeight="1">
      <c r="B133" s="140"/>
      <c r="C133" s="141"/>
      <c r="D133" s="141"/>
      <c r="E133" s="141"/>
      <c r="F133" s="219" t="s">
        <v>216</v>
      </c>
      <c r="G133" s="220"/>
      <c r="H133" s="220"/>
      <c r="I133" s="220"/>
      <c r="J133" s="141"/>
      <c r="K133" s="143">
        <v>1134</v>
      </c>
      <c r="L133" s="141"/>
      <c r="M133" s="141"/>
      <c r="N133" s="141"/>
      <c r="O133" s="141"/>
      <c r="P133" s="141"/>
      <c r="Q133" s="141"/>
      <c r="R133" s="141"/>
      <c r="S133" s="144"/>
      <c r="T133" s="145"/>
      <c r="U133" s="141"/>
      <c r="V133" s="141"/>
      <c r="W133" s="141"/>
      <c r="X133" s="141"/>
      <c r="Y133" s="141"/>
      <c r="Z133" s="141"/>
      <c r="AA133" s="146"/>
      <c r="AT133" s="147" t="s">
        <v>143</v>
      </c>
      <c r="AU133" s="147" t="s">
        <v>82</v>
      </c>
      <c r="AV133" s="147" t="s">
        <v>82</v>
      </c>
      <c r="AW133" s="147" t="s">
        <v>102</v>
      </c>
      <c r="AX133" s="147" t="s">
        <v>74</v>
      </c>
      <c r="AY133" s="147" t="s">
        <v>130</v>
      </c>
    </row>
    <row r="134" spans="2:65" s="6" customFormat="1" ht="27" customHeight="1">
      <c r="B134" s="22"/>
      <c r="C134" s="130" t="s">
        <v>217</v>
      </c>
      <c r="D134" s="130" t="s">
        <v>131</v>
      </c>
      <c r="E134" s="131" t="s">
        <v>218</v>
      </c>
      <c r="F134" s="213" t="s">
        <v>219</v>
      </c>
      <c r="G134" s="214"/>
      <c r="H134" s="214"/>
      <c r="I134" s="214"/>
      <c r="J134" s="133" t="s">
        <v>178</v>
      </c>
      <c r="K134" s="134">
        <v>341.38</v>
      </c>
      <c r="L134" s="215"/>
      <c r="M134" s="214"/>
      <c r="N134" s="216">
        <f>ROUND($L$134*$K$134,2)</f>
        <v>0</v>
      </c>
      <c r="O134" s="214"/>
      <c r="P134" s="214"/>
      <c r="Q134" s="214"/>
      <c r="R134" s="132" t="s">
        <v>135</v>
      </c>
      <c r="S134" s="42"/>
      <c r="T134" s="135"/>
      <c r="U134" s="136" t="s">
        <v>44</v>
      </c>
      <c r="V134" s="23"/>
      <c r="W134" s="23"/>
      <c r="X134" s="137">
        <v>0</v>
      </c>
      <c r="Y134" s="137">
        <f>$X$134*$K$134</f>
        <v>0</v>
      </c>
      <c r="Z134" s="137">
        <v>0</v>
      </c>
      <c r="AA134" s="138">
        <f>$Z$134*$K$134</f>
        <v>0</v>
      </c>
      <c r="AR134" s="94" t="s">
        <v>136</v>
      </c>
      <c r="AT134" s="94" t="s">
        <v>131</v>
      </c>
      <c r="AU134" s="94" t="s">
        <v>82</v>
      </c>
      <c r="AY134" s="6" t="s">
        <v>130</v>
      </c>
      <c r="BE134" s="139">
        <f>IF($U$134="základní",$N$134,0)</f>
        <v>0</v>
      </c>
      <c r="BF134" s="139">
        <f>IF($U$134="snížená",$N$134,0)</f>
        <v>0</v>
      </c>
      <c r="BG134" s="139">
        <f>IF($U$134="zákl. přenesená",$N$134,0)</f>
        <v>0</v>
      </c>
      <c r="BH134" s="139">
        <f>IF($U$134="sníž. přenesená",$N$134,0)</f>
        <v>0</v>
      </c>
      <c r="BI134" s="139">
        <f>IF($U$134="nulová",$N$134,0)</f>
        <v>0</v>
      </c>
      <c r="BJ134" s="94" t="s">
        <v>22</v>
      </c>
      <c r="BK134" s="139">
        <f>ROUND($L$134*$K$134,2)</f>
        <v>0</v>
      </c>
      <c r="BL134" s="94" t="s">
        <v>136</v>
      </c>
      <c r="BM134" s="94" t="s">
        <v>220</v>
      </c>
    </row>
    <row r="135" spans="2:47" s="6" customFormat="1" ht="27" customHeight="1">
      <c r="B135" s="22"/>
      <c r="C135" s="23"/>
      <c r="D135" s="23"/>
      <c r="E135" s="23"/>
      <c r="F135" s="217" t="s">
        <v>221</v>
      </c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42"/>
      <c r="T135" s="55"/>
      <c r="U135" s="23"/>
      <c r="V135" s="23"/>
      <c r="W135" s="23"/>
      <c r="X135" s="23"/>
      <c r="Y135" s="23"/>
      <c r="Z135" s="23"/>
      <c r="AA135" s="56"/>
      <c r="AT135" s="6" t="s">
        <v>139</v>
      </c>
      <c r="AU135" s="6" t="s">
        <v>82</v>
      </c>
    </row>
    <row r="136" spans="2:51" s="6" customFormat="1" ht="39" customHeight="1">
      <c r="B136" s="148"/>
      <c r="C136" s="149"/>
      <c r="D136" s="149"/>
      <c r="E136" s="149"/>
      <c r="F136" s="221" t="s">
        <v>222</v>
      </c>
      <c r="G136" s="222"/>
      <c r="H136" s="222"/>
      <c r="I136" s="222"/>
      <c r="J136" s="149"/>
      <c r="K136" s="149"/>
      <c r="L136" s="149"/>
      <c r="M136" s="149"/>
      <c r="N136" s="149"/>
      <c r="O136" s="149"/>
      <c r="P136" s="149"/>
      <c r="Q136" s="149"/>
      <c r="R136" s="149"/>
      <c r="S136" s="150"/>
      <c r="T136" s="151"/>
      <c r="U136" s="149"/>
      <c r="V136" s="149"/>
      <c r="W136" s="149"/>
      <c r="X136" s="149"/>
      <c r="Y136" s="149"/>
      <c r="Z136" s="149"/>
      <c r="AA136" s="152"/>
      <c r="AT136" s="153" t="s">
        <v>143</v>
      </c>
      <c r="AU136" s="153" t="s">
        <v>82</v>
      </c>
      <c r="AV136" s="153" t="s">
        <v>22</v>
      </c>
      <c r="AW136" s="153" t="s">
        <v>102</v>
      </c>
      <c r="AX136" s="153" t="s">
        <v>74</v>
      </c>
      <c r="AY136" s="153" t="s">
        <v>130</v>
      </c>
    </row>
    <row r="137" spans="2:51" s="6" customFormat="1" ht="15.75" customHeight="1">
      <c r="B137" s="140"/>
      <c r="C137" s="141"/>
      <c r="D137" s="141"/>
      <c r="E137" s="141"/>
      <c r="F137" s="219" t="s">
        <v>223</v>
      </c>
      <c r="G137" s="220"/>
      <c r="H137" s="220"/>
      <c r="I137" s="220"/>
      <c r="J137" s="141"/>
      <c r="K137" s="143">
        <v>341.38</v>
      </c>
      <c r="L137" s="141"/>
      <c r="M137" s="141"/>
      <c r="N137" s="141"/>
      <c r="O137" s="141"/>
      <c r="P137" s="141"/>
      <c r="Q137" s="141"/>
      <c r="R137" s="141"/>
      <c r="S137" s="144"/>
      <c r="T137" s="145"/>
      <c r="U137" s="141"/>
      <c r="V137" s="141"/>
      <c r="W137" s="141"/>
      <c r="X137" s="141"/>
      <c r="Y137" s="141"/>
      <c r="Z137" s="141"/>
      <c r="AA137" s="146"/>
      <c r="AT137" s="147" t="s">
        <v>143</v>
      </c>
      <c r="AU137" s="147" t="s">
        <v>82</v>
      </c>
      <c r="AV137" s="147" t="s">
        <v>82</v>
      </c>
      <c r="AW137" s="147" t="s">
        <v>102</v>
      </c>
      <c r="AX137" s="147" t="s">
        <v>74</v>
      </c>
      <c r="AY137" s="147" t="s">
        <v>130</v>
      </c>
    </row>
    <row r="138" spans="2:65" s="6" customFormat="1" ht="39" customHeight="1">
      <c r="B138" s="22"/>
      <c r="C138" s="130" t="s">
        <v>8</v>
      </c>
      <c r="D138" s="130" t="s">
        <v>131</v>
      </c>
      <c r="E138" s="131" t="s">
        <v>224</v>
      </c>
      <c r="F138" s="213" t="s">
        <v>225</v>
      </c>
      <c r="G138" s="214"/>
      <c r="H138" s="214"/>
      <c r="I138" s="214"/>
      <c r="J138" s="133" t="s">
        <v>178</v>
      </c>
      <c r="K138" s="134">
        <v>1706.9</v>
      </c>
      <c r="L138" s="215"/>
      <c r="M138" s="214"/>
      <c r="N138" s="216">
        <f>ROUND($L$138*$K$138,2)</f>
        <v>0</v>
      </c>
      <c r="O138" s="214"/>
      <c r="P138" s="214"/>
      <c r="Q138" s="214"/>
      <c r="R138" s="132" t="s">
        <v>135</v>
      </c>
      <c r="S138" s="42"/>
      <c r="T138" s="135"/>
      <c r="U138" s="136" t="s">
        <v>44</v>
      </c>
      <c r="V138" s="23"/>
      <c r="W138" s="23"/>
      <c r="X138" s="137">
        <v>0</v>
      </c>
      <c r="Y138" s="137">
        <f>$X$138*$K$138</f>
        <v>0</v>
      </c>
      <c r="Z138" s="137">
        <v>0</v>
      </c>
      <c r="AA138" s="138">
        <f>$Z$138*$K$138</f>
        <v>0</v>
      </c>
      <c r="AR138" s="94" t="s">
        <v>136</v>
      </c>
      <c r="AT138" s="94" t="s">
        <v>131</v>
      </c>
      <c r="AU138" s="94" t="s">
        <v>82</v>
      </c>
      <c r="AY138" s="6" t="s">
        <v>130</v>
      </c>
      <c r="BE138" s="139">
        <f>IF($U$138="základní",$N$138,0)</f>
        <v>0</v>
      </c>
      <c r="BF138" s="139">
        <f>IF($U$138="snížená",$N$138,0)</f>
        <v>0</v>
      </c>
      <c r="BG138" s="139">
        <f>IF($U$138="zákl. přenesená",$N$138,0)</f>
        <v>0</v>
      </c>
      <c r="BH138" s="139">
        <f>IF($U$138="sníž. přenesená",$N$138,0)</f>
        <v>0</v>
      </c>
      <c r="BI138" s="139">
        <f>IF($U$138="nulová",$N$138,0)</f>
        <v>0</v>
      </c>
      <c r="BJ138" s="94" t="s">
        <v>22</v>
      </c>
      <c r="BK138" s="139">
        <f>ROUND($L$138*$K$138,2)</f>
        <v>0</v>
      </c>
      <c r="BL138" s="94" t="s">
        <v>136</v>
      </c>
      <c r="BM138" s="94" t="s">
        <v>226</v>
      </c>
    </row>
    <row r="139" spans="2:47" s="6" customFormat="1" ht="27" customHeight="1">
      <c r="B139" s="22"/>
      <c r="C139" s="23"/>
      <c r="D139" s="23"/>
      <c r="E139" s="23"/>
      <c r="F139" s="217" t="s">
        <v>227</v>
      </c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42"/>
      <c r="T139" s="55"/>
      <c r="U139" s="23"/>
      <c r="V139" s="23"/>
      <c r="W139" s="23"/>
      <c r="X139" s="23"/>
      <c r="Y139" s="23"/>
      <c r="Z139" s="23"/>
      <c r="AA139" s="56"/>
      <c r="AT139" s="6" t="s">
        <v>139</v>
      </c>
      <c r="AU139" s="6" t="s">
        <v>82</v>
      </c>
    </row>
    <row r="140" spans="2:47" s="6" customFormat="1" ht="27" customHeight="1">
      <c r="B140" s="22"/>
      <c r="C140" s="23"/>
      <c r="D140" s="23"/>
      <c r="E140" s="23"/>
      <c r="F140" s="218" t="s">
        <v>228</v>
      </c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42"/>
      <c r="T140" s="55"/>
      <c r="U140" s="23"/>
      <c r="V140" s="23"/>
      <c r="W140" s="23"/>
      <c r="X140" s="23"/>
      <c r="Y140" s="23"/>
      <c r="Z140" s="23"/>
      <c r="AA140" s="56"/>
      <c r="AT140" s="6" t="s">
        <v>141</v>
      </c>
      <c r="AU140" s="6" t="s">
        <v>82</v>
      </c>
    </row>
    <row r="141" spans="2:51" s="6" customFormat="1" ht="39" customHeight="1">
      <c r="B141" s="148"/>
      <c r="C141" s="149"/>
      <c r="D141" s="149"/>
      <c r="E141" s="149"/>
      <c r="F141" s="221" t="s">
        <v>222</v>
      </c>
      <c r="G141" s="222"/>
      <c r="H141" s="222"/>
      <c r="I141" s="222"/>
      <c r="J141" s="149"/>
      <c r="K141" s="149"/>
      <c r="L141" s="149"/>
      <c r="M141" s="149"/>
      <c r="N141" s="149"/>
      <c r="O141" s="149"/>
      <c r="P141" s="149"/>
      <c r="Q141" s="149"/>
      <c r="R141" s="149"/>
      <c r="S141" s="150"/>
      <c r="T141" s="151"/>
      <c r="U141" s="149"/>
      <c r="V141" s="149"/>
      <c r="W141" s="149"/>
      <c r="X141" s="149"/>
      <c r="Y141" s="149"/>
      <c r="Z141" s="149"/>
      <c r="AA141" s="152"/>
      <c r="AT141" s="153" t="s">
        <v>143</v>
      </c>
      <c r="AU141" s="153" t="s">
        <v>82</v>
      </c>
      <c r="AV141" s="153" t="s">
        <v>22</v>
      </c>
      <c r="AW141" s="153" t="s">
        <v>102</v>
      </c>
      <c r="AX141" s="153" t="s">
        <v>74</v>
      </c>
      <c r="AY141" s="153" t="s">
        <v>130</v>
      </c>
    </row>
    <row r="142" spans="2:51" s="6" customFormat="1" ht="15.75" customHeight="1">
      <c r="B142" s="140"/>
      <c r="C142" s="141"/>
      <c r="D142" s="141"/>
      <c r="E142" s="141"/>
      <c r="F142" s="219" t="s">
        <v>229</v>
      </c>
      <c r="G142" s="220"/>
      <c r="H142" s="220"/>
      <c r="I142" s="220"/>
      <c r="J142" s="141"/>
      <c r="K142" s="143">
        <v>1706.9</v>
      </c>
      <c r="L142" s="141"/>
      <c r="M142" s="141"/>
      <c r="N142" s="141"/>
      <c r="O142" s="141"/>
      <c r="P142" s="141"/>
      <c r="Q142" s="141"/>
      <c r="R142" s="141"/>
      <c r="S142" s="144"/>
      <c r="T142" s="145"/>
      <c r="U142" s="141"/>
      <c r="V142" s="141"/>
      <c r="W142" s="141"/>
      <c r="X142" s="141"/>
      <c r="Y142" s="141"/>
      <c r="Z142" s="141"/>
      <c r="AA142" s="146"/>
      <c r="AT142" s="147" t="s">
        <v>143</v>
      </c>
      <c r="AU142" s="147" t="s">
        <v>82</v>
      </c>
      <c r="AV142" s="147" t="s">
        <v>82</v>
      </c>
      <c r="AW142" s="147" t="s">
        <v>102</v>
      </c>
      <c r="AX142" s="147" t="s">
        <v>74</v>
      </c>
      <c r="AY142" s="147" t="s">
        <v>130</v>
      </c>
    </row>
    <row r="143" spans="2:65" s="6" customFormat="1" ht="27" customHeight="1">
      <c r="B143" s="22"/>
      <c r="C143" s="130" t="s">
        <v>230</v>
      </c>
      <c r="D143" s="130" t="s">
        <v>131</v>
      </c>
      <c r="E143" s="131" t="s">
        <v>231</v>
      </c>
      <c r="F143" s="213" t="s">
        <v>232</v>
      </c>
      <c r="G143" s="214"/>
      <c r="H143" s="214"/>
      <c r="I143" s="214"/>
      <c r="J143" s="133" t="s">
        <v>178</v>
      </c>
      <c r="K143" s="134">
        <v>6.25</v>
      </c>
      <c r="L143" s="215"/>
      <c r="M143" s="214"/>
      <c r="N143" s="216">
        <f>ROUND($L$143*$K$143,2)</f>
        <v>0</v>
      </c>
      <c r="O143" s="214"/>
      <c r="P143" s="214"/>
      <c r="Q143" s="214"/>
      <c r="R143" s="132" t="s">
        <v>135</v>
      </c>
      <c r="S143" s="42"/>
      <c r="T143" s="135"/>
      <c r="U143" s="136" t="s">
        <v>44</v>
      </c>
      <c r="V143" s="23"/>
      <c r="W143" s="23"/>
      <c r="X143" s="137">
        <v>0</v>
      </c>
      <c r="Y143" s="137">
        <f>$X$143*$K$143</f>
        <v>0</v>
      </c>
      <c r="Z143" s="137">
        <v>0</v>
      </c>
      <c r="AA143" s="138">
        <f>$Z$143*$K$143</f>
        <v>0</v>
      </c>
      <c r="AR143" s="94" t="s">
        <v>136</v>
      </c>
      <c r="AT143" s="94" t="s">
        <v>131</v>
      </c>
      <c r="AU143" s="94" t="s">
        <v>82</v>
      </c>
      <c r="AY143" s="6" t="s">
        <v>130</v>
      </c>
      <c r="BE143" s="139">
        <f>IF($U$143="základní",$N$143,0)</f>
        <v>0</v>
      </c>
      <c r="BF143" s="139">
        <f>IF($U$143="snížená",$N$143,0)</f>
        <v>0</v>
      </c>
      <c r="BG143" s="139">
        <f>IF($U$143="zákl. přenesená",$N$143,0)</f>
        <v>0</v>
      </c>
      <c r="BH143" s="139">
        <f>IF($U$143="sníž. přenesená",$N$143,0)</f>
        <v>0</v>
      </c>
      <c r="BI143" s="139">
        <f>IF($U$143="nulová",$N$143,0)</f>
        <v>0</v>
      </c>
      <c r="BJ143" s="94" t="s">
        <v>22</v>
      </c>
      <c r="BK143" s="139">
        <f>ROUND($L$143*$K$143,2)</f>
        <v>0</v>
      </c>
      <c r="BL143" s="94" t="s">
        <v>136</v>
      </c>
      <c r="BM143" s="94" t="s">
        <v>233</v>
      </c>
    </row>
    <row r="144" spans="2:47" s="6" customFormat="1" ht="16.5" customHeight="1">
      <c r="B144" s="22"/>
      <c r="C144" s="23"/>
      <c r="D144" s="23"/>
      <c r="E144" s="23"/>
      <c r="F144" s="217" t="s">
        <v>234</v>
      </c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42"/>
      <c r="T144" s="55"/>
      <c r="U144" s="23"/>
      <c r="V144" s="23"/>
      <c r="W144" s="23"/>
      <c r="X144" s="23"/>
      <c r="Y144" s="23"/>
      <c r="Z144" s="23"/>
      <c r="AA144" s="56"/>
      <c r="AT144" s="6" t="s">
        <v>139</v>
      </c>
      <c r="AU144" s="6" t="s">
        <v>82</v>
      </c>
    </row>
    <row r="145" spans="2:51" s="6" customFormat="1" ht="15.75" customHeight="1">
      <c r="B145" s="148"/>
      <c r="C145" s="149"/>
      <c r="D145" s="149"/>
      <c r="E145" s="149"/>
      <c r="F145" s="221" t="s">
        <v>235</v>
      </c>
      <c r="G145" s="222"/>
      <c r="H145" s="222"/>
      <c r="I145" s="222"/>
      <c r="J145" s="149"/>
      <c r="K145" s="149"/>
      <c r="L145" s="149"/>
      <c r="M145" s="149"/>
      <c r="N145" s="149"/>
      <c r="O145" s="149"/>
      <c r="P145" s="149"/>
      <c r="Q145" s="149"/>
      <c r="R145" s="149"/>
      <c r="S145" s="150"/>
      <c r="T145" s="151"/>
      <c r="U145" s="149"/>
      <c r="V145" s="149"/>
      <c r="W145" s="149"/>
      <c r="X145" s="149"/>
      <c r="Y145" s="149"/>
      <c r="Z145" s="149"/>
      <c r="AA145" s="152"/>
      <c r="AT145" s="153" t="s">
        <v>143</v>
      </c>
      <c r="AU145" s="153" t="s">
        <v>82</v>
      </c>
      <c r="AV145" s="153" t="s">
        <v>22</v>
      </c>
      <c r="AW145" s="153" t="s">
        <v>102</v>
      </c>
      <c r="AX145" s="153" t="s">
        <v>74</v>
      </c>
      <c r="AY145" s="153" t="s">
        <v>130</v>
      </c>
    </row>
    <row r="146" spans="2:51" s="6" customFormat="1" ht="15.75" customHeight="1">
      <c r="B146" s="148"/>
      <c r="C146" s="149"/>
      <c r="D146" s="149"/>
      <c r="E146" s="149"/>
      <c r="F146" s="221" t="s">
        <v>236</v>
      </c>
      <c r="G146" s="222"/>
      <c r="H146" s="222"/>
      <c r="I146" s="222"/>
      <c r="J146" s="149"/>
      <c r="K146" s="149"/>
      <c r="L146" s="149"/>
      <c r="M146" s="149"/>
      <c r="N146" s="149"/>
      <c r="O146" s="149"/>
      <c r="P146" s="149"/>
      <c r="Q146" s="149"/>
      <c r="R146" s="149"/>
      <c r="S146" s="150"/>
      <c r="T146" s="151"/>
      <c r="U146" s="149"/>
      <c r="V146" s="149"/>
      <c r="W146" s="149"/>
      <c r="X146" s="149"/>
      <c r="Y146" s="149"/>
      <c r="Z146" s="149"/>
      <c r="AA146" s="152"/>
      <c r="AT146" s="153" t="s">
        <v>143</v>
      </c>
      <c r="AU146" s="153" t="s">
        <v>82</v>
      </c>
      <c r="AV146" s="153" t="s">
        <v>22</v>
      </c>
      <c r="AW146" s="153" t="s">
        <v>102</v>
      </c>
      <c r="AX146" s="153" t="s">
        <v>74</v>
      </c>
      <c r="AY146" s="153" t="s">
        <v>130</v>
      </c>
    </row>
    <row r="147" spans="2:51" s="6" customFormat="1" ht="15.75" customHeight="1">
      <c r="B147" s="140"/>
      <c r="C147" s="141"/>
      <c r="D147" s="141"/>
      <c r="E147" s="141"/>
      <c r="F147" s="219" t="s">
        <v>237</v>
      </c>
      <c r="G147" s="220"/>
      <c r="H147" s="220"/>
      <c r="I147" s="220"/>
      <c r="J147" s="141"/>
      <c r="K147" s="143">
        <v>6.25</v>
      </c>
      <c r="L147" s="141"/>
      <c r="M147" s="141"/>
      <c r="N147" s="141"/>
      <c r="O147" s="141"/>
      <c r="P147" s="141"/>
      <c r="Q147" s="141"/>
      <c r="R147" s="141"/>
      <c r="S147" s="144"/>
      <c r="T147" s="145"/>
      <c r="U147" s="141"/>
      <c r="V147" s="141"/>
      <c r="W147" s="141"/>
      <c r="X147" s="141"/>
      <c r="Y147" s="141"/>
      <c r="Z147" s="141"/>
      <c r="AA147" s="146"/>
      <c r="AT147" s="147" t="s">
        <v>143</v>
      </c>
      <c r="AU147" s="147" t="s">
        <v>82</v>
      </c>
      <c r="AV147" s="147" t="s">
        <v>82</v>
      </c>
      <c r="AW147" s="147" t="s">
        <v>102</v>
      </c>
      <c r="AX147" s="147" t="s">
        <v>74</v>
      </c>
      <c r="AY147" s="147" t="s">
        <v>130</v>
      </c>
    </row>
    <row r="148" spans="2:65" s="6" customFormat="1" ht="27" customHeight="1">
      <c r="B148" s="22"/>
      <c r="C148" s="130" t="s">
        <v>238</v>
      </c>
      <c r="D148" s="130" t="s">
        <v>131</v>
      </c>
      <c r="E148" s="131" t="s">
        <v>239</v>
      </c>
      <c r="F148" s="213" t="s">
        <v>240</v>
      </c>
      <c r="G148" s="214"/>
      <c r="H148" s="214"/>
      <c r="I148" s="214"/>
      <c r="J148" s="133" t="s">
        <v>241</v>
      </c>
      <c r="K148" s="134">
        <v>682.76</v>
      </c>
      <c r="L148" s="215"/>
      <c r="M148" s="214"/>
      <c r="N148" s="216">
        <f>ROUND($L$148*$K$148,2)</f>
        <v>0</v>
      </c>
      <c r="O148" s="214"/>
      <c r="P148" s="214"/>
      <c r="Q148" s="214"/>
      <c r="R148" s="132"/>
      <c r="S148" s="42"/>
      <c r="T148" s="135"/>
      <c r="U148" s="136" t="s">
        <v>44</v>
      </c>
      <c r="V148" s="23"/>
      <c r="W148" s="23"/>
      <c r="X148" s="137">
        <v>0</v>
      </c>
      <c r="Y148" s="137">
        <f>$X$148*$K$148</f>
        <v>0</v>
      </c>
      <c r="Z148" s="137">
        <v>0</v>
      </c>
      <c r="AA148" s="138">
        <f>$Z$148*$K$148</f>
        <v>0</v>
      </c>
      <c r="AR148" s="94" t="s">
        <v>136</v>
      </c>
      <c r="AT148" s="94" t="s">
        <v>131</v>
      </c>
      <c r="AU148" s="94" t="s">
        <v>82</v>
      </c>
      <c r="AY148" s="6" t="s">
        <v>130</v>
      </c>
      <c r="BE148" s="139">
        <f>IF($U$148="základní",$N$148,0)</f>
        <v>0</v>
      </c>
      <c r="BF148" s="139">
        <f>IF($U$148="snížená",$N$148,0)</f>
        <v>0</v>
      </c>
      <c r="BG148" s="139">
        <f>IF($U$148="zákl. přenesená",$N$148,0)</f>
        <v>0</v>
      </c>
      <c r="BH148" s="139">
        <f>IF($U$148="sníž. přenesená",$N$148,0)</f>
        <v>0</v>
      </c>
      <c r="BI148" s="139">
        <f>IF($U$148="nulová",$N$148,0)</f>
        <v>0</v>
      </c>
      <c r="BJ148" s="94" t="s">
        <v>22</v>
      </c>
      <c r="BK148" s="139">
        <f>ROUND($L$148*$K$148,2)</f>
        <v>0</v>
      </c>
      <c r="BL148" s="94" t="s">
        <v>136</v>
      </c>
      <c r="BM148" s="94" t="s">
        <v>242</v>
      </c>
    </row>
    <row r="149" spans="2:47" s="6" customFormat="1" ht="16.5" customHeight="1">
      <c r="B149" s="22"/>
      <c r="C149" s="23"/>
      <c r="D149" s="23"/>
      <c r="E149" s="23"/>
      <c r="F149" s="217" t="s">
        <v>243</v>
      </c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42"/>
      <c r="T149" s="55"/>
      <c r="U149" s="23"/>
      <c r="V149" s="23"/>
      <c r="W149" s="23"/>
      <c r="X149" s="23"/>
      <c r="Y149" s="23"/>
      <c r="Z149" s="23"/>
      <c r="AA149" s="56"/>
      <c r="AT149" s="6" t="s">
        <v>139</v>
      </c>
      <c r="AU149" s="6" t="s">
        <v>82</v>
      </c>
    </row>
    <row r="150" spans="2:51" s="6" customFormat="1" ht="27" customHeight="1">
      <c r="B150" s="148"/>
      <c r="C150" s="149"/>
      <c r="D150" s="149"/>
      <c r="E150" s="149"/>
      <c r="F150" s="221" t="s">
        <v>244</v>
      </c>
      <c r="G150" s="222"/>
      <c r="H150" s="222"/>
      <c r="I150" s="222"/>
      <c r="J150" s="149"/>
      <c r="K150" s="149"/>
      <c r="L150" s="149"/>
      <c r="M150" s="149"/>
      <c r="N150" s="149"/>
      <c r="O150" s="149"/>
      <c r="P150" s="149"/>
      <c r="Q150" s="149"/>
      <c r="R150" s="149"/>
      <c r="S150" s="150"/>
      <c r="T150" s="151"/>
      <c r="U150" s="149"/>
      <c r="V150" s="149"/>
      <c r="W150" s="149"/>
      <c r="X150" s="149"/>
      <c r="Y150" s="149"/>
      <c r="Z150" s="149"/>
      <c r="AA150" s="152"/>
      <c r="AT150" s="153" t="s">
        <v>143</v>
      </c>
      <c r="AU150" s="153" t="s">
        <v>82</v>
      </c>
      <c r="AV150" s="153" t="s">
        <v>22</v>
      </c>
      <c r="AW150" s="153" t="s">
        <v>102</v>
      </c>
      <c r="AX150" s="153" t="s">
        <v>74</v>
      </c>
      <c r="AY150" s="153" t="s">
        <v>130</v>
      </c>
    </row>
    <row r="151" spans="2:51" s="6" customFormat="1" ht="15.75" customHeight="1">
      <c r="B151" s="140"/>
      <c r="C151" s="141"/>
      <c r="D151" s="141"/>
      <c r="E151" s="141"/>
      <c r="F151" s="219" t="s">
        <v>245</v>
      </c>
      <c r="G151" s="220"/>
      <c r="H151" s="220"/>
      <c r="I151" s="220"/>
      <c r="J151" s="141"/>
      <c r="K151" s="143">
        <v>682.76</v>
      </c>
      <c r="L151" s="141"/>
      <c r="M151" s="141"/>
      <c r="N151" s="141"/>
      <c r="O151" s="141"/>
      <c r="P151" s="141"/>
      <c r="Q151" s="141"/>
      <c r="R151" s="141"/>
      <c r="S151" s="144"/>
      <c r="T151" s="145"/>
      <c r="U151" s="141"/>
      <c r="V151" s="141"/>
      <c r="W151" s="141"/>
      <c r="X151" s="141"/>
      <c r="Y151" s="141"/>
      <c r="Z151" s="141"/>
      <c r="AA151" s="146"/>
      <c r="AT151" s="147" t="s">
        <v>143</v>
      </c>
      <c r="AU151" s="147" t="s">
        <v>82</v>
      </c>
      <c r="AV151" s="147" t="s">
        <v>82</v>
      </c>
      <c r="AW151" s="147" t="s">
        <v>102</v>
      </c>
      <c r="AX151" s="147" t="s">
        <v>74</v>
      </c>
      <c r="AY151" s="147" t="s">
        <v>130</v>
      </c>
    </row>
    <row r="152" spans="2:65" s="6" customFormat="1" ht="27" customHeight="1">
      <c r="B152" s="22"/>
      <c r="C152" s="130" t="s">
        <v>246</v>
      </c>
      <c r="D152" s="130" t="s">
        <v>131</v>
      </c>
      <c r="E152" s="131" t="s">
        <v>247</v>
      </c>
      <c r="F152" s="213" t="s">
        <v>248</v>
      </c>
      <c r="G152" s="214"/>
      <c r="H152" s="214"/>
      <c r="I152" s="214"/>
      <c r="J152" s="133" t="s">
        <v>134</v>
      </c>
      <c r="K152" s="134">
        <v>10</v>
      </c>
      <c r="L152" s="215"/>
      <c r="M152" s="214"/>
      <c r="N152" s="216">
        <f>ROUND($L$152*$K$152,2)</f>
        <v>0</v>
      </c>
      <c r="O152" s="214"/>
      <c r="P152" s="214"/>
      <c r="Q152" s="214"/>
      <c r="R152" s="132" t="s">
        <v>135</v>
      </c>
      <c r="S152" s="42"/>
      <c r="T152" s="135"/>
      <c r="U152" s="136" t="s">
        <v>44</v>
      </c>
      <c r="V152" s="23"/>
      <c r="W152" s="23"/>
      <c r="X152" s="137">
        <v>0</v>
      </c>
      <c r="Y152" s="137">
        <f>$X$152*$K$152</f>
        <v>0</v>
      </c>
      <c r="Z152" s="137">
        <v>0</v>
      </c>
      <c r="AA152" s="138">
        <f>$Z$152*$K$152</f>
        <v>0</v>
      </c>
      <c r="AR152" s="94" t="s">
        <v>136</v>
      </c>
      <c r="AT152" s="94" t="s">
        <v>131</v>
      </c>
      <c r="AU152" s="94" t="s">
        <v>82</v>
      </c>
      <c r="AY152" s="6" t="s">
        <v>130</v>
      </c>
      <c r="BE152" s="139">
        <f>IF($U$152="základní",$N$152,0)</f>
        <v>0</v>
      </c>
      <c r="BF152" s="139">
        <f>IF($U$152="snížená",$N$152,0)</f>
        <v>0</v>
      </c>
      <c r="BG152" s="139">
        <f>IF($U$152="zákl. přenesená",$N$152,0)</f>
        <v>0</v>
      </c>
      <c r="BH152" s="139">
        <f>IF($U$152="sníž. přenesená",$N$152,0)</f>
        <v>0</v>
      </c>
      <c r="BI152" s="139">
        <f>IF($U$152="nulová",$N$152,0)</f>
        <v>0</v>
      </c>
      <c r="BJ152" s="94" t="s">
        <v>22</v>
      </c>
      <c r="BK152" s="139">
        <f>ROUND($L$152*$K$152,2)</f>
        <v>0</v>
      </c>
      <c r="BL152" s="94" t="s">
        <v>136</v>
      </c>
      <c r="BM152" s="94" t="s">
        <v>249</v>
      </c>
    </row>
    <row r="153" spans="2:47" s="6" customFormat="1" ht="16.5" customHeight="1">
      <c r="B153" s="22"/>
      <c r="C153" s="23"/>
      <c r="D153" s="23"/>
      <c r="E153" s="23"/>
      <c r="F153" s="217" t="s">
        <v>250</v>
      </c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42"/>
      <c r="T153" s="55"/>
      <c r="U153" s="23"/>
      <c r="V153" s="23"/>
      <c r="W153" s="23"/>
      <c r="X153" s="23"/>
      <c r="Y153" s="23"/>
      <c r="Z153" s="23"/>
      <c r="AA153" s="56"/>
      <c r="AT153" s="6" t="s">
        <v>139</v>
      </c>
      <c r="AU153" s="6" t="s">
        <v>82</v>
      </c>
    </row>
    <row r="154" spans="2:51" s="6" customFormat="1" ht="15.75" customHeight="1">
      <c r="B154" s="148"/>
      <c r="C154" s="149"/>
      <c r="D154" s="149"/>
      <c r="E154" s="149"/>
      <c r="F154" s="221" t="s">
        <v>251</v>
      </c>
      <c r="G154" s="222"/>
      <c r="H154" s="222"/>
      <c r="I154" s="222"/>
      <c r="J154" s="149"/>
      <c r="K154" s="149"/>
      <c r="L154" s="149"/>
      <c r="M154" s="149"/>
      <c r="N154" s="149"/>
      <c r="O154" s="149"/>
      <c r="P154" s="149"/>
      <c r="Q154" s="149"/>
      <c r="R154" s="149"/>
      <c r="S154" s="150"/>
      <c r="T154" s="151"/>
      <c r="U154" s="149"/>
      <c r="V154" s="149"/>
      <c r="W154" s="149"/>
      <c r="X154" s="149"/>
      <c r="Y154" s="149"/>
      <c r="Z154" s="149"/>
      <c r="AA154" s="152"/>
      <c r="AT154" s="153" t="s">
        <v>143</v>
      </c>
      <c r="AU154" s="153" t="s">
        <v>82</v>
      </c>
      <c r="AV154" s="153" t="s">
        <v>22</v>
      </c>
      <c r="AW154" s="153" t="s">
        <v>102</v>
      </c>
      <c r="AX154" s="153" t="s">
        <v>74</v>
      </c>
      <c r="AY154" s="153" t="s">
        <v>130</v>
      </c>
    </row>
    <row r="155" spans="2:51" s="6" customFormat="1" ht="15.75" customHeight="1">
      <c r="B155" s="140"/>
      <c r="C155" s="141"/>
      <c r="D155" s="141"/>
      <c r="E155" s="141"/>
      <c r="F155" s="219" t="s">
        <v>27</v>
      </c>
      <c r="G155" s="220"/>
      <c r="H155" s="220"/>
      <c r="I155" s="220"/>
      <c r="J155" s="141"/>
      <c r="K155" s="143">
        <v>10</v>
      </c>
      <c r="L155" s="141"/>
      <c r="M155" s="141"/>
      <c r="N155" s="141"/>
      <c r="O155" s="141"/>
      <c r="P155" s="141"/>
      <c r="Q155" s="141"/>
      <c r="R155" s="141"/>
      <c r="S155" s="144"/>
      <c r="T155" s="145"/>
      <c r="U155" s="141"/>
      <c r="V155" s="141"/>
      <c r="W155" s="141"/>
      <c r="X155" s="141"/>
      <c r="Y155" s="141"/>
      <c r="Z155" s="141"/>
      <c r="AA155" s="146"/>
      <c r="AT155" s="147" t="s">
        <v>143</v>
      </c>
      <c r="AU155" s="147" t="s">
        <v>82</v>
      </c>
      <c r="AV155" s="147" t="s">
        <v>82</v>
      </c>
      <c r="AW155" s="147" t="s">
        <v>102</v>
      </c>
      <c r="AX155" s="147" t="s">
        <v>74</v>
      </c>
      <c r="AY155" s="147" t="s">
        <v>130</v>
      </c>
    </row>
    <row r="156" spans="2:65" s="6" customFormat="1" ht="15.75" customHeight="1">
      <c r="B156" s="22"/>
      <c r="C156" s="130" t="s">
        <v>252</v>
      </c>
      <c r="D156" s="130" t="s">
        <v>131</v>
      </c>
      <c r="E156" s="131" t="s">
        <v>253</v>
      </c>
      <c r="F156" s="213" t="s">
        <v>254</v>
      </c>
      <c r="G156" s="214"/>
      <c r="H156" s="214"/>
      <c r="I156" s="214"/>
      <c r="J156" s="133" t="s">
        <v>134</v>
      </c>
      <c r="K156" s="134">
        <v>801.68</v>
      </c>
      <c r="L156" s="215"/>
      <c r="M156" s="214"/>
      <c r="N156" s="216">
        <f>ROUND($L$156*$K$156,2)</f>
        <v>0</v>
      </c>
      <c r="O156" s="214"/>
      <c r="P156" s="214"/>
      <c r="Q156" s="214"/>
      <c r="R156" s="132" t="s">
        <v>135</v>
      </c>
      <c r="S156" s="42"/>
      <c r="T156" s="135"/>
      <c r="U156" s="136" t="s">
        <v>44</v>
      </c>
      <c r="V156" s="23"/>
      <c r="W156" s="23"/>
      <c r="X156" s="137">
        <v>0</v>
      </c>
      <c r="Y156" s="137">
        <f>$X$156*$K$156</f>
        <v>0</v>
      </c>
      <c r="Z156" s="137">
        <v>0</v>
      </c>
      <c r="AA156" s="138">
        <f>$Z$156*$K$156</f>
        <v>0</v>
      </c>
      <c r="AR156" s="94" t="s">
        <v>136</v>
      </c>
      <c r="AT156" s="94" t="s">
        <v>131</v>
      </c>
      <c r="AU156" s="94" t="s">
        <v>82</v>
      </c>
      <c r="AY156" s="6" t="s">
        <v>130</v>
      </c>
      <c r="BE156" s="139">
        <f>IF($U$156="základní",$N$156,0)</f>
        <v>0</v>
      </c>
      <c r="BF156" s="139">
        <f>IF($U$156="snížená",$N$156,0)</f>
        <v>0</v>
      </c>
      <c r="BG156" s="139">
        <f>IF($U$156="zákl. přenesená",$N$156,0)</f>
        <v>0</v>
      </c>
      <c r="BH156" s="139">
        <f>IF($U$156="sníž. přenesená",$N$156,0)</f>
        <v>0</v>
      </c>
      <c r="BI156" s="139">
        <f>IF($U$156="nulová",$N$156,0)</f>
        <v>0</v>
      </c>
      <c r="BJ156" s="94" t="s">
        <v>22</v>
      </c>
      <c r="BK156" s="139">
        <f>ROUND($L$156*$K$156,2)</f>
        <v>0</v>
      </c>
      <c r="BL156" s="94" t="s">
        <v>136</v>
      </c>
      <c r="BM156" s="94" t="s">
        <v>255</v>
      </c>
    </row>
    <row r="157" spans="2:47" s="6" customFormat="1" ht="16.5" customHeight="1">
      <c r="B157" s="22"/>
      <c r="C157" s="23"/>
      <c r="D157" s="23"/>
      <c r="E157" s="23"/>
      <c r="F157" s="217" t="s">
        <v>256</v>
      </c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42"/>
      <c r="T157" s="55"/>
      <c r="U157" s="23"/>
      <c r="V157" s="23"/>
      <c r="W157" s="23"/>
      <c r="X157" s="23"/>
      <c r="Y157" s="23"/>
      <c r="Z157" s="23"/>
      <c r="AA157" s="56"/>
      <c r="AT157" s="6" t="s">
        <v>139</v>
      </c>
      <c r="AU157" s="6" t="s">
        <v>82</v>
      </c>
    </row>
    <row r="158" spans="2:51" s="6" customFormat="1" ht="15.75" customHeight="1">
      <c r="B158" s="140"/>
      <c r="C158" s="141"/>
      <c r="D158" s="141"/>
      <c r="E158" s="141"/>
      <c r="F158" s="219" t="s">
        <v>257</v>
      </c>
      <c r="G158" s="220"/>
      <c r="H158" s="220"/>
      <c r="I158" s="220"/>
      <c r="J158" s="141"/>
      <c r="K158" s="143">
        <v>801.68</v>
      </c>
      <c r="L158" s="141"/>
      <c r="M158" s="141"/>
      <c r="N158" s="141"/>
      <c r="O158" s="141"/>
      <c r="P158" s="141"/>
      <c r="Q158" s="141"/>
      <c r="R158" s="141"/>
      <c r="S158" s="144"/>
      <c r="T158" s="145"/>
      <c r="U158" s="141"/>
      <c r="V158" s="141"/>
      <c r="W158" s="141"/>
      <c r="X158" s="141"/>
      <c r="Y158" s="141"/>
      <c r="Z158" s="141"/>
      <c r="AA158" s="146"/>
      <c r="AT158" s="147" t="s">
        <v>143</v>
      </c>
      <c r="AU158" s="147" t="s">
        <v>82</v>
      </c>
      <c r="AV158" s="147" t="s">
        <v>82</v>
      </c>
      <c r="AW158" s="147" t="s">
        <v>102</v>
      </c>
      <c r="AX158" s="147" t="s">
        <v>74</v>
      </c>
      <c r="AY158" s="147" t="s">
        <v>130</v>
      </c>
    </row>
    <row r="159" spans="2:65" s="6" customFormat="1" ht="27" customHeight="1">
      <c r="B159" s="22"/>
      <c r="C159" s="130" t="s">
        <v>258</v>
      </c>
      <c r="D159" s="130" t="s">
        <v>131</v>
      </c>
      <c r="E159" s="131" t="s">
        <v>259</v>
      </c>
      <c r="F159" s="213" t="s">
        <v>260</v>
      </c>
      <c r="G159" s="214"/>
      <c r="H159" s="214"/>
      <c r="I159" s="214"/>
      <c r="J159" s="133" t="s">
        <v>134</v>
      </c>
      <c r="K159" s="134">
        <v>310</v>
      </c>
      <c r="L159" s="215"/>
      <c r="M159" s="214"/>
      <c r="N159" s="216">
        <f>ROUND($L$159*$K$159,2)</f>
        <v>0</v>
      </c>
      <c r="O159" s="214"/>
      <c r="P159" s="214"/>
      <c r="Q159" s="214"/>
      <c r="R159" s="132" t="s">
        <v>135</v>
      </c>
      <c r="S159" s="42"/>
      <c r="T159" s="135"/>
      <c r="U159" s="136" t="s">
        <v>44</v>
      </c>
      <c r="V159" s="23"/>
      <c r="W159" s="23"/>
      <c r="X159" s="137">
        <v>0</v>
      </c>
      <c r="Y159" s="137">
        <f>$X$159*$K$159</f>
        <v>0</v>
      </c>
      <c r="Z159" s="137">
        <v>0</v>
      </c>
      <c r="AA159" s="138">
        <f>$Z$159*$K$159</f>
        <v>0</v>
      </c>
      <c r="AR159" s="94" t="s">
        <v>136</v>
      </c>
      <c r="AT159" s="94" t="s">
        <v>131</v>
      </c>
      <c r="AU159" s="94" t="s">
        <v>82</v>
      </c>
      <c r="AY159" s="6" t="s">
        <v>130</v>
      </c>
      <c r="BE159" s="139">
        <f>IF($U$159="základní",$N$159,0)</f>
        <v>0</v>
      </c>
      <c r="BF159" s="139">
        <f>IF($U$159="snížená",$N$159,0)</f>
        <v>0</v>
      </c>
      <c r="BG159" s="139">
        <f>IF($U$159="zákl. přenesená",$N$159,0)</f>
        <v>0</v>
      </c>
      <c r="BH159" s="139">
        <f>IF($U$159="sníž. přenesená",$N$159,0)</f>
        <v>0</v>
      </c>
      <c r="BI159" s="139">
        <f>IF($U$159="nulová",$N$159,0)</f>
        <v>0</v>
      </c>
      <c r="BJ159" s="94" t="s">
        <v>22</v>
      </c>
      <c r="BK159" s="139">
        <f>ROUND($L$159*$K$159,2)</f>
        <v>0</v>
      </c>
      <c r="BL159" s="94" t="s">
        <v>136</v>
      </c>
      <c r="BM159" s="94" t="s">
        <v>261</v>
      </c>
    </row>
    <row r="160" spans="2:47" s="6" customFormat="1" ht="16.5" customHeight="1">
      <c r="B160" s="22"/>
      <c r="C160" s="23"/>
      <c r="D160" s="23"/>
      <c r="E160" s="23"/>
      <c r="F160" s="217" t="s">
        <v>262</v>
      </c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42"/>
      <c r="T160" s="55"/>
      <c r="U160" s="23"/>
      <c r="V160" s="23"/>
      <c r="W160" s="23"/>
      <c r="X160" s="23"/>
      <c r="Y160" s="23"/>
      <c r="Z160" s="23"/>
      <c r="AA160" s="56"/>
      <c r="AT160" s="6" t="s">
        <v>139</v>
      </c>
      <c r="AU160" s="6" t="s">
        <v>82</v>
      </c>
    </row>
    <row r="161" spans="2:51" s="6" customFormat="1" ht="15.75" customHeight="1">
      <c r="B161" s="148"/>
      <c r="C161" s="149"/>
      <c r="D161" s="149"/>
      <c r="E161" s="149"/>
      <c r="F161" s="221" t="s">
        <v>263</v>
      </c>
      <c r="G161" s="222"/>
      <c r="H161" s="222"/>
      <c r="I161" s="222"/>
      <c r="J161" s="149"/>
      <c r="K161" s="149"/>
      <c r="L161" s="149"/>
      <c r="M161" s="149"/>
      <c r="N161" s="149"/>
      <c r="O161" s="149"/>
      <c r="P161" s="149"/>
      <c r="Q161" s="149"/>
      <c r="R161" s="149"/>
      <c r="S161" s="150"/>
      <c r="T161" s="151"/>
      <c r="U161" s="149"/>
      <c r="V161" s="149"/>
      <c r="W161" s="149"/>
      <c r="X161" s="149"/>
      <c r="Y161" s="149"/>
      <c r="Z161" s="149"/>
      <c r="AA161" s="152"/>
      <c r="AT161" s="153" t="s">
        <v>143</v>
      </c>
      <c r="AU161" s="153" t="s">
        <v>82</v>
      </c>
      <c r="AV161" s="153" t="s">
        <v>22</v>
      </c>
      <c r="AW161" s="153" t="s">
        <v>102</v>
      </c>
      <c r="AX161" s="153" t="s">
        <v>74</v>
      </c>
      <c r="AY161" s="153" t="s">
        <v>130</v>
      </c>
    </row>
    <row r="162" spans="2:51" s="6" customFormat="1" ht="15.75" customHeight="1">
      <c r="B162" s="140"/>
      <c r="C162" s="141"/>
      <c r="D162" s="141"/>
      <c r="E162" s="141"/>
      <c r="F162" s="219" t="s">
        <v>264</v>
      </c>
      <c r="G162" s="220"/>
      <c r="H162" s="220"/>
      <c r="I162" s="220"/>
      <c r="J162" s="141"/>
      <c r="K162" s="143">
        <v>310</v>
      </c>
      <c r="L162" s="141"/>
      <c r="M162" s="141"/>
      <c r="N162" s="141"/>
      <c r="O162" s="141"/>
      <c r="P162" s="141"/>
      <c r="Q162" s="141"/>
      <c r="R162" s="141"/>
      <c r="S162" s="144"/>
      <c r="T162" s="145"/>
      <c r="U162" s="141"/>
      <c r="V162" s="141"/>
      <c r="W162" s="141"/>
      <c r="X162" s="141"/>
      <c r="Y162" s="141"/>
      <c r="Z162" s="141"/>
      <c r="AA162" s="146"/>
      <c r="AT162" s="147" t="s">
        <v>143</v>
      </c>
      <c r="AU162" s="147" t="s">
        <v>82</v>
      </c>
      <c r="AV162" s="147" t="s">
        <v>82</v>
      </c>
      <c r="AW162" s="147" t="s">
        <v>102</v>
      </c>
      <c r="AX162" s="147" t="s">
        <v>74</v>
      </c>
      <c r="AY162" s="147" t="s">
        <v>130</v>
      </c>
    </row>
    <row r="163" spans="2:65" s="6" customFormat="1" ht="15.75" customHeight="1">
      <c r="B163" s="22"/>
      <c r="C163" s="154" t="s">
        <v>7</v>
      </c>
      <c r="D163" s="154" t="s">
        <v>265</v>
      </c>
      <c r="E163" s="155" t="s">
        <v>266</v>
      </c>
      <c r="F163" s="223" t="s">
        <v>267</v>
      </c>
      <c r="G163" s="224"/>
      <c r="H163" s="224"/>
      <c r="I163" s="224"/>
      <c r="J163" s="156" t="s">
        <v>268</v>
      </c>
      <c r="K163" s="157">
        <v>4.65</v>
      </c>
      <c r="L163" s="225"/>
      <c r="M163" s="224"/>
      <c r="N163" s="226">
        <f>ROUND($L$163*$K$163,2)</f>
        <v>0</v>
      </c>
      <c r="O163" s="214"/>
      <c r="P163" s="214"/>
      <c r="Q163" s="214"/>
      <c r="R163" s="132" t="s">
        <v>135</v>
      </c>
      <c r="S163" s="42"/>
      <c r="T163" s="135"/>
      <c r="U163" s="136" t="s">
        <v>44</v>
      </c>
      <c r="V163" s="23"/>
      <c r="W163" s="23"/>
      <c r="X163" s="137">
        <v>0.001</v>
      </c>
      <c r="Y163" s="137">
        <f>$X$163*$K$163</f>
        <v>0.0046500000000000005</v>
      </c>
      <c r="Z163" s="137">
        <v>0</v>
      </c>
      <c r="AA163" s="138">
        <f>$Z$163*$K$163</f>
        <v>0</v>
      </c>
      <c r="AR163" s="94" t="s">
        <v>183</v>
      </c>
      <c r="AT163" s="94" t="s">
        <v>265</v>
      </c>
      <c r="AU163" s="94" t="s">
        <v>82</v>
      </c>
      <c r="AY163" s="6" t="s">
        <v>130</v>
      </c>
      <c r="BE163" s="139">
        <f>IF($U$163="základní",$N$163,0)</f>
        <v>0</v>
      </c>
      <c r="BF163" s="139">
        <f>IF($U$163="snížená",$N$163,0)</f>
        <v>0</v>
      </c>
      <c r="BG163" s="139">
        <f>IF($U$163="zákl. přenesená",$N$163,0)</f>
        <v>0</v>
      </c>
      <c r="BH163" s="139">
        <f>IF($U$163="sníž. přenesená",$N$163,0)</f>
        <v>0</v>
      </c>
      <c r="BI163" s="139">
        <f>IF($U$163="nulová",$N$163,0)</f>
        <v>0</v>
      </c>
      <c r="BJ163" s="94" t="s">
        <v>22</v>
      </c>
      <c r="BK163" s="139">
        <f>ROUND($L$163*$K$163,2)</f>
        <v>0</v>
      </c>
      <c r="BL163" s="94" t="s">
        <v>136</v>
      </c>
      <c r="BM163" s="94" t="s">
        <v>269</v>
      </c>
    </row>
    <row r="164" spans="2:47" s="6" customFormat="1" ht="16.5" customHeight="1">
      <c r="B164" s="22"/>
      <c r="C164" s="23"/>
      <c r="D164" s="23"/>
      <c r="E164" s="23"/>
      <c r="F164" s="217" t="s">
        <v>270</v>
      </c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42"/>
      <c r="T164" s="55"/>
      <c r="U164" s="23"/>
      <c r="V164" s="23"/>
      <c r="W164" s="23"/>
      <c r="X164" s="23"/>
      <c r="Y164" s="23"/>
      <c r="Z164" s="23"/>
      <c r="AA164" s="56"/>
      <c r="AT164" s="6" t="s">
        <v>139</v>
      </c>
      <c r="AU164" s="6" t="s">
        <v>82</v>
      </c>
    </row>
    <row r="165" spans="2:51" s="6" customFormat="1" ht="15.75" customHeight="1">
      <c r="B165" s="140"/>
      <c r="C165" s="141"/>
      <c r="D165" s="141"/>
      <c r="E165" s="141"/>
      <c r="F165" s="219" t="s">
        <v>271</v>
      </c>
      <c r="G165" s="220"/>
      <c r="H165" s="220"/>
      <c r="I165" s="220"/>
      <c r="J165" s="141"/>
      <c r="K165" s="143">
        <v>4.65</v>
      </c>
      <c r="L165" s="141"/>
      <c r="M165" s="141"/>
      <c r="N165" s="141"/>
      <c r="O165" s="141"/>
      <c r="P165" s="141"/>
      <c r="Q165" s="141"/>
      <c r="R165" s="141"/>
      <c r="S165" s="144"/>
      <c r="T165" s="145"/>
      <c r="U165" s="141"/>
      <c r="V165" s="141"/>
      <c r="W165" s="141"/>
      <c r="X165" s="141"/>
      <c r="Y165" s="141"/>
      <c r="Z165" s="141"/>
      <c r="AA165" s="146"/>
      <c r="AT165" s="147" t="s">
        <v>143</v>
      </c>
      <c r="AU165" s="147" t="s">
        <v>82</v>
      </c>
      <c r="AV165" s="147" t="s">
        <v>82</v>
      </c>
      <c r="AW165" s="147" t="s">
        <v>74</v>
      </c>
      <c r="AX165" s="147" t="s">
        <v>22</v>
      </c>
      <c r="AY165" s="147" t="s">
        <v>130</v>
      </c>
    </row>
    <row r="166" spans="2:65" s="6" customFormat="1" ht="27" customHeight="1">
      <c r="B166" s="22"/>
      <c r="C166" s="130" t="s">
        <v>272</v>
      </c>
      <c r="D166" s="130" t="s">
        <v>131</v>
      </c>
      <c r="E166" s="131" t="s">
        <v>273</v>
      </c>
      <c r="F166" s="213" t="s">
        <v>274</v>
      </c>
      <c r="G166" s="214"/>
      <c r="H166" s="214"/>
      <c r="I166" s="214"/>
      <c r="J166" s="133" t="s">
        <v>134</v>
      </c>
      <c r="K166" s="134">
        <v>310</v>
      </c>
      <c r="L166" s="215"/>
      <c r="M166" s="214"/>
      <c r="N166" s="216">
        <f>ROUND($L$166*$K$166,2)</f>
        <v>0</v>
      </c>
      <c r="O166" s="214"/>
      <c r="P166" s="214"/>
      <c r="Q166" s="214"/>
      <c r="R166" s="132" t="s">
        <v>135</v>
      </c>
      <c r="S166" s="42"/>
      <c r="T166" s="135"/>
      <c r="U166" s="136" t="s">
        <v>44</v>
      </c>
      <c r="V166" s="23"/>
      <c r="W166" s="23"/>
      <c r="X166" s="137">
        <v>0</v>
      </c>
      <c r="Y166" s="137">
        <f>$X$166*$K$166</f>
        <v>0</v>
      </c>
      <c r="Z166" s="137">
        <v>0</v>
      </c>
      <c r="AA166" s="138">
        <f>$Z$166*$K$166</f>
        <v>0</v>
      </c>
      <c r="AR166" s="94" t="s">
        <v>136</v>
      </c>
      <c r="AT166" s="94" t="s">
        <v>131</v>
      </c>
      <c r="AU166" s="94" t="s">
        <v>82</v>
      </c>
      <c r="AY166" s="6" t="s">
        <v>130</v>
      </c>
      <c r="BE166" s="139">
        <f>IF($U$166="základní",$N$166,0)</f>
        <v>0</v>
      </c>
      <c r="BF166" s="139">
        <f>IF($U$166="snížená",$N$166,0)</f>
        <v>0</v>
      </c>
      <c r="BG166" s="139">
        <f>IF($U$166="zákl. přenesená",$N$166,0)</f>
        <v>0</v>
      </c>
      <c r="BH166" s="139">
        <f>IF($U$166="sníž. přenesená",$N$166,0)</f>
        <v>0</v>
      </c>
      <c r="BI166" s="139">
        <f>IF($U$166="nulová",$N$166,0)</f>
        <v>0</v>
      </c>
      <c r="BJ166" s="94" t="s">
        <v>22</v>
      </c>
      <c r="BK166" s="139">
        <f>ROUND($L$166*$K$166,2)</f>
        <v>0</v>
      </c>
      <c r="BL166" s="94" t="s">
        <v>136</v>
      </c>
      <c r="BM166" s="94" t="s">
        <v>275</v>
      </c>
    </row>
    <row r="167" spans="2:47" s="6" customFormat="1" ht="16.5" customHeight="1">
      <c r="B167" s="22"/>
      <c r="C167" s="23"/>
      <c r="D167" s="23"/>
      <c r="E167" s="23"/>
      <c r="F167" s="217" t="s">
        <v>276</v>
      </c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42"/>
      <c r="T167" s="55"/>
      <c r="U167" s="23"/>
      <c r="V167" s="23"/>
      <c r="W167" s="23"/>
      <c r="X167" s="23"/>
      <c r="Y167" s="23"/>
      <c r="Z167" s="23"/>
      <c r="AA167" s="56"/>
      <c r="AT167" s="6" t="s">
        <v>139</v>
      </c>
      <c r="AU167" s="6" t="s">
        <v>82</v>
      </c>
    </row>
    <row r="168" spans="2:51" s="6" customFormat="1" ht="15.75" customHeight="1">
      <c r="B168" s="148"/>
      <c r="C168" s="149"/>
      <c r="D168" s="149"/>
      <c r="E168" s="149"/>
      <c r="F168" s="221" t="s">
        <v>263</v>
      </c>
      <c r="G168" s="222"/>
      <c r="H168" s="222"/>
      <c r="I168" s="222"/>
      <c r="J168" s="149"/>
      <c r="K168" s="149"/>
      <c r="L168" s="149"/>
      <c r="M168" s="149"/>
      <c r="N168" s="149"/>
      <c r="O168" s="149"/>
      <c r="P168" s="149"/>
      <c r="Q168" s="149"/>
      <c r="R168" s="149"/>
      <c r="S168" s="150"/>
      <c r="T168" s="151"/>
      <c r="U168" s="149"/>
      <c r="V168" s="149"/>
      <c r="W168" s="149"/>
      <c r="X168" s="149"/>
      <c r="Y168" s="149"/>
      <c r="Z168" s="149"/>
      <c r="AA168" s="152"/>
      <c r="AT168" s="153" t="s">
        <v>143</v>
      </c>
      <c r="AU168" s="153" t="s">
        <v>82</v>
      </c>
      <c r="AV168" s="153" t="s">
        <v>22</v>
      </c>
      <c r="AW168" s="153" t="s">
        <v>102</v>
      </c>
      <c r="AX168" s="153" t="s">
        <v>74</v>
      </c>
      <c r="AY168" s="153" t="s">
        <v>130</v>
      </c>
    </row>
    <row r="169" spans="2:51" s="6" customFormat="1" ht="15.75" customHeight="1">
      <c r="B169" s="140"/>
      <c r="C169" s="141"/>
      <c r="D169" s="141"/>
      <c r="E169" s="141"/>
      <c r="F169" s="219" t="s">
        <v>264</v>
      </c>
      <c r="G169" s="220"/>
      <c r="H169" s="220"/>
      <c r="I169" s="220"/>
      <c r="J169" s="141"/>
      <c r="K169" s="143">
        <v>310</v>
      </c>
      <c r="L169" s="141"/>
      <c r="M169" s="141"/>
      <c r="N169" s="141"/>
      <c r="O169" s="141"/>
      <c r="P169" s="141"/>
      <c r="Q169" s="141"/>
      <c r="R169" s="141"/>
      <c r="S169" s="144"/>
      <c r="T169" s="145"/>
      <c r="U169" s="141"/>
      <c r="V169" s="141"/>
      <c r="W169" s="141"/>
      <c r="X169" s="141"/>
      <c r="Y169" s="141"/>
      <c r="Z169" s="141"/>
      <c r="AA169" s="146"/>
      <c r="AT169" s="147" t="s">
        <v>143</v>
      </c>
      <c r="AU169" s="147" t="s">
        <v>82</v>
      </c>
      <c r="AV169" s="147" t="s">
        <v>82</v>
      </c>
      <c r="AW169" s="147" t="s">
        <v>102</v>
      </c>
      <c r="AX169" s="147" t="s">
        <v>74</v>
      </c>
      <c r="AY169" s="147" t="s">
        <v>130</v>
      </c>
    </row>
    <row r="170" spans="2:63" s="119" customFormat="1" ht="30.75" customHeight="1">
      <c r="B170" s="120"/>
      <c r="C170" s="121"/>
      <c r="D170" s="129" t="s">
        <v>105</v>
      </c>
      <c r="E170" s="121"/>
      <c r="F170" s="121"/>
      <c r="G170" s="121"/>
      <c r="H170" s="121"/>
      <c r="I170" s="121"/>
      <c r="J170" s="121"/>
      <c r="K170" s="121"/>
      <c r="L170" s="121"/>
      <c r="M170" s="121"/>
      <c r="N170" s="230">
        <f>$BK$170</f>
        <v>0</v>
      </c>
      <c r="O170" s="229"/>
      <c r="P170" s="229"/>
      <c r="Q170" s="229"/>
      <c r="R170" s="121"/>
      <c r="S170" s="123"/>
      <c r="T170" s="124"/>
      <c r="U170" s="121"/>
      <c r="V170" s="121"/>
      <c r="W170" s="125">
        <f>SUM($W$171:$W$184)</f>
        <v>0</v>
      </c>
      <c r="X170" s="121"/>
      <c r="Y170" s="125">
        <f>SUM($Y$171:$Y$184)</f>
        <v>0.22797</v>
      </c>
      <c r="Z170" s="121"/>
      <c r="AA170" s="126">
        <f>SUM($AA$171:$AA$184)</f>
        <v>0</v>
      </c>
      <c r="AR170" s="127" t="s">
        <v>22</v>
      </c>
      <c r="AT170" s="127" t="s">
        <v>73</v>
      </c>
      <c r="AU170" s="127" t="s">
        <v>22</v>
      </c>
      <c r="AY170" s="127" t="s">
        <v>130</v>
      </c>
      <c r="BK170" s="128">
        <f>SUM($BK$171:$BK$184)</f>
        <v>0</v>
      </c>
    </row>
    <row r="171" spans="2:65" s="6" customFormat="1" ht="27" customHeight="1">
      <c r="B171" s="22"/>
      <c r="C171" s="130" t="s">
        <v>277</v>
      </c>
      <c r="D171" s="130" t="s">
        <v>131</v>
      </c>
      <c r="E171" s="131" t="s">
        <v>278</v>
      </c>
      <c r="F171" s="213" t="s">
        <v>279</v>
      </c>
      <c r="G171" s="214"/>
      <c r="H171" s="214"/>
      <c r="I171" s="214"/>
      <c r="J171" s="133" t="s">
        <v>169</v>
      </c>
      <c r="K171" s="134">
        <v>223.5</v>
      </c>
      <c r="L171" s="215"/>
      <c r="M171" s="214"/>
      <c r="N171" s="216">
        <f>ROUND($L$171*$K$171,2)</f>
        <v>0</v>
      </c>
      <c r="O171" s="214"/>
      <c r="P171" s="214"/>
      <c r="Q171" s="214"/>
      <c r="R171" s="132"/>
      <c r="S171" s="42"/>
      <c r="T171" s="135"/>
      <c r="U171" s="136" t="s">
        <v>44</v>
      </c>
      <c r="V171" s="23"/>
      <c r="W171" s="23"/>
      <c r="X171" s="137">
        <v>0.00069</v>
      </c>
      <c r="Y171" s="137">
        <f>$X$171*$K$171</f>
        <v>0.154215</v>
      </c>
      <c r="Z171" s="137">
        <v>0</v>
      </c>
      <c r="AA171" s="138">
        <f>$Z$171*$K$171</f>
        <v>0</v>
      </c>
      <c r="AR171" s="94" t="s">
        <v>136</v>
      </c>
      <c r="AT171" s="94" t="s">
        <v>131</v>
      </c>
      <c r="AU171" s="94" t="s">
        <v>82</v>
      </c>
      <c r="AY171" s="6" t="s">
        <v>130</v>
      </c>
      <c r="BE171" s="139">
        <f>IF($U$171="základní",$N$171,0)</f>
        <v>0</v>
      </c>
      <c r="BF171" s="139">
        <f>IF($U$171="snížená",$N$171,0)</f>
        <v>0</v>
      </c>
      <c r="BG171" s="139">
        <f>IF($U$171="zákl. přenesená",$N$171,0)</f>
        <v>0</v>
      </c>
      <c r="BH171" s="139">
        <f>IF($U$171="sníž. přenesená",$N$171,0)</f>
        <v>0</v>
      </c>
      <c r="BI171" s="139">
        <f>IF($U$171="nulová",$N$171,0)</f>
        <v>0</v>
      </c>
      <c r="BJ171" s="94" t="s">
        <v>22</v>
      </c>
      <c r="BK171" s="139">
        <f>ROUND($L$171*$K$171,2)</f>
        <v>0</v>
      </c>
      <c r="BL171" s="94" t="s">
        <v>136</v>
      </c>
      <c r="BM171" s="94" t="s">
        <v>280</v>
      </c>
    </row>
    <row r="172" spans="2:47" s="6" customFormat="1" ht="16.5" customHeight="1">
      <c r="B172" s="22"/>
      <c r="C172" s="23"/>
      <c r="D172" s="23"/>
      <c r="E172" s="23"/>
      <c r="F172" s="217" t="s">
        <v>281</v>
      </c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42"/>
      <c r="T172" s="55"/>
      <c r="U172" s="23"/>
      <c r="V172" s="23"/>
      <c r="W172" s="23"/>
      <c r="X172" s="23"/>
      <c r="Y172" s="23"/>
      <c r="Z172" s="23"/>
      <c r="AA172" s="56"/>
      <c r="AT172" s="6" t="s">
        <v>139</v>
      </c>
      <c r="AU172" s="6" t="s">
        <v>82</v>
      </c>
    </row>
    <row r="173" spans="2:51" s="6" customFormat="1" ht="15.75" customHeight="1">
      <c r="B173" s="148"/>
      <c r="C173" s="149"/>
      <c r="D173" s="149"/>
      <c r="E173" s="149"/>
      <c r="F173" s="221" t="s">
        <v>282</v>
      </c>
      <c r="G173" s="222"/>
      <c r="H173" s="222"/>
      <c r="I173" s="222"/>
      <c r="J173" s="149"/>
      <c r="K173" s="149"/>
      <c r="L173" s="149"/>
      <c r="M173" s="149"/>
      <c r="N173" s="149"/>
      <c r="O173" s="149"/>
      <c r="P173" s="149"/>
      <c r="Q173" s="149"/>
      <c r="R173" s="149"/>
      <c r="S173" s="150"/>
      <c r="T173" s="151"/>
      <c r="U173" s="149"/>
      <c r="V173" s="149"/>
      <c r="W173" s="149"/>
      <c r="X173" s="149"/>
      <c r="Y173" s="149"/>
      <c r="Z173" s="149"/>
      <c r="AA173" s="152"/>
      <c r="AT173" s="153" t="s">
        <v>143</v>
      </c>
      <c r="AU173" s="153" t="s">
        <v>82</v>
      </c>
      <c r="AV173" s="153" t="s">
        <v>22</v>
      </c>
      <c r="AW173" s="153" t="s">
        <v>102</v>
      </c>
      <c r="AX173" s="153" t="s">
        <v>74</v>
      </c>
      <c r="AY173" s="153" t="s">
        <v>130</v>
      </c>
    </row>
    <row r="174" spans="2:51" s="6" customFormat="1" ht="15.75" customHeight="1">
      <c r="B174" s="140"/>
      <c r="C174" s="141"/>
      <c r="D174" s="141"/>
      <c r="E174" s="141"/>
      <c r="F174" s="219" t="s">
        <v>283</v>
      </c>
      <c r="G174" s="220"/>
      <c r="H174" s="220"/>
      <c r="I174" s="220"/>
      <c r="J174" s="141"/>
      <c r="K174" s="143">
        <v>223.5</v>
      </c>
      <c r="L174" s="141"/>
      <c r="M174" s="141"/>
      <c r="N174" s="141"/>
      <c r="O174" s="141"/>
      <c r="P174" s="141"/>
      <c r="Q174" s="141"/>
      <c r="R174" s="141"/>
      <c r="S174" s="144"/>
      <c r="T174" s="145"/>
      <c r="U174" s="141"/>
      <c r="V174" s="141"/>
      <c r="W174" s="141"/>
      <c r="X174" s="141"/>
      <c r="Y174" s="141"/>
      <c r="Z174" s="141"/>
      <c r="AA174" s="146"/>
      <c r="AT174" s="147" t="s">
        <v>143</v>
      </c>
      <c r="AU174" s="147" t="s">
        <v>82</v>
      </c>
      <c r="AV174" s="147" t="s">
        <v>82</v>
      </c>
      <c r="AW174" s="147" t="s">
        <v>102</v>
      </c>
      <c r="AX174" s="147" t="s">
        <v>74</v>
      </c>
      <c r="AY174" s="147" t="s">
        <v>130</v>
      </c>
    </row>
    <row r="175" spans="2:65" s="6" customFormat="1" ht="27" customHeight="1">
      <c r="B175" s="22"/>
      <c r="C175" s="130" t="s">
        <v>284</v>
      </c>
      <c r="D175" s="130" t="s">
        <v>131</v>
      </c>
      <c r="E175" s="131" t="s">
        <v>285</v>
      </c>
      <c r="F175" s="213" t="s">
        <v>286</v>
      </c>
      <c r="G175" s="214"/>
      <c r="H175" s="214"/>
      <c r="I175" s="214"/>
      <c r="J175" s="133" t="s">
        <v>169</v>
      </c>
      <c r="K175" s="134">
        <v>223.5</v>
      </c>
      <c r="L175" s="215"/>
      <c r="M175" s="214"/>
      <c r="N175" s="216">
        <f>ROUND($L$175*$K$175,2)</f>
        <v>0</v>
      </c>
      <c r="O175" s="214"/>
      <c r="P175" s="214"/>
      <c r="Q175" s="214"/>
      <c r="R175" s="132"/>
      <c r="S175" s="42"/>
      <c r="T175" s="135"/>
      <c r="U175" s="136" t="s">
        <v>44</v>
      </c>
      <c r="V175" s="23"/>
      <c r="W175" s="23"/>
      <c r="X175" s="137">
        <v>0.0001</v>
      </c>
      <c r="Y175" s="137">
        <f>$X$175*$K$175</f>
        <v>0.022350000000000002</v>
      </c>
      <c r="Z175" s="137">
        <v>0</v>
      </c>
      <c r="AA175" s="138">
        <f>$Z$175*$K$175</f>
        <v>0</v>
      </c>
      <c r="AR175" s="94" t="s">
        <v>136</v>
      </c>
      <c r="AT175" s="94" t="s">
        <v>131</v>
      </c>
      <c r="AU175" s="94" t="s">
        <v>82</v>
      </c>
      <c r="AY175" s="6" t="s">
        <v>130</v>
      </c>
      <c r="BE175" s="139">
        <f>IF($U$175="základní",$N$175,0)</f>
        <v>0</v>
      </c>
      <c r="BF175" s="139">
        <f>IF($U$175="snížená",$N$175,0)</f>
        <v>0</v>
      </c>
      <c r="BG175" s="139">
        <f>IF($U$175="zákl. přenesená",$N$175,0)</f>
        <v>0</v>
      </c>
      <c r="BH175" s="139">
        <f>IF($U$175="sníž. přenesená",$N$175,0)</f>
        <v>0</v>
      </c>
      <c r="BI175" s="139">
        <f>IF($U$175="nulová",$N$175,0)</f>
        <v>0</v>
      </c>
      <c r="BJ175" s="94" t="s">
        <v>22</v>
      </c>
      <c r="BK175" s="139">
        <f>ROUND($L$175*$K$175,2)</f>
        <v>0</v>
      </c>
      <c r="BL175" s="94" t="s">
        <v>136</v>
      </c>
      <c r="BM175" s="94" t="s">
        <v>287</v>
      </c>
    </row>
    <row r="176" spans="2:47" s="6" customFormat="1" ht="16.5" customHeight="1">
      <c r="B176" s="22"/>
      <c r="C176" s="23"/>
      <c r="D176" s="23"/>
      <c r="E176" s="23"/>
      <c r="F176" s="217" t="s">
        <v>288</v>
      </c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42"/>
      <c r="T176" s="55"/>
      <c r="U176" s="23"/>
      <c r="V176" s="23"/>
      <c r="W176" s="23"/>
      <c r="X176" s="23"/>
      <c r="Y176" s="23"/>
      <c r="Z176" s="23"/>
      <c r="AA176" s="56"/>
      <c r="AT176" s="6" t="s">
        <v>139</v>
      </c>
      <c r="AU176" s="6" t="s">
        <v>82</v>
      </c>
    </row>
    <row r="177" spans="2:51" s="6" customFormat="1" ht="15.75" customHeight="1">
      <c r="B177" s="148"/>
      <c r="C177" s="149"/>
      <c r="D177" s="149"/>
      <c r="E177" s="149"/>
      <c r="F177" s="221" t="s">
        <v>289</v>
      </c>
      <c r="G177" s="222"/>
      <c r="H177" s="222"/>
      <c r="I177" s="222"/>
      <c r="J177" s="149"/>
      <c r="K177" s="149"/>
      <c r="L177" s="149"/>
      <c r="M177" s="149"/>
      <c r="N177" s="149"/>
      <c r="O177" s="149"/>
      <c r="P177" s="149"/>
      <c r="Q177" s="149"/>
      <c r="R177" s="149"/>
      <c r="S177" s="150"/>
      <c r="T177" s="151"/>
      <c r="U177" s="149"/>
      <c r="V177" s="149"/>
      <c r="W177" s="149"/>
      <c r="X177" s="149"/>
      <c r="Y177" s="149"/>
      <c r="Z177" s="149"/>
      <c r="AA177" s="152"/>
      <c r="AT177" s="153" t="s">
        <v>143</v>
      </c>
      <c r="AU177" s="153" t="s">
        <v>82</v>
      </c>
      <c r="AV177" s="153" t="s">
        <v>22</v>
      </c>
      <c r="AW177" s="153" t="s">
        <v>102</v>
      </c>
      <c r="AX177" s="153" t="s">
        <v>74</v>
      </c>
      <c r="AY177" s="153" t="s">
        <v>130</v>
      </c>
    </row>
    <row r="178" spans="2:51" s="6" customFormat="1" ht="15.75" customHeight="1">
      <c r="B178" s="140"/>
      <c r="C178" s="141"/>
      <c r="D178" s="141"/>
      <c r="E178" s="141"/>
      <c r="F178" s="219" t="s">
        <v>283</v>
      </c>
      <c r="G178" s="220"/>
      <c r="H178" s="220"/>
      <c r="I178" s="220"/>
      <c r="J178" s="141"/>
      <c r="K178" s="143">
        <v>223.5</v>
      </c>
      <c r="L178" s="141"/>
      <c r="M178" s="141"/>
      <c r="N178" s="141"/>
      <c r="O178" s="141"/>
      <c r="P178" s="141"/>
      <c r="Q178" s="141"/>
      <c r="R178" s="141"/>
      <c r="S178" s="144"/>
      <c r="T178" s="145"/>
      <c r="U178" s="141"/>
      <c r="V178" s="141"/>
      <c r="W178" s="141"/>
      <c r="X178" s="141"/>
      <c r="Y178" s="141"/>
      <c r="Z178" s="141"/>
      <c r="AA178" s="146"/>
      <c r="AT178" s="147" t="s">
        <v>143</v>
      </c>
      <c r="AU178" s="147" t="s">
        <v>82</v>
      </c>
      <c r="AV178" s="147" t="s">
        <v>82</v>
      </c>
      <c r="AW178" s="147" t="s">
        <v>102</v>
      </c>
      <c r="AX178" s="147" t="s">
        <v>74</v>
      </c>
      <c r="AY178" s="147" t="s">
        <v>130</v>
      </c>
    </row>
    <row r="179" spans="2:65" s="6" customFormat="1" ht="15.75" customHeight="1">
      <c r="B179" s="22"/>
      <c r="C179" s="130" t="s">
        <v>290</v>
      </c>
      <c r="D179" s="130" t="s">
        <v>131</v>
      </c>
      <c r="E179" s="131" t="s">
        <v>291</v>
      </c>
      <c r="F179" s="213" t="s">
        <v>292</v>
      </c>
      <c r="G179" s="214"/>
      <c r="H179" s="214"/>
      <c r="I179" s="214"/>
      <c r="J179" s="133" t="s">
        <v>169</v>
      </c>
      <c r="K179" s="134">
        <v>74.5</v>
      </c>
      <c r="L179" s="215"/>
      <c r="M179" s="214"/>
      <c r="N179" s="216">
        <f>ROUND($L$179*$K$179,2)</f>
        <v>0</v>
      </c>
      <c r="O179" s="214"/>
      <c r="P179" s="214"/>
      <c r="Q179" s="214"/>
      <c r="R179" s="132"/>
      <c r="S179" s="42"/>
      <c r="T179" s="135"/>
      <c r="U179" s="136" t="s">
        <v>44</v>
      </c>
      <c r="V179" s="23"/>
      <c r="W179" s="23"/>
      <c r="X179" s="137">
        <v>0.00069</v>
      </c>
      <c r="Y179" s="137">
        <f>$X$179*$K$179</f>
        <v>0.051405</v>
      </c>
      <c r="Z179" s="137">
        <v>0</v>
      </c>
      <c r="AA179" s="138">
        <f>$Z$179*$K$179</f>
        <v>0</v>
      </c>
      <c r="AR179" s="94" t="s">
        <v>136</v>
      </c>
      <c r="AT179" s="94" t="s">
        <v>131</v>
      </c>
      <c r="AU179" s="94" t="s">
        <v>82</v>
      </c>
      <c r="AY179" s="6" t="s">
        <v>130</v>
      </c>
      <c r="BE179" s="139">
        <f>IF($U$179="základní",$N$179,0)</f>
        <v>0</v>
      </c>
      <c r="BF179" s="139">
        <f>IF($U$179="snížená",$N$179,0)</f>
        <v>0</v>
      </c>
      <c r="BG179" s="139">
        <f>IF($U$179="zákl. přenesená",$N$179,0)</f>
        <v>0</v>
      </c>
      <c r="BH179" s="139">
        <f>IF($U$179="sníž. přenesená",$N$179,0)</f>
        <v>0</v>
      </c>
      <c r="BI179" s="139">
        <f>IF($U$179="nulová",$N$179,0)</f>
        <v>0</v>
      </c>
      <c r="BJ179" s="94" t="s">
        <v>22</v>
      </c>
      <c r="BK179" s="139">
        <f>ROUND($L$179*$K$179,2)</f>
        <v>0</v>
      </c>
      <c r="BL179" s="94" t="s">
        <v>136</v>
      </c>
      <c r="BM179" s="94" t="s">
        <v>293</v>
      </c>
    </row>
    <row r="180" spans="2:47" s="6" customFormat="1" ht="16.5" customHeight="1">
      <c r="B180" s="22"/>
      <c r="C180" s="23"/>
      <c r="D180" s="23"/>
      <c r="E180" s="23"/>
      <c r="F180" s="217" t="s">
        <v>281</v>
      </c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42"/>
      <c r="T180" s="55"/>
      <c r="U180" s="23"/>
      <c r="V180" s="23"/>
      <c r="W180" s="23"/>
      <c r="X180" s="23"/>
      <c r="Y180" s="23"/>
      <c r="Z180" s="23"/>
      <c r="AA180" s="56"/>
      <c r="AT180" s="6" t="s">
        <v>139</v>
      </c>
      <c r="AU180" s="6" t="s">
        <v>82</v>
      </c>
    </row>
    <row r="181" spans="2:51" s="6" customFormat="1" ht="15.75" customHeight="1">
      <c r="B181" s="148"/>
      <c r="C181" s="149"/>
      <c r="D181" s="149"/>
      <c r="E181" s="149"/>
      <c r="F181" s="221" t="s">
        <v>282</v>
      </c>
      <c r="G181" s="222"/>
      <c r="H181" s="222"/>
      <c r="I181" s="222"/>
      <c r="J181" s="149"/>
      <c r="K181" s="149"/>
      <c r="L181" s="149"/>
      <c r="M181" s="149"/>
      <c r="N181" s="149"/>
      <c r="O181" s="149"/>
      <c r="P181" s="149"/>
      <c r="Q181" s="149"/>
      <c r="R181" s="149"/>
      <c r="S181" s="150"/>
      <c r="T181" s="151"/>
      <c r="U181" s="149"/>
      <c r="V181" s="149"/>
      <c r="W181" s="149"/>
      <c r="X181" s="149"/>
      <c r="Y181" s="149"/>
      <c r="Z181" s="149"/>
      <c r="AA181" s="152"/>
      <c r="AT181" s="153" t="s">
        <v>143</v>
      </c>
      <c r="AU181" s="153" t="s">
        <v>82</v>
      </c>
      <c r="AV181" s="153" t="s">
        <v>22</v>
      </c>
      <c r="AW181" s="153" t="s">
        <v>102</v>
      </c>
      <c r="AX181" s="153" t="s">
        <v>74</v>
      </c>
      <c r="AY181" s="153" t="s">
        <v>130</v>
      </c>
    </row>
    <row r="182" spans="2:51" s="6" customFormat="1" ht="15.75" customHeight="1">
      <c r="B182" s="140"/>
      <c r="C182" s="141"/>
      <c r="D182" s="141"/>
      <c r="E182" s="141"/>
      <c r="F182" s="219" t="s">
        <v>294</v>
      </c>
      <c r="G182" s="220"/>
      <c r="H182" s="220"/>
      <c r="I182" s="220"/>
      <c r="J182" s="141"/>
      <c r="K182" s="143">
        <v>74.5</v>
      </c>
      <c r="L182" s="141"/>
      <c r="M182" s="141"/>
      <c r="N182" s="141"/>
      <c r="O182" s="141"/>
      <c r="P182" s="141"/>
      <c r="Q182" s="141"/>
      <c r="R182" s="141"/>
      <c r="S182" s="144"/>
      <c r="T182" s="145"/>
      <c r="U182" s="141"/>
      <c r="V182" s="141"/>
      <c r="W182" s="141"/>
      <c r="X182" s="141"/>
      <c r="Y182" s="141"/>
      <c r="Z182" s="141"/>
      <c r="AA182" s="146"/>
      <c r="AT182" s="147" t="s">
        <v>143</v>
      </c>
      <c r="AU182" s="147" t="s">
        <v>82</v>
      </c>
      <c r="AV182" s="147" t="s">
        <v>82</v>
      </c>
      <c r="AW182" s="147" t="s">
        <v>102</v>
      </c>
      <c r="AX182" s="147" t="s">
        <v>74</v>
      </c>
      <c r="AY182" s="147" t="s">
        <v>130</v>
      </c>
    </row>
    <row r="183" spans="2:65" s="6" customFormat="1" ht="15.75" customHeight="1">
      <c r="B183" s="22"/>
      <c r="C183" s="154" t="s">
        <v>295</v>
      </c>
      <c r="D183" s="154" t="s">
        <v>265</v>
      </c>
      <c r="E183" s="155" t="s">
        <v>296</v>
      </c>
      <c r="F183" s="223" t="s">
        <v>297</v>
      </c>
      <c r="G183" s="224"/>
      <c r="H183" s="224"/>
      <c r="I183" s="224"/>
      <c r="J183" s="156" t="s">
        <v>298</v>
      </c>
      <c r="K183" s="157">
        <v>149</v>
      </c>
      <c r="L183" s="225"/>
      <c r="M183" s="224"/>
      <c r="N183" s="226">
        <f>ROUND($L$183*$K$183,2)</f>
        <v>0</v>
      </c>
      <c r="O183" s="214"/>
      <c r="P183" s="214"/>
      <c r="Q183" s="214"/>
      <c r="R183" s="132"/>
      <c r="S183" s="42"/>
      <c r="T183" s="135"/>
      <c r="U183" s="136" t="s">
        <v>44</v>
      </c>
      <c r="V183" s="23"/>
      <c r="W183" s="23"/>
      <c r="X183" s="137">
        <v>0</v>
      </c>
      <c r="Y183" s="137">
        <f>$X$183*$K$183</f>
        <v>0</v>
      </c>
      <c r="Z183" s="137">
        <v>0</v>
      </c>
      <c r="AA183" s="138">
        <f>$Z$183*$K$183</f>
        <v>0</v>
      </c>
      <c r="AR183" s="94" t="s">
        <v>183</v>
      </c>
      <c r="AT183" s="94" t="s">
        <v>265</v>
      </c>
      <c r="AU183" s="94" t="s">
        <v>82</v>
      </c>
      <c r="AY183" s="6" t="s">
        <v>130</v>
      </c>
      <c r="BE183" s="139">
        <f>IF($U$183="základní",$N$183,0)</f>
        <v>0</v>
      </c>
      <c r="BF183" s="139">
        <f>IF($U$183="snížená",$N$183,0)</f>
        <v>0</v>
      </c>
      <c r="BG183" s="139">
        <f>IF($U$183="zákl. přenesená",$N$183,0)</f>
        <v>0</v>
      </c>
      <c r="BH183" s="139">
        <f>IF($U$183="sníž. přenesená",$N$183,0)</f>
        <v>0</v>
      </c>
      <c r="BI183" s="139">
        <f>IF($U$183="nulová",$N$183,0)</f>
        <v>0</v>
      </c>
      <c r="BJ183" s="94" t="s">
        <v>22</v>
      </c>
      <c r="BK183" s="139">
        <f>ROUND($L$183*$K$183,2)</f>
        <v>0</v>
      </c>
      <c r="BL183" s="94" t="s">
        <v>136</v>
      </c>
      <c r="BM183" s="94" t="s">
        <v>299</v>
      </c>
    </row>
    <row r="184" spans="2:51" s="6" customFormat="1" ht="15.75" customHeight="1">
      <c r="B184" s="140"/>
      <c r="C184" s="141"/>
      <c r="D184" s="141"/>
      <c r="E184" s="142"/>
      <c r="F184" s="219" t="s">
        <v>300</v>
      </c>
      <c r="G184" s="220"/>
      <c r="H184" s="220"/>
      <c r="I184" s="220"/>
      <c r="J184" s="141"/>
      <c r="K184" s="143">
        <v>149</v>
      </c>
      <c r="L184" s="141"/>
      <c r="M184" s="141"/>
      <c r="N184" s="141"/>
      <c r="O184" s="141"/>
      <c r="P184" s="141"/>
      <c r="Q184" s="141"/>
      <c r="R184" s="141"/>
      <c r="S184" s="144"/>
      <c r="T184" s="145"/>
      <c r="U184" s="141"/>
      <c r="V184" s="141"/>
      <c r="W184" s="141"/>
      <c r="X184" s="141"/>
      <c r="Y184" s="141"/>
      <c r="Z184" s="141"/>
      <c r="AA184" s="146"/>
      <c r="AT184" s="147" t="s">
        <v>143</v>
      </c>
      <c r="AU184" s="147" t="s">
        <v>82</v>
      </c>
      <c r="AV184" s="147" t="s">
        <v>82</v>
      </c>
      <c r="AW184" s="147" t="s">
        <v>102</v>
      </c>
      <c r="AX184" s="147" t="s">
        <v>22</v>
      </c>
      <c r="AY184" s="147" t="s">
        <v>130</v>
      </c>
    </row>
    <row r="185" spans="2:63" s="119" customFormat="1" ht="30.75" customHeight="1">
      <c r="B185" s="120"/>
      <c r="C185" s="121"/>
      <c r="D185" s="129" t="s">
        <v>106</v>
      </c>
      <c r="E185" s="121"/>
      <c r="F185" s="121"/>
      <c r="G185" s="121"/>
      <c r="H185" s="121"/>
      <c r="I185" s="121"/>
      <c r="J185" s="121"/>
      <c r="K185" s="121"/>
      <c r="L185" s="121"/>
      <c r="M185" s="121"/>
      <c r="N185" s="230">
        <f>$BK$185</f>
        <v>0</v>
      </c>
      <c r="O185" s="229"/>
      <c r="P185" s="229"/>
      <c r="Q185" s="229"/>
      <c r="R185" s="121"/>
      <c r="S185" s="123"/>
      <c r="T185" s="124"/>
      <c r="U185" s="121"/>
      <c r="V185" s="121"/>
      <c r="W185" s="125">
        <f>SUM($W$186:$W$190)</f>
        <v>0</v>
      </c>
      <c r="X185" s="121"/>
      <c r="Y185" s="125">
        <f>SUM($Y$186:$Y$190)</f>
        <v>24.226825</v>
      </c>
      <c r="Z185" s="121"/>
      <c r="AA185" s="126">
        <f>SUM($AA$186:$AA$190)</f>
        <v>0</v>
      </c>
      <c r="AR185" s="127" t="s">
        <v>22</v>
      </c>
      <c r="AT185" s="127" t="s">
        <v>73</v>
      </c>
      <c r="AU185" s="127" t="s">
        <v>22</v>
      </c>
      <c r="AY185" s="127" t="s">
        <v>130</v>
      </c>
      <c r="BK185" s="128">
        <f>SUM($BK$186:$BK$190)</f>
        <v>0</v>
      </c>
    </row>
    <row r="186" spans="2:65" s="6" customFormat="1" ht="27" customHeight="1">
      <c r="B186" s="22"/>
      <c r="C186" s="130" t="s">
        <v>301</v>
      </c>
      <c r="D186" s="130" t="s">
        <v>131</v>
      </c>
      <c r="E186" s="131" t="s">
        <v>302</v>
      </c>
      <c r="F186" s="213" t="s">
        <v>303</v>
      </c>
      <c r="G186" s="214"/>
      <c r="H186" s="214"/>
      <c r="I186" s="214"/>
      <c r="J186" s="133" t="s">
        <v>178</v>
      </c>
      <c r="K186" s="134">
        <v>8.75</v>
      </c>
      <c r="L186" s="215"/>
      <c r="M186" s="214"/>
      <c r="N186" s="216">
        <f>ROUND($L$186*$K$186,2)</f>
        <v>0</v>
      </c>
      <c r="O186" s="214"/>
      <c r="P186" s="214"/>
      <c r="Q186" s="214"/>
      <c r="R186" s="132" t="s">
        <v>135</v>
      </c>
      <c r="S186" s="42"/>
      <c r="T186" s="135"/>
      <c r="U186" s="136" t="s">
        <v>44</v>
      </c>
      <c r="V186" s="23"/>
      <c r="W186" s="23"/>
      <c r="X186" s="137">
        <v>2.76878</v>
      </c>
      <c r="Y186" s="137">
        <f>$X$186*$K$186</f>
        <v>24.226825</v>
      </c>
      <c r="Z186" s="137">
        <v>0</v>
      </c>
      <c r="AA186" s="138">
        <f>$Z$186*$K$186</f>
        <v>0</v>
      </c>
      <c r="AR186" s="94" t="s">
        <v>136</v>
      </c>
      <c r="AT186" s="94" t="s">
        <v>131</v>
      </c>
      <c r="AU186" s="94" t="s">
        <v>82</v>
      </c>
      <c r="AY186" s="6" t="s">
        <v>130</v>
      </c>
      <c r="BE186" s="139">
        <f>IF($U$186="základní",$N$186,0)</f>
        <v>0</v>
      </c>
      <c r="BF186" s="139">
        <f>IF($U$186="snížená",$N$186,0)</f>
        <v>0</v>
      </c>
      <c r="BG186" s="139">
        <f>IF($U$186="zákl. přenesená",$N$186,0)</f>
        <v>0</v>
      </c>
      <c r="BH186" s="139">
        <f>IF($U$186="sníž. přenesená",$N$186,0)</f>
        <v>0</v>
      </c>
      <c r="BI186" s="139">
        <f>IF($U$186="nulová",$N$186,0)</f>
        <v>0</v>
      </c>
      <c r="BJ186" s="94" t="s">
        <v>22</v>
      </c>
      <c r="BK186" s="139">
        <f>ROUND($L$186*$K$186,2)</f>
        <v>0</v>
      </c>
      <c r="BL186" s="94" t="s">
        <v>136</v>
      </c>
      <c r="BM186" s="94" t="s">
        <v>304</v>
      </c>
    </row>
    <row r="187" spans="2:47" s="6" customFormat="1" ht="27" customHeight="1">
      <c r="B187" s="22"/>
      <c r="C187" s="23"/>
      <c r="D187" s="23"/>
      <c r="E187" s="23"/>
      <c r="F187" s="217" t="s">
        <v>305</v>
      </c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42"/>
      <c r="T187" s="55"/>
      <c r="U187" s="23"/>
      <c r="V187" s="23"/>
      <c r="W187" s="23"/>
      <c r="X187" s="23"/>
      <c r="Y187" s="23"/>
      <c r="Z187" s="23"/>
      <c r="AA187" s="56"/>
      <c r="AT187" s="6" t="s">
        <v>139</v>
      </c>
      <c r="AU187" s="6" t="s">
        <v>82</v>
      </c>
    </row>
    <row r="188" spans="2:47" s="6" customFormat="1" ht="27" customHeight="1">
      <c r="B188" s="22"/>
      <c r="C188" s="23"/>
      <c r="D188" s="23"/>
      <c r="E188" s="23"/>
      <c r="F188" s="218" t="s">
        <v>306</v>
      </c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42"/>
      <c r="T188" s="55"/>
      <c r="U188" s="23"/>
      <c r="V188" s="23"/>
      <c r="W188" s="23"/>
      <c r="X188" s="23"/>
      <c r="Y188" s="23"/>
      <c r="Z188" s="23"/>
      <c r="AA188" s="56"/>
      <c r="AT188" s="6" t="s">
        <v>141</v>
      </c>
      <c r="AU188" s="6" t="s">
        <v>82</v>
      </c>
    </row>
    <row r="189" spans="2:51" s="6" customFormat="1" ht="15.75" customHeight="1">
      <c r="B189" s="148"/>
      <c r="C189" s="149"/>
      <c r="D189" s="149"/>
      <c r="E189" s="149"/>
      <c r="F189" s="221" t="s">
        <v>307</v>
      </c>
      <c r="G189" s="222"/>
      <c r="H189" s="222"/>
      <c r="I189" s="222"/>
      <c r="J189" s="149"/>
      <c r="K189" s="149"/>
      <c r="L189" s="149"/>
      <c r="M189" s="149"/>
      <c r="N189" s="149"/>
      <c r="O189" s="149"/>
      <c r="P189" s="149"/>
      <c r="Q189" s="149"/>
      <c r="R189" s="149"/>
      <c r="S189" s="150"/>
      <c r="T189" s="151"/>
      <c r="U189" s="149"/>
      <c r="V189" s="149"/>
      <c r="W189" s="149"/>
      <c r="X189" s="149"/>
      <c r="Y189" s="149"/>
      <c r="Z189" s="149"/>
      <c r="AA189" s="152"/>
      <c r="AT189" s="153" t="s">
        <v>143</v>
      </c>
      <c r="AU189" s="153" t="s">
        <v>82</v>
      </c>
      <c r="AV189" s="153" t="s">
        <v>22</v>
      </c>
      <c r="AW189" s="153" t="s">
        <v>102</v>
      </c>
      <c r="AX189" s="153" t="s">
        <v>74</v>
      </c>
      <c r="AY189" s="153" t="s">
        <v>130</v>
      </c>
    </row>
    <row r="190" spans="2:51" s="6" customFormat="1" ht="15.75" customHeight="1">
      <c r="B190" s="140"/>
      <c r="C190" s="141"/>
      <c r="D190" s="141"/>
      <c r="E190" s="141"/>
      <c r="F190" s="219" t="s">
        <v>308</v>
      </c>
      <c r="G190" s="220"/>
      <c r="H190" s="220"/>
      <c r="I190" s="220"/>
      <c r="J190" s="141"/>
      <c r="K190" s="143">
        <v>8.75</v>
      </c>
      <c r="L190" s="141"/>
      <c r="M190" s="141"/>
      <c r="N190" s="141"/>
      <c r="O190" s="141"/>
      <c r="P190" s="141"/>
      <c r="Q190" s="141"/>
      <c r="R190" s="141"/>
      <c r="S190" s="144"/>
      <c r="T190" s="145"/>
      <c r="U190" s="141"/>
      <c r="V190" s="141"/>
      <c r="W190" s="141"/>
      <c r="X190" s="141"/>
      <c r="Y190" s="141"/>
      <c r="Z190" s="141"/>
      <c r="AA190" s="146"/>
      <c r="AT190" s="147" t="s">
        <v>143</v>
      </c>
      <c r="AU190" s="147" t="s">
        <v>82</v>
      </c>
      <c r="AV190" s="147" t="s">
        <v>82</v>
      </c>
      <c r="AW190" s="147" t="s">
        <v>102</v>
      </c>
      <c r="AX190" s="147" t="s">
        <v>74</v>
      </c>
      <c r="AY190" s="147" t="s">
        <v>130</v>
      </c>
    </row>
    <row r="191" spans="2:63" s="119" customFormat="1" ht="30.75" customHeight="1">
      <c r="B191" s="120"/>
      <c r="C191" s="121"/>
      <c r="D191" s="129" t="s">
        <v>107</v>
      </c>
      <c r="E191" s="121"/>
      <c r="F191" s="121"/>
      <c r="G191" s="121"/>
      <c r="H191" s="121"/>
      <c r="I191" s="121"/>
      <c r="J191" s="121"/>
      <c r="K191" s="121"/>
      <c r="L191" s="121"/>
      <c r="M191" s="121"/>
      <c r="N191" s="230">
        <f>$BK$191</f>
        <v>0</v>
      </c>
      <c r="O191" s="229"/>
      <c r="P191" s="229"/>
      <c r="Q191" s="229"/>
      <c r="R191" s="121"/>
      <c r="S191" s="123"/>
      <c r="T191" s="124"/>
      <c r="U191" s="121"/>
      <c r="V191" s="121"/>
      <c r="W191" s="125">
        <f>SUM($W$192:$W$199)</f>
        <v>0</v>
      </c>
      <c r="X191" s="121"/>
      <c r="Y191" s="125">
        <f>SUM($Y$192:$Y$199)</f>
        <v>0</v>
      </c>
      <c r="Z191" s="121"/>
      <c r="AA191" s="126">
        <f>SUM($AA$192:$AA$199)</f>
        <v>0</v>
      </c>
      <c r="AR191" s="127" t="s">
        <v>22</v>
      </c>
      <c r="AT191" s="127" t="s">
        <v>73</v>
      </c>
      <c r="AU191" s="127" t="s">
        <v>22</v>
      </c>
      <c r="AY191" s="127" t="s">
        <v>130</v>
      </c>
      <c r="BK191" s="128">
        <f>SUM($BK$192:$BK$199)</f>
        <v>0</v>
      </c>
    </row>
    <row r="192" spans="2:65" s="6" customFormat="1" ht="27" customHeight="1">
      <c r="B192" s="22"/>
      <c r="C192" s="130" t="s">
        <v>309</v>
      </c>
      <c r="D192" s="130" t="s">
        <v>131</v>
      </c>
      <c r="E192" s="131" t="s">
        <v>310</v>
      </c>
      <c r="F192" s="213" t="s">
        <v>311</v>
      </c>
      <c r="G192" s="214"/>
      <c r="H192" s="214"/>
      <c r="I192" s="214"/>
      <c r="J192" s="133" t="s">
        <v>134</v>
      </c>
      <c r="K192" s="134">
        <v>1105.42</v>
      </c>
      <c r="L192" s="215"/>
      <c r="M192" s="214"/>
      <c r="N192" s="216">
        <f>ROUND($L$192*$K$192,2)</f>
        <v>0</v>
      </c>
      <c r="O192" s="214"/>
      <c r="P192" s="214"/>
      <c r="Q192" s="214"/>
      <c r="R192" s="132" t="s">
        <v>135</v>
      </c>
      <c r="S192" s="42"/>
      <c r="T192" s="135"/>
      <c r="U192" s="136" t="s">
        <v>44</v>
      </c>
      <c r="V192" s="23"/>
      <c r="W192" s="23"/>
      <c r="X192" s="137">
        <v>0</v>
      </c>
      <c r="Y192" s="137">
        <f>$X$192*$K$192</f>
        <v>0</v>
      </c>
      <c r="Z192" s="137">
        <v>0</v>
      </c>
      <c r="AA192" s="138">
        <f>$Z$192*$K$192</f>
        <v>0</v>
      </c>
      <c r="AR192" s="94" t="s">
        <v>136</v>
      </c>
      <c r="AT192" s="94" t="s">
        <v>131</v>
      </c>
      <c r="AU192" s="94" t="s">
        <v>82</v>
      </c>
      <c r="AY192" s="6" t="s">
        <v>130</v>
      </c>
      <c r="BE192" s="139">
        <f>IF($U$192="základní",$N$192,0)</f>
        <v>0</v>
      </c>
      <c r="BF192" s="139">
        <f>IF($U$192="snížená",$N$192,0)</f>
        <v>0</v>
      </c>
      <c r="BG192" s="139">
        <f>IF($U$192="zákl. přenesená",$N$192,0)</f>
        <v>0</v>
      </c>
      <c r="BH192" s="139">
        <f>IF($U$192="sníž. přenesená",$N$192,0)</f>
        <v>0</v>
      </c>
      <c r="BI192" s="139">
        <f>IF($U$192="nulová",$N$192,0)</f>
        <v>0</v>
      </c>
      <c r="BJ192" s="94" t="s">
        <v>22</v>
      </c>
      <c r="BK192" s="139">
        <f>ROUND($L$192*$K$192,2)</f>
        <v>0</v>
      </c>
      <c r="BL192" s="94" t="s">
        <v>136</v>
      </c>
      <c r="BM192" s="94" t="s">
        <v>312</v>
      </c>
    </row>
    <row r="193" spans="2:47" s="6" customFormat="1" ht="16.5" customHeight="1">
      <c r="B193" s="22"/>
      <c r="C193" s="23"/>
      <c r="D193" s="23"/>
      <c r="E193" s="23"/>
      <c r="F193" s="217" t="s">
        <v>313</v>
      </c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42"/>
      <c r="T193" s="55"/>
      <c r="U193" s="23"/>
      <c r="V193" s="23"/>
      <c r="W193" s="23"/>
      <c r="X193" s="23"/>
      <c r="Y193" s="23"/>
      <c r="Z193" s="23"/>
      <c r="AA193" s="56"/>
      <c r="AT193" s="6" t="s">
        <v>139</v>
      </c>
      <c r="AU193" s="6" t="s">
        <v>82</v>
      </c>
    </row>
    <row r="194" spans="2:51" s="6" customFormat="1" ht="39" customHeight="1">
      <c r="B194" s="148"/>
      <c r="C194" s="149"/>
      <c r="D194" s="149"/>
      <c r="E194" s="149"/>
      <c r="F194" s="221" t="s">
        <v>314</v>
      </c>
      <c r="G194" s="222"/>
      <c r="H194" s="222"/>
      <c r="I194" s="222"/>
      <c r="J194" s="149"/>
      <c r="K194" s="149"/>
      <c r="L194" s="149"/>
      <c r="M194" s="149"/>
      <c r="N194" s="149"/>
      <c r="O194" s="149"/>
      <c r="P194" s="149"/>
      <c r="Q194" s="149"/>
      <c r="R194" s="149"/>
      <c r="S194" s="150"/>
      <c r="T194" s="151"/>
      <c r="U194" s="149"/>
      <c r="V194" s="149"/>
      <c r="W194" s="149"/>
      <c r="X194" s="149"/>
      <c r="Y194" s="149"/>
      <c r="Z194" s="149"/>
      <c r="AA194" s="152"/>
      <c r="AT194" s="153" t="s">
        <v>143</v>
      </c>
      <c r="AU194" s="153" t="s">
        <v>82</v>
      </c>
      <c r="AV194" s="153" t="s">
        <v>22</v>
      </c>
      <c r="AW194" s="153" t="s">
        <v>102</v>
      </c>
      <c r="AX194" s="153" t="s">
        <v>74</v>
      </c>
      <c r="AY194" s="153" t="s">
        <v>130</v>
      </c>
    </row>
    <row r="195" spans="2:51" s="6" customFormat="1" ht="15.75" customHeight="1">
      <c r="B195" s="140"/>
      <c r="C195" s="141"/>
      <c r="D195" s="141"/>
      <c r="E195" s="141"/>
      <c r="F195" s="219" t="s">
        <v>315</v>
      </c>
      <c r="G195" s="220"/>
      <c r="H195" s="220"/>
      <c r="I195" s="220"/>
      <c r="J195" s="141"/>
      <c r="K195" s="143">
        <v>1105.42</v>
      </c>
      <c r="L195" s="141"/>
      <c r="M195" s="141"/>
      <c r="N195" s="141"/>
      <c r="O195" s="141"/>
      <c r="P195" s="141"/>
      <c r="Q195" s="141"/>
      <c r="R195" s="141"/>
      <c r="S195" s="144"/>
      <c r="T195" s="145"/>
      <c r="U195" s="141"/>
      <c r="V195" s="141"/>
      <c r="W195" s="141"/>
      <c r="X195" s="141"/>
      <c r="Y195" s="141"/>
      <c r="Z195" s="141"/>
      <c r="AA195" s="146"/>
      <c r="AT195" s="147" t="s">
        <v>143</v>
      </c>
      <c r="AU195" s="147" t="s">
        <v>82</v>
      </c>
      <c r="AV195" s="147" t="s">
        <v>82</v>
      </c>
      <c r="AW195" s="147" t="s">
        <v>102</v>
      </c>
      <c r="AX195" s="147" t="s">
        <v>74</v>
      </c>
      <c r="AY195" s="147" t="s">
        <v>130</v>
      </c>
    </row>
    <row r="196" spans="2:65" s="6" customFormat="1" ht="27" customHeight="1">
      <c r="B196" s="22"/>
      <c r="C196" s="130" t="s">
        <v>316</v>
      </c>
      <c r="D196" s="130" t="s">
        <v>131</v>
      </c>
      <c r="E196" s="131" t="s">
        <v>317</v>
      </c>
      <c r="F196" s="213" t="s">
        <v>318</v>
      </c>
      <c r="G196" s="214"/>
      <c r="H196" s="214"/>
      <c r="I196" s="214"/>
      <c r="J196" s="133" t="s">
        <v>134</v>
      </c>
      <c r="K196" s="134">
        <v>738.78</v>
      </c>
      <c r="L196" s="215"/>
      <c r="M196" s="214"/>
      <c r="N196" s="216">
        <f>ROUND($L$196*$K$196,2)</f>
        <v>0</v>
      </c>
      <c r="O196" s="214"/>
      <c r="P196" s="214"/>
      <c r="Q196" s="214"/>
      <c r="R196" s="132" t="s">
        <v>135</v>
      </c>
      <c r="S196" s="42"/>
      <c r="T196" s="135"/>
      <c r="U196" s="136" t="s">
        <v>44</v>
      </c>
      <c r="V196" s="23"/>
      <c r="W196" s="23"/>
      <c r="X196" s="137">
        <v>0</v>
      </c>
      <c r="Y196" s="137">
        <f>$X$196*$K$196</f>
        <v>0</v>
      </c>
      <c r="Z196" s="137">
        <v>0</v>
      </c>
      <c r="AA196" s="138">
        <f>$Z$196*$K$196</f>
        <v>0</v>
      </c>
      <c r="AR196" s="94" t="s">
        <v>136</v>
      </c>
      <c r="AT196" s="94" t="s">
        <v>131</v>
      </c>
      <c r="AU196" s="94" t="s">
        <v>82</v>
      </c>
      <c r="AY196" s="6" t="s">
        <v>130</v>
      </c>
      <c r="BE196" s="139">
        <f>IF($U$196="základní",$N$196,0)</f>
        <v>0</v>
      </c>
      <c r="BF196" s="139">
        <f>IF($U$196="snížená",$N$196,0)</f>
        <v>0</v>
      </c>
      <c r="BG196" s="139">
        <f>IF($U$196="zákl. přenesená",$N$196,0)</f>
        <v>0</v>
      </c>
      <c r="BH196" s="139">
        <f>IF($U$196="sníž. přenesená",$N$196,0)</f>
        <v>0</v>
      </c>
      <c r="BI196" s="139">
        <f>IF($U$196="nulová",$N$196,0)</f>
        <v>0</v>
      </c>
      <c r="BJ196" s="94" t="s">
        <v>22</v>
      </c>
      <c r="BK196" s="139">
        <f>ROUND($L$196*$K$196,2)</f>
        <v>0</v>
      </c>
      <c r="BL196" s="94" t="s">
        <v>136</v>
      </c>
      <c r="BM196" s="94" t="s">
        <v>319</v>
      </c>
    </row>
    <row r="197" spans="2:47" s="6" customFormat="1" ht="16.5" customHeight="1">
      <c r="B197" s="22"/>
      <c r="C197" s="23"/>
      <c r="D197" s="23"/>
      <c r="E197" s="23"/>
      <c r="F197" s="217" t="s">
        <v>320</v>
      </c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42"/>
      <c r="T197" s="55"/>
      <c r="U197" s="23"/>
      <c r="V197" s="23"/>
      <c r="W197" s="23"/>
      <c r="X197" s="23"/>
      <c r="Y197" s="23"/>
      <c r="Z197" s="23"/>
      <c r="AA197" s="56"/>
      <c r="AT197" s="6" t="s">
        <v>139</v>
      </c>
      <c r="AU197" s="6" t="s">
        <v>82</v>
      </c>
    </row>
    <row r="198" spans="2:51" s="6" customFormat="1" ht="27" customHeight="1">
      <c r="B198" s="148"/>
      <c r="C198" s="149"/>
      <c r="D198" s="149"/>
      <c r="E198" s="149"/>
      <c r="F198" s="221" t="s">
        <v>321</v>
      </c>
      <c r="G198" s="222"/>
      <c r="H198" s="222"/>
      <c r="I198" s="222"/>
      <c r="J198" s="149"/>
      <c r="K198" s="149"/>
      <c r="L198" s="149"/>
      <c r="M198" s="149"/>
      <c r="N198" s="149"/>
      <c r="O198" s="149"/>
      <c r="P198" s="149"/>
      <c r="Q198" s="149"/>
      <c r="R198" s="149"/>
      <c r="S198" s="150"/>
      <c r="T198" s="151"/>
      <c r="U198" s="149"/>
      <c r="V198" s="149"/>
      <c r="W198" s="149"/>
      <c r="X198" s="149"/>
      <c r="Y198" s="149"/>
      <c r="Z198" s="149"/>
      <c r="AA198" s="152"/>
      <c r="AT198" s="153" t="s">
        <v>143</v>
      </c>
      <c r="AU198" s="153" t="s">
        <v>82</v>
      </c>
      <c r="AV198" s="153" t="s">
        <v>22</v>
      </c>
      <c r="AW198" s="153" t="s">
        <v>102</v>
      </c>
      <c r="AX198" s="153" t="s">
        <v>74</v>
      </c>
      <c r="AY198" s="153" t="s">
        <v>130</v>
      </c>
    </row>
    <row r="199" spans="2:51" s="6" customFormat="1" ht="15.75" customHeight="1">
      <c r="B199" s="140"/>
      <c r="C199" s="141"/>
      <c r="D199" s="141"/>
      <c r="E199" s="141"/>
      <c r="F199" s="219" t="s">
        <v>322</v>
      </c>
      <c r="G199" s="220"/>
      <c r="H199" s="220"/>
      <c r="I199" s="220"/>
      <c r="J199" s="141"/>
      <c r="K199" s="143">
        <v>738.78</v>
      </c>
      <c r="L199" s="141"/>
      <c r="M199" s="141"/>
      <c r="N199" s="141"/>
      <c r="O199" s="141"/>
      <c r="P199" s="141"/>
      <c r="Q199" s="141"/>
      <c r="R199" s="141"/>
      <c r="S199" s="144"/>
      <c r="T199" s="145"/>
      <c r="U199" s="141"/>
      <c r="V199" s="141"/>
      <c r="W199" s="141"/>
      <c r="X199" s="141"/>
      <c r="Y199" s="141"/>
      <c r="Z199" s="141"/>
      <c r="AA199" s="146"/>
      <c r="AT199" s="147" t="s">
        <v>143</v>
      </c>
      <c r="AU199" s="147" t="s">
        <v>82</v>
      </c>
      <c r="AV199" s="147" t="s">
        <v>82</v>
      </c>
      <c r="AW199" s="147" t="s">
        <v>102</v>
      </c>
      <c r="AX199" s="147" t="s">
        <v>74</v>
      </c>
      <c r="AY199" s="147" t="s">
        <v>130</v>
      </c>
    </row>
    <row r="200" spans="2:63" s="119" customFormat="1" ht="30.75" customHeight="1">
      <c r="B200" s="120"/>
      <c r="C200" s="121"/>
      <c r="D200" s="129" t="s">
        <v>108</v>
      </c>
      <c r="E200" s="121"/>
      <c r="F200" s="121"/>
      <c r="G200" s="121"/>
      <c r="H200" s="121"/>
      <c r="I200" s="121"/>
      <c r="J200" s="121"/>
      <c r="K200" s="121"/>
      <c r="L200" s="121"/>
      <c r="M200" s="121"/>
      <c r="N200" s="230">
        <f>$BK$200</f>
        <v>0</v>
      </c>
      <c r="O200" s="229"/>
      <c r="P200" s="229"/>
      <c r="Q200" s="229"/>
      <c r="R200" s="121"/>
      <c r="S200" s="123"/>
      <c r="T200" s="124"/>
      <c r="U200" s="121"/>
      <c r="V200" s="121"/>
      <c r="W200" s="125">
        <f>SUM($W$201:$W$209)</f>
        <v>0</v>
      </c>
      <c r="X200" s="121"/>
      <c r="Y200" s="125">
        <f>SUM($Y$201:$Y$209)</f>
        <v>367.52979120000003</v>
      </c>
      <c r="Z200" s="121"/>
      <c r="AA200" s="126">
        <f>SUM($AA$201:$AA$209)</f>
        <v>0</v>
      </c>
      <c r="AR200" s="127" t="s">
        <v>22</v>
      </c>
      <c r="AT200" s="127" t="s">
        <v>73</v>
      </c>
      <c r="AU200" s="127" t="s">
        <v>22</v>
      </c>
      <c r="AY200" s="127" t="s">
        <v>130</v>
      </c>
      <c r="BK200" s="128">
        <f>SUM($BK$201:$BK$209)</f>
        <v>0</v>
      </c>
    </row>
    <row r="201" spans="2:65" s="6" customFormat="1" ht="27" customHeight="1">
      <c r="B201" s="22"/>
      <c r="C201" s="130" t="s">
        <v>323</v>
      </c>
      <c r="D201" s="130" t="s">
        <v>131</v>
      </c>
      <c r="E201" s="131" t="s">
        <v>324</v>
      </c>
      <c r="F201" s="213" t="s">
        <v>325</v>
      </c>
      <c r="G201" s="214"/>
      <c r="H201" s="214"/>
      <c r="I201" s="214"/>
      <c r="J201" s="133" t="s">
        <v>134</v>
      </c>
      <c r="K201" s="134">
        <v>167.1</v>
      </c>
      <c r="L201" s="215"/>
      <c r="M201" s="214"/>
      <c r="N201" s="216">
        <f>ROUND($L$201*$K$201,2)</f>
        <v>0</v>
      </c>
      <c r="O201" s="214"/>
      <c r="P201" s="214"/>
      <c r="Q201" s="214"/>
      <c r="R201" s="132" t="s">
        <v>135</v>
      </c>
      <c r="S201" s="42"/>
      <c r="T201" s="135"/>
      <c r="U201" s="136" t="s">
        <v>44</v>
      </c>
      <c r="V201" s="23"/>
      <c r="W201" s="23"/>
      <c r="X201" s="137">
        <v>0.19536</v>
      </c>
      <c r="Y201" s="137">
        <f>$X$201*$K$201</f>
        <v>32.644656</v>
      </c>
      <c r="Z201" s="137">
        <v>0</v>
      </c>
      <c r="AA201" s="138">
        <f>$Z$201*$K$201</f>
        <v>0</v>
      </c>
      <c r="AR201" s="94" t="s">
        <v>136</v>
      </c>
      <c r="AT201" s="94" t="s">
        <v>131</v>
      </c>
      <c r="AU201" s="94" t="s">
        <v>82</v>
      </c>
      <c r="AY201" s="6" t="s">
        <v>130</v>
      </c>
      <c r="BE201" s="139">
        <f>IF($U$201="základní",$N$201,0)</f>
        <v>0</v>
      </c>
      <c r="BF201" s="139">
        <f>IF($U$201="snížená",$N$201,0)</f>
        <v>0</v>
      </c>
      <c r="BG201" s="139">
        <f>IF($U$201="zákl. přenesená",$N$201,0)</f>
        <v>0</v>
      </c>
      <c r="BH201" s="139">
        <f>IF($U$201="sníž. přenesená",$N$201,0)</f>
        <v>0</v>
      </c>
      <c r="BI201" s="139">
        <f>IF($U$201="nulová",$N$201,0)</f>
        <v>0</v>
      </c>
      <c r="BJ201" s="94" t="s">
        <v>22</v>
      </c>
      <c r="BK201" s="139">
        <f>ROUND($L$201*$K$201,2)</f>
        <v>0</v>
      </c>
      <c r="BL201" s="94" t="s">
        <v>136</v>
      </c>
      <c r="BM201" s="94" t="s">
        <v>326</v>
      </c>
    </row>
    <row r="202" spans="2:47" s="6" customFormat="1" ht="27" customHeight="1">
      <c r="B202" s="22"/>
      <c r="C202" s="23"/>
      <c r="D202" s="23"/>
      <c r="E202" s="23"/>
      <c r="F202" s="217" t="s">
        <v>327</v>
      </c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42"/>
      <c r="T202" s="55"/>
      <c r="U202" s="23"/>
      <c r="V202" s="23"/>
      <c r="W202" s="23"/>
      <c r="X202" s="23"/>
      <c r="Y202" s="23"/>
      <c r="Z202" s="23"/>
      <c r="AA202" s="56"/>
      <c r="AT202" s="6" t="s">
        <v>139</v>
      </c>
      <c r="AU202" s="6" t="s">
        <v>82</v>
      </c>
    </row>
    <row r="203" spans="2:47" s="6" customFormat="1" ht="27" customHeight="1">
      <c r="B203" s="22"/>
      <c r="C203" s="23"/>
      <c r="D203" s="23"/>
      <c r="E203" s="23"/>
      <c r="F203" s="218" t="s">
        <v>328</v>
      </c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42"/>
      <c r="T203" s="55"/>
      <c r="U203" s="23"/>
      <c r="V203" s="23"/>
      <c r="W203" s="23"/>
      <c r="X203" s="23"/>
      <c r="Y203" s="23"/>
      <c r="Z203" s="23"/>
      <c r="AA203" s="56"/>
      <c r="AT203" s="6" t="s">
        <v>141</v>
      </c>
      <c r="AU203" s="6" t="s">
        <v>82</v>
      </c>
    </row>
    <row r="204" spans="2:51" s="6" customFormat="1" ht="27" customHeight="1">
      <c r="B204" s="148"/>
      <c r="C204" s="149"/>
      <c r="D204" s="149"/>
      <c r="E204" s="149"/>
      <c r="F204" s="221" t="s">
        <v>329</v>
      </c>
      <c r="G204" s="222"/>
      <c r="H204" s="222"/>
      <c r="I204" s="222"/>
      <c r="J204" s="149"/>
      <c r="K204" s="149"/>
      <c r="L204" s="149"/>
      <c r="M204" s="149"/>
      <c r="N204" s="149"/>
      <c r="O204" s="149"/>
      <c r="P204" s="149"/>
      <c r="Q204" s="149"/>
      <c r="R204" s="149"/>
      <c r="S204" s="150"/>
      <c r="T204" s="151"/>
      <c r="U204" s="149"/>
      <c r="V204" s="149"/>
      <c r="W204" s="149"/>
      <c r="X204" s="149"/>
      <c r="Y204" s="149"/>
      <c r="Z204" s="149"/>
      <c r="AA204" s="152"/>
      <c r="AT204" s="153" t="s">
        <v>143</v>
      </c>
      <c r="AU204" s="153" t="s">
        <v>82</v>
      </c>
      <c r="AV204" s="153" t="s">
        <v>22</v>
      </c>
      <c r="AW204" s="153" t="s">
        <v>102</v>
      </c>
      <c r="AX204" s="153" t="s">
        <v>74</v>
      </c>
      <c r="AY204" s="153" t="s">
        <v>130</v>
      </c>
    </row>
    <row r="205" spans="2:51" s="6" customFormat="1" ht="15.75" customHeight="1">
      <c r="B205" s="140"/>
      <c r="C205" s="141"/>
      <c r="D205" s="141"/>
      <c r="E205" s="141"/>
      <c r="F205" s="219" t="s">
        <v>330</v>
      </c>
      <c r="G205" s="220"/>
      <c r="H205" s="220"/>
      <c r="I205" s="220"/>
      <c r="J205" s="141"/>
      <c r="K205" s="143">
        <v>167.1</v>
      </c>
      <c r="L205" s="141"/>
      <c r="M205" s="141"/>
      <c r="N205" s="141"/>
      <c r="O205" s="141"/>
      <c r="P205" s="141"/>
      <c r="Q205" s="141"/>
      <c r="R205" s="141"/>
      <c r="S205" s="144"/>
      <c r="T205" s="145"/>
      <c r="U205" s="141"/>
      <c r="V205" s="141"/>
      <c r="W205" s="141"/>
      <c r="X205" s="141"/>
      <c r="Y205" s="141"/>
      <c r="Z205" s="141"/>
      <c r="AA205" s="146"/>
      <c r="AT205" s="147" t="s">
        <v>143</v>
      </c>
      <c r="AU205" s="147" t="s">
        <v>82</v>
      </c>
      <c r="AV205" s="147" t="s">
        <v>82</v>
      </c>
      <c r="AW205" s="147" t="s">
        <v>102</v>
      </c>
      <c r="AX205" s="147" t="s">
        <v>74</v>
      </c>
      <c r="AY205" s="147" t="s">
        <v>130</v>
      </c>
    </row>
    <row r="206" spans="2:65" s="6" customFormat="1" ht="27" customHeight="1">
      <c r="B206" s="22"/>
      <c r="C206" s="130" t="s">
        <v>331</v>
      </c>
      <c r="D206" s="130" t="s">
        <v>131</v>
      </c>
      <c r="E206" s="131" t="s">
        <v>332</v>
      </c>
      <c r="F206" s="213" t="s">
        <v>333</v>
      </c>
      <c r="G206" s="214"/>
      <c r="H206" s="214"/>
      <c r="I206" s="214"/>
      <c r="J206" s="133" t="s">
        <v>134</v>
      </c>
      <c r="K206" s="134">
        <v>545.38</v>
      </c>
      <c r="L206" s="215"/>
      <c r="M206" s="214"/>
      <c r="N206" s="216">
        <f>ROUND($L$206*$K$206,2)</f>
        <v>0</v>
      </c>
      <c r="O206" s="214"/>
      <c r="P206" s="214"/>
      <c r="Q206" s="214"/>
      <c r="R206" s="132" t="s">
        <v>135</v>
      </c>
      <c r="S206" s="42"/>
      <c r="T206" s="135"/>
      <c r="U206" s="136" t="s">
        <v>44</v>
      </c>
      <c r="V206" s="23"/>
      <c r="W206" s="23"/>
      <c r="X206" s="137">
        <v>0.61404</v>
      </c>
      <c r="Y206" s="137">
        <f>$X$206*$K$206</f>
        <v>334.88513520000004</v>
      </c>
      <c r="Z206" s="137">
        <v>0</v>
      </c>
      <c r="AA206" s="138">
        <f>$Z$206*$K$206</f>
        <v>0</v>
      </c>
      <c r="AR206" s="94" t="s">
        <v>136</v>
      </c>
      <c r="AT206" s="94" t="s">
        <v>131</v>
      </c>
      <c r="AU206" s="94" t="s">
        <v>82</v>
      </c>
      <c r="AY206" s="6" t="s">
        <v>130</v>
      </c>
      <c r="BE206" s="139">
        <f>IF($U$206="základní",$N$206,0)</f>
        <v>0</v>
      </c>
      <c r="BF206" s="139">
        <f>IF($U$206="snížená",$N$206,0)</f>
        <v>0</v>
      </c>
      <c r="BG206" s="139">
        <f>IF($U$206="zákl. přenesená",$N$206,0)</f>
        <v>0</v>
      </c>
      <c r="BH206" s="139">
        <f>IF($U$206="sníž. přenesená",$N$206,0)</f>
        <v>0</v>
      </c>
      <c r="BI206" s="139">
        <f>IF($U$206="nulová",$N$206,0)</f>
        <v>0</v>
      </c>
      <c r="BJ206" s="94" t="s">
        <v>22</v>
      </c>
      <c r="BK206" s="139">
        <f>ROUND($L$206*$K$206,2)</f>
        <v>0</v>
      </c>
      <c r="BL206" s="94" t="s">
        <v>136</v>
      </c>
      <c r="BM206" s="94" t="s">
        <v>334</v>
      </c>
    </row>
    <row r="207" spans="2:47" s="6" customFormat="1" ht="27" customHeight="1">
      <c r="B207" s="22"/>
      <c r="C207" s="23"/>
      <c r="D207" s="23"/>
      <c r="E207" s="23"/>
      <c r="F207" s="217" t="s">
        <v>335</v>
      </c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42"/>
      <c r="T207" s="55"/>
      <c r="U207" s="23"/>
      <c r="V207" s="23"/>
      <c r="W207" s="23"/>
      <c r="X207" s="23"/>
      <c r="Y207" s="23"/>
      <c r="Z207" s="23"/>
      <c r="AA207" s="56"/>
      <c r="AT207" s="6" t="s">
        <v>139</v>
      </c>
      <c r="AU207" s="6" t="s">
        <v>82</v>
      </c>
    </row>
    <row r="208" spans="2:47" s="6" customFormat="1" ht="27" customHeight="1">
      <c r="B208" s="22"/>
      <c r="C208" s="23"/>
      <c r="D208" s="23"/>
      <c r="E208" s="23"/>
      <c r="F208" s="218" t="s">
        <v>336</v>
      </c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42"/>
      <c r="T208" s="55"/>
      <c r="U208" s="23"/>
      <c r="V208" s="23"/>
      <c r="W208" s="23"/>
      <c r="X208" s="23"/>
      <c r="Y208" s="23"/>
      <c r="Z208" s="23"/>
      <c r="AA208" s="56"/>
      <c r="AT208" s="6" t="s">
        <v>141</v>
      </c>
      <c r="AU208" s="6" t="s">
        <v>82</v>
      </c>
    </row>
    <row r="209" spans="2:51" s="6" customFormat="1" ht="15.75" customHeight="1">
      <c r="B209" s="140"/>
      <c r="C209" s="141"/>
      <c r="D209" s="141"/>
      <c r="E209" s="141"/>
      <c r="F209" s="219" t="s">
        <v>337</v>
      </c>
      <c r="G209" s="220"/>
      <c r="H209" s="220"/>
      <c r="I209" s="220"/>
      <c r="J209" s="141"/>
      <c r="K209" s="143">
        <v>545.38</v>
      </c>
      <c r="L209" s="141"/>
      <c r="M209" s="141"/>
      <c r="N209" s="141"/>
      <c r="O209" s="141"/>
      <c r="P209" s="141"/>
      <c r="Q209" s="141"/>
      <c r="R209" s="141"/>
      <c r="S209" s="144"/>
      <c r="T209" s="145"/>
      <c r="U209" s="141"/>
      <c r="V209" s="141"/>
      <c r="W209" s="141"/>
      <c r="X209" s="141"/>
      <c r="Y209" s="141"/>
      <c r="Z209" s="141"/>
      <c r="AA209" s="146"/>
      <c r="AT209" s="147" t="s">
        <v>143</v>
      </c>
      <c r="AU209" s="147" t="s">
        <v>82</v>
      </c>
      <c r="AV209" s="147" t="s">
        <v>82</v>
      </c>
      <c r="AW209" s="147" t="s">
        <v>102</v>
      </c>
      <c r="AX209" s="147" t="s">
        <v>22</v>
      </c>
      <c r="AY209" s="147" t="s">
        <v>130</v>
      </c>
    </row>
    <row r="210" spans="2:63" s="119" customFormat="1" ht="30.75" customHeight="1">
      <c r="B210" s="120"/>
      <c r="C210" s="121"/>
      <c r="D210" s="129" t="s">
        <v>109</v>
      </c>
      <c r="E210" s="121"/>
      <c r="F210" s="121"/>
      <c r="G210" s="121"/>
      <c r="H210" s="121"/>
      <c r="I210" s="121"/>
      <c r="J210" s="121"/>
      <c r="K210" s="121"/>
      <c r="L210" s="121"/>
      <c r="M210" s="121"/>
      <c r="N210" s="230">
        <f>$BK$210</f>
        <v>0</v>
      </c>
      <c r="O210" s="229"/>
      <c r="P210" s="229"/>
      <c r="Q210" s="229"/>
      <c r="R210" s="121"/>
      <c r="S210" s="123"/>
      <c r="T210" s="124"/>
      <c r="U210" s="121"/>
      <c r="V210" s="121"/>
      <c r="W210" s="125">
        <f>$W$211+SUM($W$212:$W$285)</f>
        <v>0</v>
      </c>
      <c r="X210" s="121"/>
      <c r="Y210" s="125">
        <f>$Y$211+SUM($Y$212:$Y$285)</f>
        <v>179.64284239999995</v>
      </c>
      <c r="Z210" s="121"/>
      <c r="AA210" s="126">
        <f>$AA$211+SUM($AA$212:$AA$285)</f>
        <v>106.118875</v>
      </c>
      <c r="AR210" s="127" t="s">
        <v>22</v>
      </c>
      <c r="AT210" s="127" t="s">
        <v>73</v>
      </c>
      <c r="AU210" s="127" t="s">
        <v>22</v>
      </c>
      <c r="AY210" s="127" t="s">
        <v>130</v>
      </c>
      <c r="BK210" s="128">
        <f>$BK$211+SUM($BK$212:$BK$285)</f>
        <v>0</v>
      </c>
    </row>
    <row r="211" spans="2:65" s="6" customFormat="1" ht="15.75" customHeight="1">
      <c r="B211" s="22"/>
      <c r="C211" s="130" t="s">
        <v>338</v>
      </c>
      <c r="D211" s="130" t="s">
        <v>131</v>
      </c>
      <c r="E211" s="131" t="s">
        <v>339</v>
      </c>
      <c r="F211" s="213" t="s">
        <v>340</v>
      </c>
      <c r="G211" s="214"/>
      <c r="H211" s="214"/>
      <c r="I211" s="214"/>
      <c r="J211" s="133" t="s">
        <v>169</v>
      </c>
      <c r="K211" s="134">
        <v>112</v>
      </c>
      <c r="L211" s="215"/>
      <c r="M211" s="214"/>
      <c r="N211" s="216">
        <f>ROUND($L$211*$K$211,2)</f>
        <v>0</v>
      </c>
      <c r="O211" s="214"/>
      <c r="P211" s="214"/>
      <c r="Q211" s="214"/>
      <c r="R211" s="132"/>
      <c r="S211" s="42"/>
      <c r="T211" s="135"/>
      <c r="U211" s="136" t="s">
        <v>44</v>
      </c>
      <c r="V211" s="23"/>
      <c r="W211" s="23"/>
      <c r="X211" s="137">
        <v>0.012</v>
      </c>
      <c r="Y211" s="137">
        <f>$X$211*$K$211</f>
        <v>1.344</v>
      </c>
      <c r="Z211" s="137">
        <v>0</v>
      </c>
      <c r="AA211" s="138">
        <f>$Z$211*$K$211</f>
        <v>0</v>
      </c>
      <c r="AR211" s="94" t="s">
        <v>136</v>
      </c>
      <c r="AT211" s="94" t="s">
        <v>131</v>
      </c>
      <c r="AU211" s="94" t="s">
        <v>82</v>
      </c>
      <c r="AY211" s="6" t="s">
        <v>130</v>
      </c>
      <c r="BE211" s="139">
        <f>IF($U$211="základní",$N$211,0)</f>
        <v>0</v>
      </c>
      <c r="BF211" s="139">
        <f>IF($U$211="snížená",$N$211,0)</f>
        <v>0</v>
      </c>
      <c r="BG211" s="139">
        <f>IF($U$211="zákl. přenesená",$N$211,0)</f>
        <v>0</v>
      </c>
      <c r="BH211" s="139">
        <f>IF($U$211="sníž. přenesená",$N$211,0)</f>
        <v>0</v>
      </c>
      <c r="BI211" s="139">
        <f>IF($U$211="nulová",$N$211,0)</f>
        <v>0</v>
      </c>
      <c r="BJ211" s="94" t="s">
        <v>22</v>
      </c>
      <c r="BK211" s="139">
        <f>ROUND($L$211*$K$211,2)</f>
        <v>0</v>
      </c>
      <c r="BL211" s="94" t="s">
        <v>136</v>
      </c>
      <c r="BM211" s="94" t="s">
        <v>341</v>
      </c>
    </row>
    <row r="212" spans="2:47" s="6" customFormat="1" ht="16.5" customHeight="1">
      <c r="B212" s="22"/>
      <c r="C212" s="23"/>
      <c r="D212" s="23"/>
      <c r="E212" s="23"/>
      <c r="F212" s="217" t="s">
        <v>342</v>
      </c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42"/>
      <c r="T212" s="55"/>
      <c r="U212" s="23"/>
      <c r="V212" s="23"/>
      <c r="W212" s="23"/>
      <c r="X212" s="23"/>
      <c r="Y212" s="23"/>
      <c r="Z212" s="23"/>
      <c r="AA212" s="56"/>
      <c r="AT212" s="6" t="s">
        <v>139</v>
      </c>
      <c r="AU212" s="6" t="s">
        <v>82</v>
      </c>
    </row>
    <row r="213" spans="2:51" s="6" customFormat="1" ht="15.75" customHeight="1">
      <c r="B213" s="140"/>
      <c r="C213" s="141"/>
      <c r="D213" s="141"/>
      <c r="E213" s="141"/>
      <c r="F213" s="219" t="s">
        <v>343</v>
      </c>
      <c r="G213" s="220"/>
      <c r="H213" s="220"/>
      <c r="I213" s="220"/>
      <c r="J213" s="141"/>
      <c r="K213" s="143">
        <v>112</v>
      </c>
      <c r="L213" s="141"/>
      <c r="M213" s="141"/>
      <c r="N213" s="141"/>
      <c r="O213" s="141"/>
      <c r="P213" s="141"/>
      <c r="Q213" s="141"/>
      <c r="R213" s="141"/>
      <c r="S213" s="144"/>
      <c r="T213" s="145"/>
      <c r="U213" s="141"/>
      <c r="V213" s="141"/>
      <c r="W213" s="141"/>
      <c r="X213" s="141"/>
      <c r="Y213" s="141"/>
      <c r="Z213" s="141"/>
      <c r="AA213" s="146"/>
      <c r="AT213" s="147" t="s">
        <v>143</v>
      </c>
      <c r="AU213" s="147" t="s">
        <v>82</v>
      </c>
      <c r="AV213" s="147" t="s">
        <v>82</v>
      </c>
      <c r="AW213" s="147" t="s">
        <v>102</v>
      </c>
      <c r="AX213" s="147" t="s">
        <v>22</v>
      </c>
      <c r="AY213" s="147" t="s">
        <v>130</v>
      </c>
    </row>
    <row r="214" spans="2:65" s="6" customFormat="1" ht="15.75" customHeight="1">
      <c r="B214" s="22"/>
      <c r="C214" s="154" t="s">
        <v>344</v>
      </c>
      <c r="D214" s="154" t="s">
        <v>265</v>
      </c>
      <c r="E214" s="155" t="s">
        <v>345</v>
      </c>
      <c r="F214" s="223" t="s">
        <v>346</v>
      </c>
      <c r="G214" s="224"/>
      <c r="H214" s="224"/>
      <c r="I214" s="224"/>
      <c r="J214" s="156" t="s">
        <v>169</v>
      </c>
      <c r="K214" s="157">
        <v>112</v>
      </c>
      <c r="L214" s="225"/>
      <c r="M214" s="224"/>
      <c r="N214" s="226">
        <f>ROUND($L$214*$K$214,2)</f>
        <v>0</v>
      </c>
      <c r="O214" s="214"/>
      <c r="P214" s="214"/>
      <c r="Q214" s="214"/>
      <c r="R214" s="132"/>
      <c r="S214" s="42"/>
      <c r="T214" s="135"/>
      <c r="U214" s="136" t="s">
        <v>44</v>
      </c>
      <c r="V214" s="23"/>
      <c r="W214" s="23"/>
      <c r="X214" s="137">
        <v>0</v>
      </c>
      <c r="Y214" s="137">
        <f>$X$214*$K$214</f>
        <v>0</v>
      </c>
      <c r="Z214" s="137">
        <v>0</v>
      </c>
      <c r="AA214" s="138">
        <f>$Z$214*$K$214</f>
        <v>0</v>
      </c>
      <c r="AR214" s="94" t="s">
        <v>183</v>
      </c>
      <c r="AT214" s="94" t="s">
        <v>265</v>
      </c>
      <c r="AU214" s="94" t="s">
        <v>82</v>
      </c>
      <c r="AY214" s="6" t="s">
        <v>130</v>
      </c>
      <c r="BE214" s="139">
        <f>IF($U$214="základní",$N$214,0)</f>
        <v>0</v>
      </c>
      <c r="BF214" s="139">
        <f>IF($U$214="snížená",$N$214,0)</f>
        <v>0</v>
      </c>
      <c r="BG214" s="139">
        <f>IF($U$214="zákl. přenesená",$N$214,0)</f>
        <v>0</v>
      </c>
      <c r="BH214" s="139">
        <f>IF($U$214="sníž. přenesená",$N$214,0)</f>
        <v>0</v>
      </c>
      <c r="BI214" s="139">
        <f>IF($U$214="nulová",$N$214,0)</f>
        <v>0</v>
      </c>
      <c r="BJ214" s="94" t="s">
        <v>22</v>
      </c>
      <c r="BK214" s="139">
        <f>ROUND($L$214*$K$214,2)</f>
        <v>0</v>
      </c>
      <c r="BL214" s="94" t="s">
        <v>136</v>
      </c>
      <c r="BM214" s="94" t="s">
        <v>347</v>
      </c>
    </row>
    <row r="215" spans="2:51" s="6" customFormat="1" ht="15.75" customHeight="1">
      <c r="B215" s="140"/>
      <c r="C215" s="141"/>
      <c r="D215" s="141"/>
      <c r="E215" s="142"/>
      <c r="F215" s="219" t="s">
        <v>343</v>
      </c>
      <c r="G215" s="220"/>
      <c r="H215" s="220"/>
      <c r="I215" s="220"/>
      <c r="J215" s="141"/>
      <c r="K215" s="143">
        <v>112</v>
      </c>
      <c r="L215" s="141"/>
      <c r="M215" s="141"/>
      <c r="N215" s="141"/>
      <c r="O215" s="141"/>
      <c r="P215" s="141"/>
      <c r="Q215" s="141"/>
      <c r="R215" s="141"/>
      <c r="S215" s="144"/>
      <c r="T215" s="145"/>
      <c r="U215" s="141"/>
      <c r="V215" s="141"/>
      <c r="W215" s="141"/>
      <c r="X215" s="141"/>
      <c r="Y215" s="141"/>
      <c r="Z215" s="141"/>
      <c r="AA215" s="146"/>
      <c r="AT215" s="147" t="s">
        <v>143</v>
      </c>
      <c r="AU215" s="147" t="s">
        <v>82</v>
      </c>
      <c r="AV215" s="147" t="s">
        <v>82</v>
      </c>
      <c r="AW215" s="147" t="s">
        <v>102</v>
      </c>
      <c r="AX215" s="147" t="s">
        <v>22</v>
      </c>
      <c r="AY215" s="147" t="s">
        <v>130</v>
      </c>
    </row>
    <row r="216" spans="2:65" s="6" customFormat="1" ht="27" customHeight="1">
      <c r="B216" s="22"/>
      <c r="C216" s="130" t="s">
        <v>348</v>
      </c>
      <c r="D216" s="130" t="s">
        <v>131</v>
      </c>
      <c r="E216" s="131" t="s">
        <v>349</v>
      </c>
      <c r="F216" s="213" t="s">
        <v>350</v>
      </c>
      <c r="G216" s="214"/>
      <c r="H216" s="214"/>
      <c r="I216" s="214"/>
      <c r="J216" s="133" t="s">
        <v>169</v>
      </c>
      <c r="K216" s="134">
        <v>246</v>
      </c>
      <c r="L216" s="215"/>
      <c r="M216" s="214"/>
      <c r="N216" s="216">
        <f>ROUND($L$216*$K$216,2)</f>
        <v>0</v>
      </c>
      <c r="O216" s="214"/>
      <c r="P216" s="214"/>
      <c r="Q216" s="214"/>
      <c r="R216" s="132" t="s">
        <v>135</v>
      </c>
      <c r="S216" s="42"/>
      <c r="T216" s="135"/>
      <c r="U216" s="136" t="s">
        <v>44</v>
      </c>
      <c r="V216" s="23"/>
      <c r="W216" s="23"/>
      <c r="X216" s="137">
        <v>0.13945</v>
      </c>
      <c r="Y216" s="137">
        <f>$X$216*$K$216</f>
        <v>34.3047</v>
      </c>
      <c r="Z216" s="137">
        <v>0</v>
      </c>
      <c r="AA216" s="138">
        <f>$Z$216*$K$216</f>
        <v>0</v>
      </c>
      <c r="AR216" s="94" t="s">
        <v>136</v>
      </c>
      <c r="AT216" s="94" t="s">
        <v>131</v>
      </c>
      <c r="AU216" s="94" t="s">
        <v>82</v>
      </c>
      <c r="AY216" s="6" t="s">
        <v>130</v>
      </c>
      <c r="BE216" s="139">
        <f>IF($U$216="základní",$N$216,0)</f>
        <v>0</v>
      </c>
      <c r="BF216" s="139">
        <f>IF($U$216="snížená",$N$216,0)</f>
        <v>0</v>
      </c>
      <c r="BG216" s="139">
        <f>IF($U$216="zákl. přenesená",$N$216,0)</f>
        <v>0</v>
      </c>
      <c r="BH216" s="139">
        <f>IF($U$216="sníž. přenesená",$N$216,0)</f>
        <v>0</v>
      </c>
      <c r="BI216" s="139">
        <f>IF($U$216="nulová",$N$216,0)</f>
        <v>0</v>
      </c>
      <c r="BJ216" s="94" t="s">
        <v>22</v>
      </c>
      <c r="BK216" s="139">
        <f>ROUND($L$216*$K$216,2)</f>
        <v>0</v>
      </c>
      <c r="BL216" s="94" t="s">
        <v>136</v>
      </c>
      <c r="BM216" s="94" t="s">
        <v>351</v>
      </c>
    </row>
    <row r="217" spans="2:47" s="6" customFormat="1" ht="16.5" customHeight="1">
      <c r="B217" s="22"/>
      <c r="C217" s="23"/>
      <c r="D217" s="23"/>
      <c r="E217" s="23"/>
      <c r="F217" s="217" t="s">
        <v>352</v>
      </c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42"/>
      <c r="T217" s="55"/>
      <c r="U217" s="23"/>
      <c r="V217" s="23"/>
      <c r="W217" s="23"/>
      <c r="X217" s="23"/>
      <c r="Y217" s="23"/>
      <c r="Z217" s="23"/>
      <c r="AA217" s="56"/>
      <c r="AT217" s="6" t="s">
        <v>139</v>
      </c>
      <c r="AU217" s="6" t="s">
        <v>82</v>
      </c>
    </row>
    <row r="218" spans="2:47" s="6" customFormat="1" ht="27" customHeight="1">
      <c r="B218" s="22"/>
      <c r="C218" s="23"/>
      <c r="D218" s="23"/>
      <c r="E218" s="23"/>
      <c r="F218" s="218" t="s">
        <v>353</v>
      </c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42"/>
      <c r="T218" s="55"/>
      <c r="U218" s="23"/>
      <c r="V218" s="23"/>
      <c r="W218" s="23"/>
      <c r="X218" s="23"/>
      <c r="Y218" s="23"/>
      <c r="Z218" s="23"/>
      <c r="AA218" s="56"/>
      <c r="AT218" s="6" t="s">
        <v>141</v>
      </c>
      <c r="AU218" s="6" t="s">
        <v>82</v>
      </c>
    </row>
    <row r="219" spans="2:51" s="6" customFormat="1" ht="15.75" customHeight="1">
      <c r="B219" s="140"/>
      <c r="C219" s="141"/>
      <c r="D219" s="141"/>
      <c r="E219" s="141"/>
      <c r="F219" s="219" t="s">
        <v>354</v>
      </c>
      <c r="G219" s="220"/>
      <c r="H219" s="220"/>
      <c r="I219" s="220"/>
      <c r="J219" s="141"/>
      <c r="K219" s="143">
        <v>246</v>
      </c>
      <c r="L219" s="141"/>
      <c r="M219" s="141"/>
      <c r="N219" s="141"/>
      <c r="O219" s="141"/>
      <c r="P219" s="141"/>
      <c r="Q219" s="141"/>
      <c r="R219" s="141"/>
      <c r="S219" s="144"/>
      <c r="T219" s="145"/>
      <c r="U219" s="141"/>
      <c r="V219" s="141"/>
      <c r="W219" s="141"/>
      <c r="X219" s="141"/>
      <c r="Y219" s="141"/>
      <c r="Z219" s="141"/>
      <c r="AA219" s="146"/>
      <c r="AT219" s="147" t="s">
        <v>143</v>
      </c>
      <c r="AU219" s="147" t="s">
        <v>82</v>
      </c>
      <c r="AV219" s="147" t="s">
        <v>82</v>
      </c>
      <c r="AW219" s="147" t="s">
        <v>102</v>
      </c>
      <c r="AX219" s="147" t="s">
        <v>22</v>
      </c>
      <c r="AY219" s="147" t="s">
        <v>130</v>
      </c>
    </row>
    <row r="220" spans="2:65" s="6" customFormat="1" ht="15.75" customHeight="1">
      <c r="B220" s="22"/>
      <c r="C220" s="154" t="s">
        <v>355</v>
      </c>
      <c r="D220" s="154" t="s">
        <v>265</v>
      </c>
      <c r="E220" s="155" t="s">
        <v>356</v>
      </c>
      <c r="F220" s="223" t="s">
        <v>357</v>
      </c>
      <c r="G220" s="224"/>
      <c r="H220" s="224"/>
      <c r="I220" s="224"/>
      <c r="J220" s="156" t="s">
        <v>169</v>
      </c>
      <c r="K220" s="157">
        <v>194</v>
      </c>
      <c r="L220" s="225"/>
      <c r="M220" s="224"/>
      <c r="N220" s="226">
        <f>ROUND($L$220*$K$220,2)</f>
        <v>0</v>
      </c>
      <c r="O220" s="214"/>
      <c r="P220" s="214"/>
      <c r="Q220" s="214"/>
      <c r="R220" s="132" t="s">
        <v>135</v>
      </c>
      <c r="S220" s="42"/>
      <c r="T220" s="135"/>
      <c r="U220" s="136" t="s">
        <v>44</v>
      </c>
      <c r="V220" s="23"/>
      <c r="W220" s="23"/>
      <c r="X220" s="137">
        <v>0.135</v>
      </c>
      <c r="Y220" s="137">
        <f>$X$220*$K$220</f>
        <v>26.19</v>
      </c>
      <c r="Z220" s="137">
        <v>0</v>
      </c>
      <c r="AA220" s="138">
        <f>$Z$220*$K$220</f>
        <v>0</v>
      </c>
      <c r="AR220" s="94" t="s">
        <v>183</v>
      </c>
      <c r="AT220" s="94" t="s">
        <v>265</v>
      </c>
      <c r="AU220" s="94" t="s">
        <v>82</v>
      </c>
      <c r="AY220" s="6" t="s">
        <v>130</v>
      </c>
      <c r="BE220" s="139">
        <f>IF($U$220="základní",$N$220,0)</f>
        <v>0</v>
      </c>
      <c r="BF220" s="139">
        <f>IF($U$220="snížená",$N$220,0)</f>
        <v>0</v>
      </c>
      <c r="BG220" s="139">
        <f>IF($U$220="zákl. přenesená",$N$220,0)</f>
        <v>0</v>
      </c>
      <c r="BH220" s="139">
        <f>IF($U$220="sníž. přenesená",$N$220,0)</f>
        <v>0</v>
      </c>
      <c r="BI220" s="139">
        <f>IF($U$220="nulová",$N$220,0)</f>
        <v>0</v>
      </c>
      <c r="BJ220" s="94" t="s">
        <v>22</v>
      </c>
      <c r="BK220" s="139">
        <f>ROUND($L$220*$K$220,2)</f>
        <v>0</v>
      </c>
      <c r="BL220" s="94" t="s">
        <v>136</v>
      </c>
      <c r="BM220" s="94" t="s">
        <v>358</v>
      </c>
    </row>
    <row r="221" spans="2:47" s="6" customFormat="1" ht="27" customHeight="1">
      <c r="B221" s="22"/>
      <c r="C221" s="23"/>
      <c r="D221" s="23"/>
      <c r="E221" s="23"/>
      <c r="F221" s="217" t="s">
        <v>359</v>
      </c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42"/>
      <c r="T221" s="55"/>
      <c r="U221" s="23"/>
      <c r="V221" s="23"/>
      <c r="W221" s="23"/>
      <c r="X221" s="23"/>
      <c r="Y221" s="23"/>
      <c r="Z221" s="23"/>
      <c r="AA221" s="56"/>
      <c r="AT221" s="6" t="s">
        <v>139</v>
      </c>
      <c r="AU221" s="6" t="s">
        <v>82</v>
      </c>
    </row>
    <row r="222" spans="2:65" s="6" customFormat="1" ht="27" customHeight="1">
      <c r="B222" s="22"/>
      <c r="C222" s="154" t="s">
        <v>360</v>
      </c>
      <c r="D222" s="154" t="s">
        <v>265</v>
      </c>
      <c r="E222" s="155" t="s">
        <v>361</v>
      </c>
      <c r="F222" s="223" t="s">
        <v>362</v>
      </c>
      <c r="G222" s="224"/>
      <c r="H222" s="224"/>
      <c r="I222" s="224"/>
      <c r="J222" s="156" t="s">
        <v>169</v>
      </c>
      <c r="K222" s="157">
        <v>52</v>
      </c>
      <c r="L222" s="225"/>
      <c r="M222" s="224"/>
      <c r="N222" s="226">
        <f>ROUND($L$222*$K$222,2)</f>
        <v>0</v>
      </c>
      <c r="O222" s="214"/>
      <c r="P222" s="214"/>
      <c r="Q222" s="214"/>
      <c r="R222" s="132" t="s">
        <v>135</v>
      </c>
      <c r="S222" s="42"/>
      <c r="T222" s="135"/>
      <c r="U222" s="136" t="s">
        <v>44</v>
      </c>
      <c r="V222" s="23"/>
      <c r="W222" s="23"/>
      <c r="X222" s="137">
        <v>0.125</v>
      </c>
      <c r="Y222" s="137">
        <f>$X$222*$K$222</f>
        <v>6.5</v>
      </c>
      <c r="Z222" s="137">
        <v>0</v>
      </c>
      <c r="AA222" s="138">
        <f>$Z$222*$K$222</f>
        <v>0</v>
      </c>
      <c r="AR222" s="94" t="s">
        <v>183</v>
      </c>
      <c r="AT222" s="94" t="s">
        <v>265</v>
      </c>
      <c r="AU222" s="94" t="s">
        <v>82</v>
      </c>
      <c r="AY222" s="6" t="s">
        <v>130</v>
      </c>
      <c r="BE222" s="139">
        <f>IF($U$222="základní",$N$222,0)</f>
        <v>0</v>
      </c>
      <c r="BF222" s="139">
        <f>IF($U$222="snížená",$N$222,0)</f>
        <v>0</v>
      </c>
      <c r="BG222" s="139">
        <f>IF($U$222="zákl. přenesená",$N$222,0)</f>
        <v>0</v>
      </c>
      <c r="BH222" s="139">
        <f>IF($U$222="sníž. přenesená",$N$222,0)</f>
        <v>0</v>
      </c>
      <c r="BI222" s="139">
        <f>IF($U$222="nulová",$N$222,0)</f>
        <v>0</v>
      </c>
      <c r="BJ222" s="94" t="s">
        <v>22</v>
      </c>
      <c r="BK222" s="139">
        <f>ROUND($L$222*$K$222,2)</f>
        <v>0</v>
      </c>
      <c r="BL222" s="94" t="s">
        <v>136</v>
      </c>
      <c r="BM222" s="94" t="s">
        <v>363</v>
      </c>
    </row>
    <row r="223" spans="2:47" s="6" customFormat="1" ht="27" customHeight="1">
      <c r="B223" s="22"/>
      <c r="C223" s="23"/>
      <c r="D223" s="23"/>
      <c r="E223" s="23"/>
      <c r="F223" s="217" t="s">
        <v>364</v>
      </c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42"/>
      <c r="T223" s="55"/>
      <c r="U223" s="23"/>
      <c r="V223" s="23"/>
      <c r="W223" s="23"/>
      <c r="X223" s="23"/>
      <c r="Y223" s="23"/>
      <c r="Z223" s="23"/>
      <c r="AA223" s="56"/>
      <c r="AT223" s="6" t="s">
        <v>139</v>
      </c>
      <c r="AU223" s="6" t="s">
        <v>82</v>
      </c>
    </row>
    <row r="224" spans="2:65" s="6" customFormat="1" ht="27" customHeight="1">
      <c r="B224" s="22"/>
      <c r="C224" s="130" t="s">
        <v>365</v>
      </c>
      <c r="D224" s="130" t="s">
        <v>131</v>
      </c>
      <c r="E224" s="131" t="s">
        <v>366</v>
      </c>
      <c r="F224" s="213" t="s">
        <v>367</v>
      </c>
      <c r="G224" s="214"/>
      <c r="H224" s="214"/>
      <c r="I224" s="214"/>
      <c r="J224" s="133" t="s">
        <v>134</v>
      </c>
      <c r="K224" s="134">
        <v>1315.59</v>
      </c>
      <c r="L224" s="215"/>
      <c r="M224" s="214"/>
      <c r="N224" s="216">
        <f>ROUND($L$224*$K$224,2)</f>
        <v>0</v>
      </c>
      <c r="O224" s="214"/>
      <c r="P224" s="214"/>
      <c r="Q224" s="214"/>
      <c r="R224" s="132" t="s">
        <v>135</v>
      </c>
      <c r="S224" s="42"/>
      <c r="T224" s="135"/>
      <c r="U224" s="136" t="s">
        <v>44</v>
      </c>
      <c r="V224" s="23"/>
      <c r="W224" s="23"/>
      <c r="X224" s="137">
        <v>0.00036</v>
      </c>
      <c r="Y224" s="137">
        <f>$X$224*$K$224</f>
        <v>0.4736124</v>
      </c>
      <c r="Z224" s="137">
        <v>0</v>
      </c>
      <c r="AA224" s="138">
        <f>$Z$224*$K$224</f>
        <v>0</v>
      </c>
      <c r="AR224" s="94" t="s">
        <v>136</v>
      </c>
      <c r="AT224" s="94" t="s">
        <v>131</v>
      </c>
      <c r="AU224" s="94" t="s">
        <v>82</v>
      </c>
      <c r="AY224" s="6" t="s">
        <v>130</v>
      </c>
      <c r="BE224" s="139">
        <f>IF($U$224="základní",$N$224,0)</f>
        <v>0</v>
      </c>
      <c r="BF224" s="139">
        <f>IF($U$224="snížená",$N$224,0)</f>
        <v>0</v>
      </c>
      <c r="BG224" s="139">
        <f>IF($U$224="zákl. přenesená",$N$224,0)</f>
        <v>0</v>
      </c>
      <c r="BH224" s="139">
        <f>IF($U$224="sníž. přenesená",$N$224,0)</f>
        <v>0</v>
      </c>
      <c r="BI224" s="139">
        <f>IF($U$224="nulová",$N$224,0)</f>
        <v>0</v>
      </c>
      <c r="BJ224" s="94" t="s">
        <v>22</v>
      </c>
      <c r="BK224" s="139">
        <f>ROUND($L$224*$K$224,2)</f>
        <v>0</v>
      </c>
      <c r="BL224" s="94" t="s">
        <v>136</v>
      </c>
      <c r="BM224" s="94" t="s">
        <v>368</v>
      </c>
    </row>
    <row r="225" spans="2:47" s="6" customFormat="1" ht="16.5" customHeight="1">
      <c r="B225" s="22"/>
      <c r="C225" s="23"/>
      <c r="D225" s="23"/>
      <c r="E225" s="23"/>
      <c r="F225" s="217" t="s">
        <v>369</v>
      </c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42"/>
      <c r="T225" s="55"/>
      <c r="U225" s="23"/>
      <c r="V225" s="23"/>
      <c r="W225" s="23"/>
      <c r="X225" s="23"/>
      <c r="Y225" s="23"/>
      <c r="Z225" s="23"/>
      <c r="AA225" s="56"/>
      <c r="AT225" s="6" t="s">
        <v>139</v>
      </c>
      <c r="AU225" s="6" t="s">
        <v>82</v>
      </c>
    </row>
    <row r="226" spans="2:51" s="6" customFormat="1" ht="15.75" customHeight="1">
      <c r="B226" s="140"/>
      <c r="C226" s="141"/>
      <c r="D226" s="141"/>
      <c r="E226" s="141"/>
      <c r="F226" s="219" t="s">
        <v>370</v>
      </c>
      <c r="G226" s="220"/>
      <c r="H226" s="220"/>
      <c r="I226" s="220"/>
      <c r="J226" s="141"/>
      <c r="K226" s="143">
        <v>1315.59</v>
      </c>
      <c r="L226" s="141"/>
      <c r="M226" s="141"/>
      <c r="N226" s="141"/>
      <c r="O226" s="141"/>
      <c r="P226" s="141"/>
      <c r="Q226" s="141"/>
      <c r="R226" s="141"/>
      <c r="S226" s="144"/>
      <c r="T226" s="145"/>
      <c r="U226" s="141"/>
      <c r="V226" s="141"/>
      <c r="W226" s="141"/>
      <c r="X226" s="141"/>
      <c r="Y226" s="141"/>
      <c r="Z226" s="141"/>
      <c r="AA226" s="146"/>
      <c r="AT226" s="147" t="s">
        <v>143</v>
      </c>
      <c r="AU226" s="147" t="s">
        <v>82</v>
      </c>
      <c r="AV226" s="147" t="s">
        <v>82</v>
      </c>
      <c r="AW226" s="147" t="s">
        <v>102</v>
      </c>
      <c r="AX226" s="147" t="s">
        <v>22</v>
      </c>
      <c r="AY226" s="147" t="s">
        <v>130</v>
      </c>
    </row>
    <row r="227" spans="2:65" s="6" customFormat="1" ht="15.75" customHeight="1">
      <c r="B227" s="22"/>
      <c r="C227" s="130" t="s">
        <v>371</v>
      </c>
      <c r="D227" s="130" t="s">
        <v>131</v>
      </c>
      <c r="E227" s="131" t="s">
        <v>372</v>
      </c>
      <c r="F227" s="213" t="s">
        <v>373</v>
      </c>
      <c r="G227" s="214"/>
      <c r="H227" s="214"/>
      <c r="I227" s="214"/>
      <c r="J227" s="133" t="s">
        <v>134</v>
      </c>
      <c r="K227" s="134">
        <v>657.8</v>
      </c>
      <c r="L227" s="215"/>
      <c r="M227" s="214"/>
      <c r="N227" s="216">
        <f>ROUND($L$227*$K$227,2)</f>
        <v>0</v>
      </c>
      <c r="O227" s="214"/>
      <c r="P227" s="214"/>
      <c r="Q227" s="214"/>
      <c r="R227" s="132"/>
      <c r="S227" s="42"/>
      <c r="T227" s="135"/>
      <c r="U227" s="136" t="s">
        <v>44</v>
      </c>
      <c r="V227" s="23"/>
      <c r="W227" s="23"/>
      <c r="X227" s="137">
        <v>0.00036</v>
      </c>
      <c r="Y227" s="137">
        <f>$X$227*$K$227</f>
        <v>0.236808</v>
      </c>
      <c r="Z227" s="137">
        <v>0</v>
      </c>
      <c r="AA227" s="138">
        <f>$Z$227*$K$227</f>
        <v>0</v>
      </c>
      <c r="AR227" s="94" t="s">
        <v>136</v>
      </c>
      <c r="AT227" s="94" t="s">
        <v>131</v>
      </c>
      <c r="AU227" s="94" t="s">
        <v>82</v>
      </c>
      <c r="AY227" s="6" t="s">
        <v>130</v>
      </c>
      <c r="BE227" s="139">
        <f>IF($U$227="základní",$N$227,0)</f>
        <v>0</v>
      </c>
      <c r="BF227" s="139">
        <f>IF($U$227="snížená",$N$227,0)</f>
        <v>0</v>
      </c>
      <c r="BG227" s="139">
        <f>IF($U$227="zákl. přenesená",$N$227,0)</f>
        <v>0</v>
      </c>
      <c r="BH227" s="139">
        <f>IF($U$227="sníž. přenesená",$N$227,0)</f>
        <v>0</v>
      </c>
      <c r="BI227" s="139">
        <f>IF($U$227="nulová",$N$227,0)</f>
        <v>0</v>
      </c>
      <c r="BJ227" s="94" t="s">
        <v>22</v>
      </c>
      <c r="BK227" s="139">
        <f>ROUND($L$227*$K$227,2)</f>
        <v>0</v>
      </c>
      <c r="BL227" s="94" t="s">
        <v>136</v>
      </c>
      <c r="BM227" s="94" t="s">
        <v>374</v>
      </c>
    </row>
    <row r="228" spans="2:47" s="6" customFormat="1" ht="16.5" customHeight="1">
      <c r="B228" s="22"/>
      <c r="C228" s="23"/>
      <c r="D228" s="23"/>
      <c r="E228" s="23"/>
      <c r="F228" s="217" t="s">
        <v>369</v>
      </c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42"/>
      <c r="T228" s="55"/>
      <c r="U228" s="23"/>
      <c r="V228" s="23"/>
      <c r="W228" s="23"/>
      <c r="X228" s="23"/>
      <c r="Y228" s="23"/>
      <c r="Z228" s="23"/>
      <c r="AA228" s="56"/>
      <c r="AT228" s="6" t="s">
        <v>139</v>
      </c>
      <c r="AU228" s="6" t="s">
        <v>82</v>
      </c>
    </row>
    <row r="229" spans="2:51" s="6" customFormat="1" ht="15.75" customHeight="1">
      <c r="B229" s="140"/>
      <c r="C229" s="141"/>
      <c r="D229" s="141"/>
      <c r="E229" s="141"/>
      <c r="F229" s="219" t="s">
        <v>375</v>
      </c>
      <c r="G229" s="220"/>
      <c r="H229" s="220"/>
      <c r="I229" s="220"/>
      <c r="J229" s="141"/>
      <c r="K229" s="143">
        <v>657.8</v>
      </c>
      <c r="L229" s="141"/>
      <c r="M229" s="141"/>
      <c r="N229" s="141"/>
      <c r="O229" s="141"/>
      <c r="P229" s="141"/>
      <c r="Q229" s="141"/>
      <c r="R229" s="141"/>
      <c r="S229" s="144"/>
      <c r="T229" s="145"/>
      <c r="U229" s="141"/>
      <c r="V229" s="141"/>
      <c r="W229" s="141"/>
      <c r="X229" s="141"/>
      <c r="Y229" s="141"/>
      <c r="Z229" s="141"/>
      <c r="AA229" s="146"/>
      <c r="AT229" s="147" t="s">
        <v>143</v>
      </c>
      <c r="AU229" s="147" t="s">
        <v>82</v>
      </c>
      <c r="AV229" s="147" t="s">
        <v>82</v>
      </c>
      <c r="AW229" s="147" t="s">
        <v>102</v>
      </c>
      <c r="AX229" s="147" t="s">
        <v>22</v>
      </c>
      <c r="AY229" s="147" t="s">
        <v>130</v>
      </c>
    </row>
    <row r="230" spans="2:65" s="6" customFormat="1" ht="27" customHeight="1">
      <c r="B230" s="22"/>
      <c r="C230" s="130" t="s">
        <v>376</v>
      </c>
      <c r="D230" s="130" t="s">
        <v>131</v>
      </c>
      <c r="E230" s="131" t="s">
        <v>377</v>
      </c>
      <c r="F230" s="213" t="s">
        <v>378</v>
      </c>
      <c r="G230" s="214"/>
      <c r="H230" s="214"/>
      <c r="I230" s="214"/>
      <c r="J230" s="133" t="s">
        <v>169</v>
      </c>
      <c r="K230" s="134">
        <v>1795.84</v>
      </c>
      <c r="L230" s="215"/>
      <c r="M230" s="214"/>
      <c r="N230" s="216">
        <f>ROUND($L$230*$K$230,2)</f>
        <v>0</v>
      </c>
      <c r="O230" s="214"/>
      <c r="P230" s="214"/>
      <c r="Q230" s="214"/>
      <c r="R230" s="132"/>
      <c r="S230" s="42"/>
      <c r="T230" s="135"/>
      <c r="U230" s="136" t="s">
        <v>44</v>
      </c>
      <c r="V230" s="23"/>
      <c r="W230" s="23"/>
      <c r="X230" s="137">
        <v>5E-05</v>
      </c>
      <c r="Y230" s="137">
        <f>$X$230*$K$230</f>
        <v>0.089792</v>
      </c>
      <c r="Z230" s="137">
        <v>0</v>
      </c>
      <c r="AA230" s="138">
        <f>$Z$230*$K$230</f>
        <v>0</v>
      </c>
      <c r="AR230" s="94" t="s">
        <v>136</v>
      </c>
      <c r="AT230" s="94" t="s">
        <v>131</v>
      </c>
      <c r="AU230" s="94" t="s">
        <v>82</v>
      </c>
      <c r="AY230" s="6" t="s">
        <v>130</v>
      </c>
      <c r="BE230" s="139">
        <f>IF($U$230="základní",$N$230,0)</f>
        <v>0</v>
      </c>
      <c r="BF230" s="139">
        <f>IF($U$230="snížená",$N$230,0)</f>
        <v>0</v>
      </c>
      <c r="BG230" s="139">
        <f>IF($U$230="zákl. přenesená",$N$230,0)</f>
        <v>0</v>
      </c>
      <c r="BH230" s="139">
        <f>IF($U$230="sníž. přenesená",$N$230,0)</f>
        <v>0</v>
      </c>
      <c r="BI230" s="139">
        <f>IF($U$230="nulová",$N$230,0)</f>
        <v>0</v>
      </c>
      <c r="BJ230" s="94" t="s">
        <v>22</v>
      </c>
      <c r="BK230" s="139">
        <f>ROUND($L$230*$K$230,2)</f>
        <v>0</v>
      </c>
      <c r="BL230" s="94" t="s">
        <v>136</v>
      </c>
      <c r="BM230" s="94" t="s">
        <v>379</v>
      </c>
    </row>
    <row r="231" spans="2:47" s="6" customFormat="1" ht="16.5" customHeight="1">
      <c r="B231" s="22"/>
      <c r="C231" s="23"/>
      <c r="D231" s="23"/>
      <c r="E231" s="23"/>
      <c r="F231" s="217" t="s">
        <v>380</v>
      </c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42"/>
      <c r="T231" s="55"/>
      <c r="U231" s="23"/>
      <c r="V231" s="23"/>
      <c r="W231" s="23"/>
      <c r="X231" s="23"/>
      <c r="Y231" s="23"/>
      <c r="Z231" s="23"/>
      <c r="AA231" s="56"/>
      <c r="AT231" s="6" t="s">
        <v>139</v>
      </c>
      <c r="AU231" s="6" t="s">
        <v>82</v>
      </c>
    </row>
    <row r="232" spans="2:51" s="6" customFormat="1" ht="15.75" customHeight="1">
      <c r="B232" s="140"/>
      <c r="C232" s="141"/>
      <c r="D232" s="141"/>
      <c r="E232" s="141"/>
      <c r="F232" s="219" t="s">
        <v>381</v>
      </c>
      <c r="G232" s="220"/>
      <c r="H232" s="220"/>
      <c r="I232" s="220"/>
      <c r="J232" s="141"/>
      <c r="K232" s="143">
        <v>1795.84</v>
      </c>
      <c r="L232" s="141"/>
      <c r="M232" s="141"/>
      <c r="N232" s="141"/>
      <c r="O232" s="141"/>
      <c r="P232" s="141"/>
      <c r="Q232" s="141"/>
      <c r="R232" s="141"/>
      <c r="S232" s="144"/>
      <c r="T232" s="145"/>
      <c r="U232" s="141"/>
      <c r="V232" s="141"/>
      <c r="W232" s="141"/>
      <c r="X232" s="141"/>
      <c r="Y232" s="141"/>
      <c r="Z232" s="141"/>
      <c r="AA232" s="146"/>
      <c r="AT232" s="147" t="s">
        <v>143</v>
      </c>
      <c r="AU232" s="147" t="s">
        <v>82</v>
      </c>
      <c r="AV232" s="147" t="s">
        <v>82</v>
      </c>
      <c r="AW232" s="147" t="s">
        <v>102</v>
      </c>
      <c r="AX232" s="147" t="s">
        <v>74</v>
      </c>
      <c r="AY232" s="147" t="s">
        <v>130</v>
      </c>
    </row>
    <row r="233" spans="2:65" s="6" customFormat="1" ht="27" customHeight="1">
      <c r="B233" s="22"/>
      <c r="C233" s="130" t="s">
        <v>382</v>
      </c>
      <c r="D233" s="130" t="s">
        <v>131</v>
      </c>
      <c r="E233" s="131" t="s">
        <v>383</v>
      </c>
      <c r="F233" s="213" t="s">
        <v>384</v>
      </c>
      <c r="G233" s="214"/>
      <c r="H233" s="214"/>
      <c r="I233" s="214"/>
      <c r="J233" s="133" t="s">
        <v>169</v>
      </c>
      <c r="K233" s="134">
        <v>133</v>
      </c>
      <c r="L233" s="215"/>
      <c r="M233" s="214"/>
      <c r="N233" s="216">
        <f>ROUND($L$233*$K$233,2)</f>
        <v>0</v>
      </c>
      <c r="O233" s="214"/>
      <c r="P233" s="214"/>
      <c r="Q233" s="214"/>
      <c r="R233" s="132" t="s">
        <v>135</v>
      </c>
      <c r="S233" s="42"/>
      <c r="T233" s="135"/>
      <c r="U233" s="136" t="s">
        <v>44</v>
      </c>
      <c r="V233" s="23"/>
      <c r="W233" s="23"/>
      <c r="X233" s="137">
        <v>0.16371</v>
      </c>
      <c r="Y233" s="137">
        <f>$X$233*$K$233</f>
        <v>21.773429999999998</v>
      </c>
      <c r="Z233" s="137">
        <v>0</v>
      </c>
      <c r="AA233" s="138">
        <f>$Z$233*$K$233</f>
        <v>0</v>
      </c>
      <c r="AR233" s="94" t="s">
        <v>136</v>
      </c>
      <c r="AT233" s="94" t="s">
        <v>131</v>
      </c>
      <c r="AU233" s="94" t="s">
        <v>82</v>
      </c>
      <c r="AY233" s="6" t="s">
        <v>130</v>
      </c>
      <c r="BE233" s="139">
        <f>IF($U$233="základní",$N$233,0)</f>
        <v>0</v>
      </c>
      <c r="BF233" s="139">
        <f>IF($U$233="snížená",$N$233,0)</f>
        <v>0</v>
      </c>
      <c r="BG233" s="139">
        <f>IF($U$233="zákl. přenesená",$N$233,0)</f>
        <v>0</v>
      </c>
      <c r="BH233" s="139">
        <f>IF($U$233="sníž. přenesená",$N$233,0)</f>
        <v>0</v>
      </c>
      <c r="BI233" s="139">
        <f>IF($U$233="nulová",$N$233,0)</f>
        <v>0</v>
      </c>
      <c r="BJ233" s="94" t="s">
        <v>22</v>
      </c>
      <c r="BK233" s="139">
        <f>ROUND($L$233*$K$233,2)</f>
        <v>0</v>
      </c>
      <c r="BL233" s="94" t="s">
        <v>136</v>
      </c>
      <c r="BM233" s="94" t="s">
        <v>385</v>
      </c>
    </row>
    <row r="234" spans="2:47" s="6" customFormat="1" ht="27" customHeight="1">
      <c r="B234" s="22"/>
      <c r="C234" s="23"/>
      <c r="D234" s="23"/>
      <c r="E234" s="23"/>
      <c r="F234" s="217" t="s">
        <v>386</v>
      </c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42"/>
      <c r="T234" s="55"/>
      <c r="U234" s="23"/>
      <c r="V234" s="23"/>
      <c r="W234" s="23"/>
      <c r="X234" s="23"/>
      <c r="Y234" s="23"/>
      <c r="Z234" s="23"/>
      <c r="AA234" s="56"/>
      <c r="AT234" s="6" t="s">
        <v>139</v>
      </c>
      <c r="AU234" s="6" t="s">
        <v>82</v>
      </c>
    </row>
    <row r="235" spans="2:51" s="6" customFormat="1" ht="15.75" customHeight="1">
      <c r="B235" s="140"/>
      <c r="C235" s="141"/>
      <c r="D235" s="141"/>
      <c r="E235" s="141"/>
      <c r="F235" s="219" t="s">
        <v>387</v>
      </c>
      <c r="G235" s="220"/>
      <c r="H235" s="220"/>
      <c r="I235" s="220"/>
      <c r="J235" s="141"/>
      <c r="K235" s="143">
        <v>133</v>
      </c>
      <c r="L235" s="141"/>
      <c r="M235" s="141"/>
      <c r="N235" s="141"/>
      <c r="O235" s="141"/>
      <c r="P235" s="141"/>
      <c r="Q235" s="141"/>
      <c r="R235" s="141"/>
      <c r="S235" s="144"/>
      <c r="T235" s="145"/>
      <c r="U235" s="141"/>
      <c r="V235" s="141"/>
      <c r="W235" s="141"/>
      <c r="X235" s="141"/>
      <c r="Y235" s="141"/>
      <c r="Z235" s="141"/>
      <c r="AA235" s="146"/>
      <c r="AT235" s="147" t="s">
        <v>143</v>
      </c>
      <c r="AU235" s="147" t="s">
        <v>82</v>
      </c>
      <c r="AV235" s="147" t="s">
        <v>82</v>
      </c>
      <c r="AW235" s="147" t="s">
        <v>102</v>
      </c>
      <c r="AX235" s="147" t="s">
        <v>22</v>
      </c>
      <c r="AY235" s="147" t="s">
        <v>130</v>
      </c>
    </row>
    <row r="236" spans="2:65" s="6" customFormat="1" ht="15.75" customHeight="1">
      <c r="B236" s="22"/>
      <c r="C236" s="154" t="s">
        <v>388</v>
      </c>
      <c r="D236" s="154" t="s">
        <v>265</v>
      </c>
      <c r="E236" s="155" t="s">
        <v>389</v>
      </c>
      <c r="F236" s="223" t="s">
        <v>390</v>
      </c>
      <c r="G236" s="224"/>
      <c r="H236" s="224"/>
      <c r="I236" s="224"/>
      <c r="J236" s="156" t="s">
        <v>146</v>
      </c>
      <c r="K236" s="157">
        <v>266</v>
      </c>
      <c r="L236" s="225"/>
      <c r="M236" s="224"/>
      <c r="N236" s="226">
        <f>ROUND($L$236*$K$236,2)</f>
        <v>0</v>
      </c>
      <c r="O236" s="214"/>
      <c r="P236" s="214"/>
      <c r="Q236" s="214"/>
      <c r="R236" s="132" t="s">
        <v>135</v>
      </c>
      <c r="S236" s="42"/>
      <c r="T236" s="135"/>
      <c r="U236" s="136" t="s">
        <v>44</v>
      </c>
      <c r="V236" s="23"/>
      <c r="W236" s="23"/>
      <c r="X236" s="137">
        <v>0.058</v>
      </c>
      <c r="Y236" s="137">
        <f>$X$236*$K$236</f>
        <v>15.428</v>
      </c>
      <c r="Z236" s="137">
        <v>0</v>
      </c>
      <c r="AA236" s="138">
        <f>$Z$236*$K$236</f>
        <v>0</v>
      </c>
      <c r="AR236" s="94" t="s">
        <v>183</v>
      </c>
      <c r="AT236" s="94" t="s">
        <v>265</v>
      </c>
      <c r="AU236" s="94" t="s">
        <v>82</v>
      </c>
      <c r="AY236" s="6" t="s">
        <v>130</v>
      </c>
      <c r="BE236" s="139">
        <f>IF($U$236="základní",$N$236,0)</f>
        <v>0</v>
      </c>
      <c r="BF236" s="139">
        <f>IF($U$236="snížená",$N$236,0)</f>
        <v>0</v>
      </c>
      <c r="BG236" s="139">
        <f>IF($U$236="zákl. přenesená",$N$236,0)</f>
        <v>0</v>
      </c>
      <c r="BH236" s="139">
        <f>IF($U$236="sníž. přenesená",$N$236,0)</f>
        <v>0</v>
      </c>
      <c r="BI236" s="139">
        <f>IF($U$236="nulová",$N$236,0)</f>
        <v>0</v>
      </c>
      <c r="BJ236" s="94" t="s">
        <v>22</v>
      </c>
      <c r="BK236" s="139">
        <f>ROUND($L$236*$K$236,2)</f>
        <v>0</v>
      </c>
      <c r="BL236" s="94" t="s">
        <v>136</v>
      </c>
      <c r="BM236" s="94" t="s">
        <v>391</v>
      </c>
    </row>
    <row r="237" spans="2:47" s="6" customFormat="1" ht="16.5" customHeight="1">
      <c r="B237" s="22"/>
      <c r="C237" s="23"/>
      <c r="D237" s="23"/>
      <c r="E237" s="23"/>
      <c r="F237" s="217" t="s">
        <v>392</v>
      </c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42"/>
      <c r="T237" s="55"/>
      <c r="U237" s="23"/>
      <c r="V237" s="23"/>
      <c r="W237" s="23"/>
      <c r="X237" s="23"/>
      <c r="Y237" s="23"/>
      <c r="Z237" s="23"/>
      <c r="AA237" s="56"/>
      <c r="AT237" s="6" t="s">
        <v>139</v>
      </c>
      <c r="AU237" s="6" t="s">
        <v>82</v>
      </c>
    </row>
    <row r="238" spans="2:65" s="6" customFormat="1" ht="27" customHeight="1">
      <c r="B238" s="22"/>
      <c r="C238" s="130" t="s">
        <v>393</v>
      </c>
      <c r="D238" s="130" t="s">
        <v>131</v>
      </c>
      <c r="E238" s="131" t="s">
        <v>394</v>
      </c>
      <c r="F238" s="213" t="s">
        <v>395</v>
      </c>
      <c r="G238" s="214"/>
      <c r="H238" s="214"/>
      <c r="I238" s="214"/>
      <c r="J238" s="133" t="s">
        <v>169</v>
      </c>
      <c r="K238" s="134">
        <v>103</v>
      </c>
      <c r="L238" s="215"/>
      <c r="M238" s="214"/>
      <c r="N238" s="216">
        <f>ROUND($L$238*$K$238,2)</f>
        <v>0</v>
      </c>
      <c r="O238" s="214"/>
      <c r="P238" s="214"/>
      <c r="Q238" s="214"/>
      <c r="R238" s="132" t="s">
        <v>135</v>
      </c>
      <c r="S238" s="42"/>
      <c r="T238" s="135"/>
      <c r="U238" s="136" t="s">
        <v>44</v>
      </c>
      <c r="V238" s="23"/>
      <c r="W238" s="23"/>
      <c r="X238" s="137">
        <v>0</v>
      </c>
      <c r="Y238" s="137">
        <f>$X$238*$K$238</f>
        <v>0</v>
      </c>
      <c r="Z238" s="137">
        <v>0</v>
      </c>
      <c r="AA238" s="138">
        <f>$Z$238*$K$238</f>
        <v>0</v>
      </c>
      <c r="AR238" s="94" t="s">
        <v>136</v>
      </c>
      <c r="AT238" s="94" t="s">
        <v>131</v>
      </c>
      <c r="AU238" s="94" t="s">
        <v>82</v>
      </c>
      <c r="AY238" s="6" t="s">
        <v>130</v>
      </c>
      <c r="BE238" s="139">
        <f>IF($U$238="základní",$N$238,0)</f>
        <v>0</v>
      </c>
      <c r="BF238" s="139">
        <f>IF($U$238="snížená",$N$238,0)</f>
        <v>0</v>
      </c>
      <c r="BG238" s="139">
        <f>IF($U$238="zákl. přenesená",$N$238,0)</f>
        <v>0</v>
      </c>
      <c r="BH238" s="139">
        <f>IF($U$238="sníž. přenesená",$N$238,0)</f>
        <v>0</v>
      </c>
      <c r="BI238" s="139">
        <f>IF($U$238="nulová",$N$238,0)</f>
        <v>0</v>
      </c>
      <c r="BJ238" s="94" t="s">
        <v>22</v>
      </c>
      <c r="BK238" s="139">
        <f>ROUND($L$238*$K$238,2)</f>
        <v>0</v>
      </c>
      <c r="BL238" s="94" t="s">
        <v>136</v>
      </c>
      <c r="BM238" s="94" t="s">
        <v>396</v>
      </c>
    </row>
    <row r="239" spans="2:47" s="6" customFormat="1" ht="27" customHeight="1">
      <c r="B239" s="22"/>
      <c r="C239" s="23"/>
      <c r="D239" s="23"/>
      <c r="E239" s="23"/>
      <c r="F239" s="217" t="s">
        <v>397</v>
      </c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42"/>
      <c r="T239" s="55"/>
      <c r="U239" s="23"/>
      <c r="V239" s="23"/>
      <c r="W239" s="23"/>
      <c r="X239" s="23"/>
      <c r="Y239" s="23"/>
      <c r="Z239" s="23"/>
      <c r="AA239" s="56"/>
      <c r="AT239" s="6" t="s">
        <v>139</v>
      </c>
      <c r="AU239" s="6" t="s">
        <v>82</v>
      </c>
    </row>
    <row r="240" spans="2:51" s="6" customFormat="1" ht="15.75" customHeight="1">
      <c r="B240" s="140"/>
      <c r="C240" s="141"/>
      <c r="D240" s="141"/>
      <c r="E240" s="141"/>
      <c r="F240" s="219" t="s">
        <v>398</v>
      </c>
      <c r="G240" s="220"/>
      <c r="H240" s="220"/>
      <c r="I240" s="220"/>
      <c r="J240" s="141"/>
      <c r="K240" s="143">
        <v>103</v>
      </c>
      <c r="L240" s="141"/>
      <c r="M240" s="141"/>
      <c r="N240" s="141"/>
      <c r="O240" s="141"/>
      <c r="P240" s="141"/>
      <c r="Q240" s="141"/>
      <c r="R240" s="141"/>
      <c r="S240" s="144"/>
      <c r="T240" s="145"/>
      <c r="U240" s="141"/>
      <c r="V240" s="141"/>
      <c r="W240" s="141"/>
      <c r="X240" s="141"/>
      <c r="Y240" s="141"/>
      <c r="Z240" s="141"/>
      <c r="AA240" s="146"/>
      <c r="AT240" s="147" t="s">
        <v>143</v>
      </c>
      <c r="AU240" s="147" t="s">
        <v>82</v>
      </c>
      <c r="AV240" s="147" t="s">
        <v>82</v>
      </c>
      <c r="AW240" s="147" t="s">
        <v>102</v>
      </c>
      <c r="AX240" s="147" t="s">
        <v>22</v>
      </c>
      <c r="AY240" s="147" t="s">
        <v>130</v>
      </c>
    </row>
    <row r="241" spans="2:65" s="6" customFormat="1" ht="39" customHeight="1">
      <c r="B241" s="22"/>
      <c r="C241" s="130" t="s">
        <v>399</v>
      </c>
      <c r="D241" s="130" t="s">
        <v>131</v>
      </c>
      <c r="E241" s="131" t="s">
        <v>400</v>
      </c>
      <c r="F241" s="213" t="s">
        <v>401</v>
      </c>
      <c r="G241" s="214"/>
      <c r="H241" s="214"/>
      <c r="I241" s="214"/>
      <c r="J241" s="133" t="s">
        <v>134</v>
      </c>
      <c r="K241" s="134">
        <v>2900</v>
      </c>
      <c r="L241" s="215"/>
      <c r="M241" s="214"/>
      <c r="N241" s="216">
        <f>ROUND($L$241*$K$241,2)</f>
        <v>0</v>
      </c>
      <c r="O241" s="214"/>
      <c r="P241" s="214"/>
      <c r="Q241" s="214"/>
      <c r="R241" s="132" t="s">
        <v>135</v>
      </c>
      <c r="S241" s="42"/>
      <c r="T241" s="135"/>
      <c r="U241" s="136" t="s">
        <v>44</v>
      </c>
      <c r="V241" s="23"/>
      <c r="W241" s="23"/>
      <c r="X241" s="137">
        <v>0</v>
      </c>
      <c r="Y241" s="137">
        <f>$X$241*$K$241</f>
        <v>0</v>
      </c>
      <c r="Z241" s="137">
        <v>0</v>
      </c>
      <c r="AA241" s="138">
        <f>$Z$241*$K$241</f>
        <v>0</v>
      </c>
      <c r="AR241" s="94" t="s">
        <v>136</v>
      </c>
      <c r="AT241" s="94" t="s">
        <v>131</v>
      </c>
      <c r="AU241" s="94" t="s">
        <v>82</v>
      </c>
      <c r="AY241" s="6" t="s">
        <v>130</v>
      </c>
      <c r="BE241" s="139">
        <f>IF($U$241="základní",$N$241,0)</f>
        <v>0</v>
      </c>
      <c r="BF241" s="139">
        <f>IF($U$241="snížená",$N$241,0)</f>
        <v>0</v>
      </c>
      <c r="BG241" s="139">
        <f>IF($U$241="zákl. přenesená",$N$241,0)</f>
        <v>0</v>
      </c>
      <c r="BH241" s="139">
        <f>IF($U$241="sníž. přenesená",$N$241,0)</f>
        <v>0</v>
      </c>
      <c r="BI241" s="139">
        <f>IF($U$241="nulová",$N$241,0)</f>
        <v>0</v>
      </c>
      <c r="BJ241" s="94" t="s">
        <v>22</v>
      </c>
      <c r="BK241" s="139">
        <f>ROUND($L$241*$K$241,2)</f>
        <v>0</v>
      </c>
      <c r="BL241" s="94" t="s">
        <v>136</v>
      </c>
      <c r="BM241" s="94" t="s">
        <v>402</v>
      </c>
    </row>
    <row r="242" spans="2:47" s="6" customFormat="1" ht="16.5" customHeight="1">
      <c r="B242" s="22"/>
      <c r="C242" s="23"/>
      <c r="D242" s="23"/>
      <c r="E242" s="23"/>
      <c r="F242" s="217" t="s">
        <v>403</v>
      </c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42"/>
      <c r="T242" s="55"/>
      <c r="U242" s="23"/>
      <c r="V242" s="23"/>
      <c r="W242" s="23"/>
      <c r="X242" s="23"/>
      <c r="Y242" s="23"/>
      <c r="Z242" s="23"/>
      <c r="AA242" s="56"/>
      <c r="AT242" s="6" t="s">
        <v>139</v>
      </c>
      <c r="AU242" s="6" t="s">
        <v>82</v>
      </c>
    </row>
    <row r="243" spans="2:47" s="6" customFormat="1" ht="27" customHeight="1">
      <c r="B243" s="22"/>
      <c r="C243" s="23"/>
      <c r="D243" s="23"/>
      <c r="E243" s="23"/>
      <c r="F243" s="218" t="s">
        <v>404</v>
      </c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42"/>
      <c r="T243" s="55"/>
      <c r="U243" s="23"/>
      <c r="V243" s="23"/>
      <c r="W243" s="23"/>
      <c r="X243" s="23"/>
      <c r="Y243" s="23"/>
      <c r="Z243" s="23"/>
      <c r="AA243" s="56"/>
      <c r="AT243" s="6" t="s">
        <v>141</v>
      </c>
      <c r="AU243" s="6" t="s">
        <v>82</v>
      </c>
    </row>
    <row r="244" spans="2:51" s="6" customFormat="1" ht="15.75" customHeight="1">
      <c r="B244" s="140"/>
      <c r="C244" s="141"/>
      <c r="D244" s="141"/>
      <c r="E244" s="141"/>
      <c r="F244" s="219" t="s">
        <v>405</v>
      </c>
      <c r="G244" s="220"/>
      <c r="H244" s="220"/>
      <c r="I244" s="220"/>
      <c r="J244" s="141"/>
      <c r="K244" s="143">
        <v>2900</v>
      </c>
      <c r="L244" s="141"/>
      <c r="M244" s="141"/>
      <c r="N244" s="141"/>
      <c r="O244" s="141"/>
      <c r="P244" s="141"/>
      <c r="Q244" s="141"/>
      <c r="R244" s="141"/>
      <c r="S244" s="144"/>
      <c r="T244" s="145"/>
      <c r="U244" s="141"/>
      <c r="V244" s="141"/>
      <c r="W244" s="141"/>
      <c r="X244" s="141"/>
      <c r="Y244" s="141"/>
      <c r="Z244" s="141"/>
      <c r="AA244" s="146"/>
      <c r="AT244" s="147" t="s">
        <v>143</v>
      </c>
      <c r="AU244" s="147" t="s">
        <v>82</v>
      </c>
      <c r="AV244" s="147" t="s">
        <v>82</v>
      </c>
      <c r="AW244" s="147" t="s">
        <v>102</v>
      </c>
      <c r="AX244" s="147" t="s">
        <v>74</v>
      </c>
      <c r="AY244" s="147" t="s">
        <v>130</v>
      </c>
    </row>
    <row r="245" spans="2:65" s="6" customFormat="1" ht="39" customHeight="1">
      <c r="B245" s="22"/>
      <c r="C245" s="130" t="s">
        <v>406</v>
      </c>
      <c r="D245" s="130" t="s">
        <v>131</v>
      </c>
      <c r="E245" s="131" t="s">
        <v>407</v>
      </c>
      <c r="F245" s="213" t="s">
        <v>408</v>
      </c>
      <c r="G245" s="214"/>
      <c r="H245" s="214"/>
      <c r="I245" s="214"/>
      <c r="J245" s="133" t="s">
        <v>134</v>
      </c>
      <c r="K245" s="134">
        <v>2900</v>
      </c>
      <c r="L245" s="215"/>
      <c r="M245" s="214"/>
      <c r="N245" s="216">
        <f>ROUND($L$245*$K$245,2)</f>
        <v>0</v>
      </c>
      <c r="O245" s="214"/>
      <c r="P245" s="214"/>
      <c r="Q245" s="214"/>
      <c r="R245" s="132" t="s">
        <v>135</v>
      </c>
      <c r="S245" s="42"/>
      <c r="T245" s="135"/>
      <c r="U245" s="136" t="s">
        <v>44</v>
      </c>
      <c r="V245" s="23"/>
      <c r="W245" s="23"/>
      <c r="X245" s="137">
        <v>0</v>
      </c>
      <c r="Y245" s="137">
        <f>$X$245*$K$245</f>
        <v>0</v>
      </c>
      <c r="Z245" s="137">
        <v>0</v>
      </c>
      <c r="AA245" s="138">
        <f>$Z$245*$K$245</f>
        <v>0</v>
      </c>
      <c r="AR245" s="94" t="s">
        <v>136</v>
      </c>
      <c r="AT245" s="94" t="s">
        <v>131</v>
      </c>
      <c r="AU245" s="94" t="s">
        <v>82</v>
      </c>
      <c r="AY245" s="6" t="s">
        <v>130</v>
      </c>
      <c r="BE245" s="139">
        <f>IF($U$245="základní",$N$245,0)</f>
        <v>0</v>
      </c>
      <c r="BF245" s="139">
        <f>IF($U$245="snížená",$N$245,0)</f>
        <v>0</v>
      </c>
      <c r="BG245" s="139">
        <f>IF($U$245="zákl. přenesená",$N$245,0)</f>
        <v>0</v>
      </c>
      <c r="BH245" s="139">
        <f>IF($U$245="sníž. přenesená",$N$245,0)</f>
        <v>0</v>
      </c>
      <c r="BI245" s="139">
        <f>IF($U$245="nulová",$N$245,0)</f>
        <v>0</v>
      </c>
      <c r="BJ245" s="94" t="s">
        <v>22</v>
      </c>
      <c r="BK245" s="139">
        <f>ROUND($L$245*$K$245,2)</f>
        <v>0</v>
      </c>
      <c r="BL245" s="94" t="s">
        <v>136</v>
      </c>
      <c r="BM245" s="94" t="s">
        <v>409</v>
      </c>
    </row>
    <row r="246" spans="2:47" s="6" customFormat="1" ht="16.5" customHeight="1">
      <c r="B246" s="22"/>
      <c r="C246" s="23"/>
      <c r="D246" s="23"/>
      <c r="E246" s="23"/>
      <c r="F246" s="217" t="s">
        <v>410</v>
      </c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42"/>
      <c r="T246" s="55"/>
      <c r="U246" s="23"/>
      <c r="V246" s="23"/>
      <c r="W246" s="23"/>
      <c r="X246" s="23"/>
      <c r="Y246" s="23"/>
      <c r="Z246" s="23"/>
      <c r="AA246" s="56"/>
      <c r="AT246" s="6" t="s">
        <v>139</v>
      </c>
      <c r="AU246" s="6" t="s">
        <v>82</v>
      </c>
    </row>
    <row r="247" spans="2:47" s="6" customFormat="1" ht="27" customHeight="1">
      <c r="B247" s="22"/>
      <c r="C247" s="23"/>
      <c r="D247" s="23"/>
      <c r="E247" s="23"/>
      <c r="F247" s="218" t="s">
        <v>404</v>
      </c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42"/>
      <c r="T247" s="55"/>
      <c r="U247" s="23"/>
      <c r="V247" s="23"/>
      <c r="W247" s="23"/>
      <c r="X247" s="23"/>
      <c r="Y247" s="23"/>
      <c r="Z247" s="23"/>
      <c r="AA247" s="56"/>
      <c r="AT247" s="6" t="s">
        <v>141</v>
      </c>
      <c r="AU247" s="6" t="s">
        <v>82</v>
      </c>
    </row>
    <row r="248" spans="2:51" s="6" customFormat="1" ht="15.75" customHeight="1">
      <c r="B248" s="140"/>
      <c r="C248" s="141"/>
      <c r="D248" s="141"/>
      <c r="E248" s="141"/>
      <c r="F248" s="219" t="s">
        <v>405</v>
      </c>
      <c r="G248" s="220"/>
      <c r="H248" s="220"/>
      <c r="I248" s="220"/>
      <c r="J248" s="141"/>
      <c r="K248" s="143">
        <v>2900</v>
      </c>
      <c r="L248" s="141"/>
      <c r="M248" s="141"/>
      <c r="N248" s="141"/>
      <c r="O248" s="141"/>
      <c r="P248" s="141"/>
      <c r="Q248" s="141"/>
      <c r="R248" s="141"/>
      <c r="S248" s="144"/>
      <c r="T248" s="145"/>
      <c r="U248" s="141"/>
      <c r="V248" s="141"/>
      <c r="W248" s="141"/>
      <c r="X248" s="141"/>
      <c r="Y248" s="141"/>
      <c r="Z248" s="141"/>
      <c r="AA248" s="146"/>
      <c r="AT248" s="147" t="s">
        <v>143</v>
      </c>
      <c r="AU248" s="147" t="s">
        <v>82</v>
      </c>
      <c r="AV248" s="147" t="s">
        <v>82</v>
      </c>
      <c r="AW248" s="147" t="s">
        <v>102</v>
      </c>
      <c r="AX248" s="147" t="s">
        <v>22</v>
      </c>
      <c r="AY248" s="147" t="s">
        <v>130</v>
      </c>
    </row>
    <row r="249" spans="2:65" s="6" customFormat="1" ht="27" customHeight="1">
      <c r="B249" s="22"/>
      <c r="C249" s="130" t="s">
        <v>411</v>
      </c>
      <c r="D249" s="130" t="s">
        <v>131</v>
      </c>
      <c r="E249" s="131" t="s">
        <v>412</v>
      </c>
      <c r="F249" s="213" t="s">
        <v>413</v>
      </c>
      <c r="G249" s="214"/>
      <c r="H249" s="214"/>
      <c r="I249" s="214"/>
      <c r="J249" s="133" t="s">
        <v>178</v>
      </c>
      <c r="K249" s="134">
        <v>2.34</v>
      </c>
      <c r="L249" s="215"/>
      <c r="M249" s="214"/>
      <c r="N249" s="216">
        <f>ROUND($L$249*$K$249,2)</f>
        <v>0</v>
      </c>
      <c r="O249" s="214"/>
      <c r="P249" s="214"/>
      <c r="Q249" s="214"/>
      <c r="R249" s="132" t="s">
        <v>135</v>
      </c>
      <c r="S249" s="42"/>
      <c r="T249" s="135"/>
      <c r="U249" s="136" t="s">
        <v>44</v>
      </c>
      <c r="V249" s="23"/>
      <c r="W249" s="23"/>
      <c r="X249" s="137">
        <v>0</v>
      </c>
      <c r="Y249" s="137">
        <f>$X$249*$K$249</f>
        <v>0</v>
      </c>
      <c r="Z249" s="137">
        <v>2.6</v>
      </c>
      <c r="AA249" s="138">
        <f>$Z$249*$K$249</f>
        <v>6.084</v>
      </c>
      <c r="AR249" s="94" t="s">
        <v>136</v>
      </c>
      <c r="AT249" s="94" t="s">
        <v>131</v>
      </c>
      <c r="AU249" s="94" t="s">
        <v>82</v>
      </c>
      <c r="AY249" s="6" t="s">
        <v>130</v>
      </c>
      <c r="BE249" s="139">
        <f>IF($U$249="základní",$N$249,0)</f>
        <v>0</v>
      </c>
      <c r="BF249" s="139">
        <f>IF($U$249="snížená",$N$249,0)</f>
        <v>0</v>
      </c>
      <c r="BG249" s="139">
        <f>IF($U$249="zákl. přenesená",$N$249,0)</f>
        <v>0</v>
      </c>
      <c r="BH249" s="139">
        <f>IF($U$249="sníž. přenesená",$N$249,0)</f>
        <v>0</v>
      </c>
      <c r="BI249" s="139">
        <f>IF($U$249="nulová",$N$249,0)</f>
        <v>0</v>
      </c>
      <c r="BJ249" s="94" t="s">
        <v>22</v>
      </c>
      <c r="BK249" s="139">
        <f>ROUND($L$249*$K$249,2)</f>
        <v>0</v>
      </c>
      <c r="BL249" s="94" t="s">
        <v>136</v>
      </c>
      <c r="BM249" s="94" t="s">
        <v>414</v>
      </c>
    </row>
    <row r="250" spans="2:47" s="6" customFormat="1" ht="16.5" customHeight="1">
      <c r="B250" s="22"/>
      <c r="C250" s="23"/>
      <c r="D250" s="23"/>
      <c r="E250" s="23"/>
      <c r="F250" s="217" t="s">
        <v>415</v>
      </c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42"/>
      <c r="T250" s="55"/>
      <c r="U250" s="23"/>
      <c r="V250" s="23"/>
      <c r="W250" s="23"/>
      <c r="X250" s="23"/>
      <c r="Y250" s="23"/>
      <c r="Z250" s="23"/>
      <c r="AA250" s="56"/>
      <c r="AT250" s="6" t="s">
        <v>139</v>
      </c>
      <c r="AU250" s="6" t="s">
        <v>82</v>
      </c>
    </row>
    <row r="251" spans="2:51" s="6" customFormat="1" ht="15.75" customHeight="1">
      <c r="B251" s="148"/>
      <c r="C251" s="149"/>
      <c r="D251" s="149"/>
      <c r="E251" s="149"/>
      <c r="F251" s="221" t="s">
        <v>416</v>
      </c>
      <c r="G251" s="222"/>
      <c r="H251" s="222"/>
      <c r="I251" s="222"/>
      <c r="J251" s="149"/>
      <c r="K251" s="149"/>
      <c r="L251" s="149"/>
      <c r="M251" s="149"/>
      <c r="N251" s="149"/>
      <c r="O251" s="149"/>
      <c r="P251" s="149"/>
      <c r="Q251" s="149"/>
      <c r="R251" s="149"/>
      <c r="S251" s="150"/>
      <c r="T251" s="151"/>
      <c r="U251" s="149"/>
      <c r="V251" s="149"/>
      <c r="W251" s="149"/>
      <c r="X251" s="149"/>
      <c r="Y251" s="149"/>
      <c r="Z251" s="149"/>
      <c r="AA251" s="152"/>
      <c r="AT251" s="153" t="s">
        <v>143</v>
      </c>
      <c r="AU251" s="153" t="s">
        <v>82</v>
      </c>
      <c r="AV251" s="153" t="s">
        <v>22</v>
      </c>
      <c r="AW251" s="153" t="s">
        <v>102</v>
      </c>
      <c r="AX251" s="153" t="s">
        <v>74</v>
      </c>
      <c r="AY251" s="153" t="s">
        <v>130</v>
      </c>
    </row>
    <row r="252" spans="2:51" s="6" customFormat="1" ht="15.75" customHeight="1">
      <c r="B252" s="140"/>
      <c r="C252" s="141"/>
      <c r="D252" s="141"/>
      <c r="E252" s="141"/>
      <c r="F252" s="219" t="s">
        <v>417</v>
      </c>
      <c r="G252" s="220"/>
      <c r="H252" s="220"/>
      <c r="I252" s="220"/>
      <c r="J252" s="141"/>
      <c r="K252" s="143">
        <v>2.34</v>
      </c>
      <c r="L252" s="141"/>
      <c r="M252" s="141"/>
      <c r="N252" s="141"/>
      <c r="O252" s="141"/>
      <c r="P252" s="141"/>
      <c r="Q252" s="141"/>
      <c r="R252" s="141"/>
      <c r="S252" s="144"/>
      <c r="T252" s="145"/>
      <c r="U252" s="141"/>
      <c r="V252" s="141"/>
      <c r="W252" s="141"/>
      <c r="X252" s="141"/>
      <c r="Y252" s="141"/>
      <c r="Z252" s="141"/>
      <c r="AA252" s="146"/>
      <c r="AT252" s="147" t="s">
        <v>143</v>
      </c>
      <c r="AU252" s="147" t="s">
        <v>82</v>
      </c>
      <c r="AV252" s="147" t="s">
        <v>82</v>
      </c>
      <c r="AW252" s="147" t="s">
        <v>102</v>
      </c>
      <c r="AX252" s="147" t="s">
        <v>74</v>
      </c>
      <c r="AY252" s="147" t="s">
        <v>130</v>
      </c>
    </row>
    <row r="253" spans="2:65" s="6" customFormat="1" ht="27" customHeight="1">
      <c r="B253" s="22"/>
      <c r="C253" s="130" t="s">
        <v>418</v>
      </c>
      <c r="D253" s="130" t="s">
        <v>131</v>
      </c>
      <c r="E253" s="131" t="s">
        <v>419</v>
      </c>
      <c r="F253" s="213" t="s">
        <v>420</v>
      </c>
      <c r="G253" s="214"/>
      <c r="H253" s="214"/>
      <c r="I253" s="214"/>
      <c r="J253" s="133" t="s">
        <v>169</v>
      </c>
      <c r="K253" s="134">
        <v>223.5</v>
      </c>
      <c r="L253" s="215"/>
      <c r="M253" s="214"/>
      <c r="N253" s="216">
        <f>ROUND($L$253*$K$253,2)</f>
        <v>0</v>
      </c>
      <c r="O253" s="214"/>
      <c r="P253" s="214"/>
      <c r="Q253" s="214"/>
      <c r="R253" s="132" t="s">
        <v>135</v>
      </c>
      <c r="S253" s="42"/>
      <c r="T253" s="135"/>
      <c r="U253" s="136" t="s">
        <v>44</v>
      </c>
      <c r="V253" s="23"/>
      <c r="W253" s="23"/>
      <c r="X253" s="137">
        <v>0.00118</v>
      </c>
      <c r="Y253" s="137">
        <f>$X$253*$K$253</f>
        <v>0.26373</v>
      </c>
      <c r="Z253" s="137">
        <v>0.07</v>
      </c>
      <c r="AA253" s="138">
        <f>$Z$253*$K$253</f>
        <v>15.645000000000001</v>
      </c>
      <c r="AR253" s="94" t="s">
        <v>136</v>
      </c>
      <c r="AT253" s="94" t="s">
        <v>131</v>
      </c>
      <c r="AU253" s="94" t="s">
        <v>82</v>
      </c>
      <c r="AY253" s="6" t="s">
        <v>130</v>
      </c>
      <c r="BE253" s="139">
        <f>IF($U$253="základní",$N$253,0)</f>
        <v>0</v>
      </c>
      <c r="BF253" s="139">
        <f>IF($U$253="snížená",$N$253,0)</f>
        <v>0</v>
      </c>
      <c r="BG253" s="139">
        <f>IF($U$253="zákl. přenesená",$N$253,0)</f>
        <v>0</v>
      </c>
      <c r="BH253" s="139">
        <f>IF($U$253="sníž. přenesená",$N$253,0)</f>
        <v>0</v>
      </c>
      <c r="BI253" s="139">
        <f>IF($U$253="nulová",$N$253,0)</f>
        <v>0</v>
      </c>
      <c r="BJ253" s="94" t="s">
        <v>22</v>
      </c>
      <c r="BK253" s="139">
        <f>ROUND($L$253*$K$253,2)</f>
        <v>0</v>
      </c>
      <c r="BL253" s="94" t="s">
        <v>136</v>
      </c>
      <c r="BM253" s="94" t="s">
        <v>421</v>
      </c>
    </row>
    <row r="254" spans="2:47" s="6" customFormat="1" ht="16.5" customHeight="1">
      <c r="B254" s="22"/>
      <c r="C254" s="23"/>
      <c r="D254" s="23"/>
      <c r="E254" s="23"/>
      <c r="F254" s="217" t="s">
        <v>422</v>
      </c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42"/>
      <c r="T254" s="55"/>
      <c r="U254" s="23"/>
      <c r="V254" s="23"/>
      <c r="W254" s="23"/>
      <c r="X254" s="23"/>
      <c r="Y254" s="23"/>
      <c r="Z254" s="23"/>
      <c r="AA254" s="56"/>
      <c r="AT254" s="6" t="s">
        <v>139</v>
      </c>
      <c r="AU254" s="6" t="s">
        <v>82</v>
      </c>
    </row>
    <row r="255" spans="2:51" s="6" customFormat="1" ht="15.75" customHeight="1">
      <c r="B255" s="148"/>
      <c r="C255" s="149"/>
      <c r="D255" s="149"/>
      <c r="E255" s="149"/>
      <c r="F255" s="221" t="s">
        <v>282</v>
      </c>
      <c r="G255" s="222"/>
      <c r="H255" s="222"/>
      <c r="I255" s="222"/>
      <c r="J255" s="149"/>
      <c r="K255" s="149"/>
      <c r="L255" s="149"/>
      <c r="M255" s="149"/>
      <c r="N255" s="149"/>
      <c r="O255" s="149"/>
      <c r="P255" s="149"/>
      <c r="Q255" s="149"/>
      <c r="R255" s="149"/>
      <c r="S255" s="150"/>
      <c r="T255" s="151"/>
      <c r="U255" s="149"/>
      <c r="V255" s="149"/>
      <c r="W255" s="149"/>
      <c r="X255" s="149"/>
      <c r="Y255" s="149"/>
      <c r="Z255" s="149"/>
      <c r="AA255" s="152"/>
      <c r="AT255" s="153" t="s">
        <v>143</v>
      </c>
      <c r="AU255" s="153" t="s">
        <v>82</v>
      </c>
      <c r="AV255" s="153" t="s">
        <v>22</v>
      </c>
      <c r="AW255" s="153" t="s">
        <v>102</v>
      </c>
      <c r="AX255" s="153" t="s">
        <v>74</v>
      </c>
      <c r="AY255" s="153" t="s">
        <v>130</v>
      </c>
    </row>
    <row r="256" spans="2:51" s="6" customFormat="1" ht="15.75" customHeight="1">
      <c r="B256" s="140"/>
      <c r="C256" s="141"/>
      <c r="D256" s="141"/>
      <c r="E256" s="141"/>
      <c r="F256" s="219" t="s">
        <v>283</v>
      </c>
      <c r="G256" s="220"/>
      <c r="H256" s="220"/>
      <c r="I256" s="220"/>
      <c r="J256" s="141"/>
      <c r="K256" s="143">
        <v>223.5</v>
      </c>
      <c r="L256" s="141"/>
      <c r="M256" s="141"/>
      <c r="N256" s="141"/>
      <c r="O256" s="141"/>
      <c r="P256" s="141"/>
      <c r="Q256" s="141"/>
      <c r="R256" s="141"/>
      <c r="S256" s="144"/>
      <c r="T256" s="145"/>
      <c r="U256" s="141"/>
      <c r="V256" s="141"/>
      <c r="W256" s="141"/>
      <c r="X256" s="141"/>
      <c r="Y256" s="141"/>
      <c r="Z256" s="141"/>
      <c r="AA256" s="146"/>
      <c r="AT256" s="147" t="s">
        <v>143</v>
      </c>
      <c r="AU256" s="147" t="s">
        <v>82</v>
      </c>
      <c r="AV256" s="147" t="s">
        <v>82</v>
      </c>
      <c r="AW256" s="147" t="s">
        <v>102</v>
      </c>
      <c r="AX256" s="147" t="s">
        <v>74</v>
      </c>
      <c r="AY256" s="147" t="s">
        <v>130</v>
      </c>
    </row>
    <row r="257" spans="2:65" s="6" customFormat="1" ht="27" customHeight="1">
      <c r="B257" s="22"/>
      <c r="C257" s="130" t="s">
        <v>423</v>
      </c>
      <c r="D257" s="130" t="s">
        <v>131</v>
      </c>
      <c r="E257" s="131" t="s">
        <v>424</v>
      </c>
      <c r="F257" s="213" t="s">
        <v>425</v>
      </c>
      <c r="G257" s="214"/>
      <c r="H257" s="214"/>
      <c r="I257" s="214"/>
      <c r="J257" s="133" t="s">
        <v>169</v>
      </c>
      <c r="K257" s="134">
        <v>74.5</v>
      </c>
      <c r="L257" s="215"/>
      <c r="M257" s="214"/>
      <c r="N257" s="216">
        <f>ROUND($L$257*$K$257,2)</f>
        <v>0</v>
      </c>
      <c r="O257" s="214"/>
      <c r="P257" s="214"/>
      <c r="Q257" s="214"/>
      <c r="R257" s="132" t="s">
        <v>135</v>
      </c>
      <c r="S257" s="42"/>
      <c r="T257" s="135"/>
      <c r="U257" s="136" t="s">
        <v>44</v>
      </c>
      <c r="V257" s="23"/>
      <c r="W257" s="23"/>
      <c r="X257" s="137">
        <v>0.00318</v>
      </c>
      <c r="Y257" s="137">
        <f>$X$257*$K$257</f>
        <v>0.23691</v>
      </c>
      <c r="Z257" s="137">
        <v>0.159</v>
      </c>
      <c r="AA257" s="138">
        <f>$Z$257*$K$257</f>
        <v>11.8455</v>
      </c>
      <c r="AR257" s="94" t="s">
        <v>136</v>
      </c>
      <c r="AT257" s="94" t="s">
        <v>131</v>
      </c>
      <c r="AU257" s="94" t="s">
        <v>82</v>
      </c>
      <c r="AY257" s="6" t="s">
        <v>130</v>
      </c>
      <c r="BE257" s="139">
        <f>IF($U$257="základní",$N$257,0)</f>
        <v>0</v>
      </c>
      <c r="BF257" s="139">
        <f>IF($U$257="snížená",$N$257,0)</f>
        <v>0</v>
      </c>
      <c r="BG257" s="139">
        <f>IF($U$257="zákl. přenesená",$N$257,0)</f>
        <v>0</v>
      </c>
      <c r="BH257" s="139">
        <f>IF($U$257="sníž. přenesená",$N$257,0)</f>
        <v>0</v>
      </c>
      <c r="BI257" s="139">
        <f>IF($U$257="nulová",$N$257,0)</f>
        <v>0</v>
      </c>
      <c r="BJ257" s="94" t="s">
        <v>22</v>
      </c>
      <c r="BK257" s="139">
        <f>ROUND($L$257*$K$257,2)</f>
        <v>0</v>
      </c>
      <c r="BL257" s="94" t="s">
        <v>136</v>
      </c>
      <c r="BM257" s="94" t="s">
        <v>426</v>
      </c>
    </row>
    <row r="258" spans="2:47" s="6" customFormat="1" ht="16.5" customHeight="1">
      <c r="B258" s="22"/>
      <c r="C258" s="23"/>
      <c r="D258" s="23"/>
      <c r="E258" s="23"/>
      <c r="F258" s="217" t="s">
        <v>427</v>
      </c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42"/>
      <c r="T258" s="55"/>
      <c r="U258" s="23"/>
      <c r="V258" s="23"/>
      <c r="W258" s="23"/>
      <c r="X258" s="23"/>
      <c r="Y258" s="23"/>
      <c r="Z258" s="23"/>
      <c r="AA258" s="56"/>
      <c r="AT258" s="6" t="s">
        <v>139</v>
      </c>
      <c r="AU258" s="6" t="s">
        <v>82</v>
      </c>
    </row>
    <row r="259" spans="2:51" s="6" customFormat="1" ht="15.75" customHeight="1">
      <c r="B259" s="148"/>
      <c r="C259" s="149"/>
      <c r="D259" s="149"/>
      <c r="E259" s="149"/>
      <c r="F259" s="221" t="s">
        <v>428</v>
      </c>
      <c r="G259" s="222"/>
      <c r="H259" s="222"/>
      <c r="I259" s="222"/>
      <c r="J259" s="149"/>
      <c r="K259" s="149"/>
      <c r="L259" s="149"/>
      <c r="M259" s="149"/>
      <c r="N259" s="149"/>
      <c r="O259" s="149"/>
      <c r="P259" s="149"/>
      <c r="Q259" s="149"/>
      <c r="R259" s="149"/>
      <c r="S259" s="150"/>
      <c r="T259" s="151"/>
      <c r="U259" s="149"/>
      <c r="V259" s="149"/>
      <c r="W259" s="149"/>
      <c r="X259" s="149"/>
      <c r="Y259" s="149"/>
      <c r="Z259" s="149"/>
      <c r="AA259" s="152"/>
      <c r="AT259" s="153" t="s">
        <v>143</v>
      </c>
      <c r="AU259" s="153" t="s">
        <v>82</v>
      </c>
      <c r="AV259" s="153" t="s">
        <v>22</v>
      </c>
      <c r="AW259" s="153" t="s">
        <v>102</v>
      </c>
      <c r="AX259" s="153" t="s">
        <v>74</v>
      </c>
      <c r="AY259" s="153" t="s">
        <v>130</v>
      </c>
    </row>
    <row r="260" spans="2:51" s="6" customFormat="1" ht="15.75" customHeight="1">
      <c r="B260" s="140"/>
      <c r="C260" s="141"/>
      <c r="D260" s="141"/>
      <c r="E260" s="141"/>
      <c r="F260" s="219" t="s">
        <v>294</v>
      </c>
      <c r="G260" s="220"/>
      <c r="H260" s="220"/>
      <c r="I260" s="220"/>
      <c r="J260" s="141"/>
      <c r="K260" s="143">
        <v>74.5</v>
      </c>
      <c r="L260" s="141"/>
      <c r="M260" s="141"/>
      <c r="N260" s="141"/>
      <c r="O260" s="141"/>
      <c r="P260" s="141"/>
      <c r="Q260" s="141"/>
      <c r="R260" s="141"/>
      <c r="S260" s="144"/>
      <c r="T260" s="145"/>
      <c r="U260" s="141"/>
      <c r="V260" s="141"/>
      <c r="W260" s="141"/>
      <c r="X260" s="141"/>
      <c r="Y260" s="141"/>
      <c r="Z260" s="141"/>
      <c r="AA260" s="146"/>
      <c r="AT260" s="147" t="s">
        <v>143</v>
      </c>
      <c r="AU260" s="147" t="s">
        <v>82</v>
      </c>
      <c r="AV260" s="147" t="s">
        <v>82</v>
      </c>
      <c r="AW260" s="147" t="s">
        <v>102</v>
      </c>
      <c r="AX260" s="147" t="s">
        <v>74</v>
      </c>
      <c r="AY260" s="147" t="s">
        <v>130</v>
      </c>
    </row>
    <row r="261" spans="2:65" s="6" customFormat="1" ht="27" customHeight="1">
      <c r="B261" s="22"/>
      <c r="C261" s="130" t="s">
        <v>429</v>
      </c>
      <c r="D261" s="130" t="s">
        <v>131</v>
      </c>
      <c r="E261" s="131" t="s">
        <v>430</v>
      </c>
      <c r="F261" s="213" t="s">
        <v>431</v>
      </c>
      <c r="G261" s="214"/>
      <c r="H261" s="214"/>
      <c r="I261" s="214"/>
      <c r="J261" s="133" t="s">
        <v>169</v>
      </c>
      <c r="K261" s="134">
        <v>96</v>
      </c>
      <c r="L261" s="215"/>
      <c r="M261" s="214"/>
      <c r="N261" s="216">
        <f>ROUND($L$261*$K$261,2)</f>
        <v>0</v>
      </c>
      <c r="O261" s="214"/>
      <c r="P261" s="214"/>
      <c r="Q261" s="214"/>
      <c r="R261" s="132" t="s">
        <v>135</v>
      </c>
      <c r="S261" s="42"/>
      <c r="T261" s="135"/>
      <c r="U261" s="136" t="s">
        <v>44</v>
      </c>
      <c r="V261" s="23"/>
      <c r="W261" s="23"/>
      <c r="X261" s="137">
        <v>0.00016</v>
      </c>
      <c r="Y261" s="137">
        <f>$X$261*$K$261</f>
        <v>0.015360000000000002</v>
      </c>
      <c r="Z261" s="137">
        <v>0</v>
      </c>
      <c r="AA261" s="138">
        <f>$Z$261*$K$261</f>
        <v>0</v>
      </c>
      <c r="AR261" s="94" t="s">
        <v>136</v>
      </c>
      <c r="AT261" s="94" t="s">
        <v>131</v>
      </c>
      <c r="AU261" s="94" t="s">
        <v>82</v>
      </c>
      <c r="AY261" s="6" t="s">
        <v>130</v>
      </c>
      <c r="BE261" s="139">
        <f>IF($U$261="základní",$N$261,0)</f>
        <v>0</v>
      </c>
      <c r="BF261" s="139">
        <f>IF($U$261="snížená",$N$261,0)</f>
        <v>0</v>
      </c>
      <c r="BG261" s="139">
        <f>IF($U$261="zákl. přenesená",$N$261,0)</f>
        <v>0</v>
      </c>
      <c r="BH261" s="139">
        <f>IF($U$261="sníž. přenesená",$N$261,0)</f>
        <v>0</v>
      </c>
      <c r="BI261" s="139">
        <f>IF($U$261="nulová",$N$261,0)</f>
        <v>0</v>
      </c>
      <c r="BJ261" s="94" t="s">
        <v>22</v>
      </c>
      <c r="BK261" s="139">
        <f>ROUND($L$261*$K$261,2)</f>
        <v>0</v>
      </c>
      <c r="BL261" s="94" t="s">
        <v>136</v>
      </c>
      <c r="BM261" s="94" t="s">
        <v>432</v>
      </c>
    </row>
    <row r="262" spans="2:47" s="6" customFormat="1" ht="16.5" customHeight="1">
      <c r="B262" s="22"/>
      <c r="C262" s="23"/>
      <c r="D262" s="23"/>
      <c r="E262" s="23"/>
      <c r="F262" s="217" t="s">
        <v>433</v>
      </c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42"/>
      <c r="T262" s="55"/>
      <c r="U262" s="23"/>
      <c r="V262" s="23"/>
      <c r="W262" s="23"/>
      <c r="X262" s="23"/>
      <c r="Y262" s="23"/>
      <c r="Z262" s="23"/>
      <c r="AA262" s="56"/>
      <c r="AT262" s="6" t="s">
        <v>139</v>
      </c>
      <c r="AU262" s="6" t="s">
        <v>82</v>
      </c>
    </row>
    <row r="263" spans="2:47" s="6" customFormat="1" ht="27" customHeight="1">
      <c r="B263" s="22"/>
      <c r="C263" s="23"/>
      <c r="D263" s="23"/>
      <c r="E263" s="23"/>
      <c r="F263" s="218" t="s">
        <v>434</v>
      </c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42"/>
      <c r="T263" s="55"/>
      <c r="U263" s="23"/>
      <c r="V263" s="23"/>
      <c r="W263" s="23"/>
      <c r="X263" s="23"/>
      <c r="Y263" s="23"/>
      <c r="Z263" s="23"/>
      <c r="AA263" s="56"/>
      <c r="AT263" s="6" t="s">
        <v>141</v>
      </c>
      <c r="AU263" s="6" t="s">
        <v>82</v>
      </c>
    </row>
    <row r="264" spans="2:51" s="6" customFormat="1" ht="15.75" customHeight="1">
      <c r="B264" s="140"/>
      <c r="C264" s="141"/>
      <c r="D264" s="141"/>
      <c r="E264" s="141"/>
      <c r="F264" s="219" t="s">
        <v>435</v>
      </c>
      <c r="G264" s="220"/>
      <c r="H264" s="220"/>
      <c r="I264" s="220"/>
      <c r="J264" s="141"/>
      <c r="K264" s="143">
        <v>96</v>
      </c>
      <c r="L264" s="141"/>
      <c r="M264" s="141"/>
      <c r="N264" s="141"/>
      <c r="O264" s="141"/>
      <c r="P264" s="141"/>
      <c r="Q264" s="141"/>
      <c r="R264" s="141"/>
      <c r="S264" s="144"/>
      <c r="T264" s="145"/>
      <c r="U264" s="141"/>
      <c r="V264" s="141"/>
      <c r="W264" s="141"/>
      <c r="X264" s="141"/>
      <c r="Y264" s="141"/>
      <c r="Z264" s="141"/>
      <c r="AA264" s="146"/>
      <c r="AT264" s="147" t="s">
        <v>143</v>
      </c>
      <c r="AU264" s="147" t="s">
        <v>82</v>
      </c>
      <c r="AV264" s="147" t="s">
        <v>82</v>
      </c>
      <c r="AW264" s="147" t="s">
        <v>102</v>
      </c>
      <c r="AX264" s="147" t="s">
        <v>22</v>
      </c>
      <c r="AY264" s="147" t="s">
        <v>130</v>
      </c>
    </row>
    <row r="265" spans="2:65" s="6" customFormat="1" ht="27" customHeight="1">
      <c r="B265" s="22"/>
      <c r="C265" s="130" t="s">
        <v>436</v>
      </c>
      <c r="D265" s="130" t="s">
        <v>131</v>
      </c>
      <c r="E265" s="131" t="s">
        <v>437</v>
      </c>
      <c r="F265" s="213" t="s">
        <v>438</v>
      </c>
      <c r="G265" s="214"/>
      <c r="H265" s="214"/>
      <c r="I265" s="214"/>
      <c r="J265" s="133" t="s">
        <v>134</v>
      </c>
      <c r="K265" s="134">
        <v>931.25</v>
      </c>
      <c r="L265" s="215"/>
      <c r="M265" s="214"/>
      <c r="N265" s="216">
        <f>ROUND($L$265*$K$265,2)</f>
        <v>0</v>
      </c>
      <c r="O265" s="214"/>
      <c r="P265" s="214"/>
      <c r="Q265" s="214"/>
      <c r="R265" s="132" t="s">
        <v>135</v>
      </c>
      <c r="S265" s="42"/>
      <c r="T265" s="135"/>
      <c r="U265" s="136" t="s">
        <v>44</v>
      </c>
      <c r="V265" s="23"/>
      <c r="W265" s="23"/>
      <c r="X265" s="137">
        <v>0</v>
      </c>
      <c r="Y265" s="137">
        <f>$X$265*$K$265</f>
        <v>0</v>
      </c>
      <c r="Z265" s="137">
        <v>0</v>
      </c>
      <c r="AA265" s="138">
        <f>$Z$265*$K$265</f>
        <v>0</v>
      </c>
      <c r="AR265" s="94" t="s">
        <v>136</v>
      </c>
      <c r="AT265" s="94" t="s">
        <v>131</v>
      </c>
      <c r="AU265" s="94" t="s">
        <v>82</v>
      </c>
      <c r="AY265" s="6" t="s">
        <v>130</v>
      </c>
      <c r="BE265" s="139">
        <f>IF($U$265="základní",$N$265,0)</f>
        <v>0</v>
      </c>
      <c r="BF265" s="139">
        <f>IF($U$265="snížená",$N$265,0)</f>
        <v>0</v>
      </c>
      <c r="BG265" s="139">
        <f>IF($U$265="zákl. přenesená",$N$265,0)</f>
        <v>0</v>
      </c>
      <c r="BH265" s="139">
        <f>IF($U$265="sníž. přenesená",$N$265,0)</f>
        <v>0</v>
      </c>
      <c r="BI265" s="139">
        <f>IF($U$265="nulová",$N$265,0)</f>
        <v>0</v>
      </c>
      <c r="BJ265" s="94" t="s">
        <v>22</v>
      </c>
      <c r="BK265" s="139">
        <f>ROUND($L$265*$K$265,2)</f>
        <v>0</v>
      </c>
      <c r="BL265" s="94" t="s">
        <v>136</v>
      </c>
      <c r="BM265" s="94" t="s">
        <v>439</v>
      </c>
    </row>
    <row r="266" spans="2:47" s="6" customFormat="1" ht="16.5" customHeight="1">
      <c r="B266" s="22"/>
      <c r="C266" s="23"/>
      <c r="D266" s="23"/>
      <c r="E266" s="23"/>
      <c r="F266" s="217" t="s">
        <v>438</v>
      </c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42"/>
      <c r="T266" s="55"/>
      <c r="U266" s="23"/>
      <c r="V266" s="23"/>
      <c r="W266" s="23"/>
      <c r="X266" s="23"/>
      <c r="Y266" s="23"/>
      <c r="Z266" s="23"/>
      <c r="AA266" s="56"/>
      <c r="AT266" s="6" t="s">
        <v>139</v>
      </c>
      <c r="AU266" s="6" t="s">
        <v>82</v>
      </c>
    </row>
    <row r="267" spans="2:51" s="6" customFormat="1" ht="15.75" customHeight="1">
      <c r="B267" s="148"/>
      <c r="C267" s="149"/>
      <c r="D267" s="149"/>
      <c r="E267" s="149"/>
      <c r="F267" s="221" t="s">
        <v>440</v>
      </c>
      <c r="G267" s="222"/>
      <c r="H267" s="222"/>
      <c r="I267" s="222"/>
      <c r="J267" s="149"/>
      <c r="K267" s="149"/>
      <c r="L267" s="149"/>
      <c r="M267" s="149"/>
      <c r="N267" s="149"/>
      <c r="O267" s="149"/>
      <c r="P267" s="149"/>
      <c r="Q267" s="149"/>
      <c r="R267" s="149"/>
      <c r="S267" s="150"/>
      <c r="T267" s="151"/>
      <c r="U267" s="149"/>
      <c r="V267" s="149"/>
      <c r="W267" s="149"/>
      <c r="X267" s="149"/>
      <c r="Y267" s="149"/>
      <c r="Z267" s="149"/>
      <c r="AA267" s="152"/>
      <c r="AT267" s="153" t="s">
        <v>143</v>
      </c>
      <c r="AU267" s="153" t="s">
        <v>82</v>
      </c>
      <c r="AV267" s="153" t="s">
        <v>22</v>
      </c>
      <c r="AW267" s="153" t="s">
        <v>102</v>
      </c>
      <c r="AX267" s="153" t="s">
        <v>74</v>
      </c>
      <c r="AY267" s="153" t="s">
        <v>130</v>
      </c>
    </row>
    <row r="268" spans="2:51" s="6" customFormat="1" ht="15.75" customHeight="1">
      <c r="B268" s="140"/>
      <c r="C268" s="141"/>
      <c r="D268" s="141"/>
      <c r="E268" s="141"/>
      <c r="F268" s="219" t="s">
        <v>441</v>
      </c>
      <c r="G268" s="220"/>
      <c r="H268" s="220"/>
      <c r="I268" s="220"/>
      <c r="J268" s="141"/>
      <c r="K268" s="143">
        <v>931.25</v>
      </c>
      <c r="L268" s="141"/>
      <c r="M268" s="141"/>
      <c r="N268" s="141"/>
      <c r="O268" s="141"/>
      <c r="P268" s="141"/>
      <c r="Q268" s="141"/>
      <c r="R268" s="141"/>
      <c r="S268" s="144"/>
      <c r="T268" s="145"/>
      <c r="U268" s="141"/>
      <c r="V268" s="141"/>
      <c r="W268" s="141"/>
      <c r="X268" s="141"/>
      <c r="Y268" s="141"/>
      <c r="Z268" s="141"/>
      <c r="AA268" s="146"/>
      <c r="AT268" s="147" t="s">
        <v>143</v>
      </c>
      <c r="AU268" s="147" t="s">
        <v>82</v>
      </c>
      <c r="AV268" s="147" t="s">
        <v>82</v>
      </c>
      <c r="AW268" s="147" t="s">
        <v>102</v>
      </c>
      <c r="AX268" s="147" t="s">
        <v>74</v>
      </c>
      <c r="AY268" s="147" t="s">
        <v>130</v>
      </c>
    </row>
    <row r="269" spans="2:65" s="6" customFormat="1" ht="27" customHeight="1">
      <c r="B269" s="22"/>
      <c r="C269" s="130" t="s">
        <v>442</v>
      </c>
      <c r="D269" s="130" t="s">
        <v>131</v>
      </c>
      <c r="E269" s="131" t="s">
        <v>443</v>
      </c>
      <c r="F269" s="213" t="s">
        <v>444</v>
      </c>
      <c r="G269" s="214"/>
      <c r="H269" s="214"/>
      <c r="I269" s="214"/>
      <c r="J269" s="133" t="s">
        <v>134</v>
      </c>
      <c r="K269" s="134">
        <v>931.25</v>
      </c>
      <c r="L269" s="215"/>
      <c r="M269" s="214"/>
      <c r="N269" s="216">
        <f>ROUND($L$269*$K$269,2)</f>
        <v>0</v>
      </c>
      <c r="O269" s="214"/>
      <c r="P269" s="214"/>
      <c r="Q269" s="214"/>
      <c r="R269" s="132" t="s">
        <v>135</v>
      </c>
      <c r="S269" s="42"/>
      <c r="T269" s="135"/>
      <c r="U269" s="136" t="s">
        <v>44</v>
      </c>
      <c r="V269" s="23"/>
      <c r="W269" s="23"/>
      <c r="X269" s="137">
        <v>0</v>
      </c>
      <c r="Y269" s="137">
        <f>$X$269*$K$269</f>
        <v>0</v>
      </c>
      <c r="Z269" s="137">
        <v>0.0779</v>
      </c>
      <c r="AA269" s="138">
        <f>$Z$269*$K$269</f>
        <v>72.544375</v>
      </c>
      <c r="AR269" s="94" t="s">
        <v>136</v>
      </c>
      <c r="AT269" s="94" t="s">
        <v>131</v>
      </c>
      <c r="AU269" s="94" t="s">
        <v>82</v>
      </c>
      <c r="AY269" s="6" t="s">
        <v>130</v>
      </c>
      <c r="BE269" s="139">
        <f>IF($U$269="základní",$N$269,0)</f>
        <v>0</v>
      </c>
      <c r="BF269" s="139">
        <f>IF($U$269="snížená",$N$269,0)</f>
        <v>0</v>
      </c>
      <c r="BG269" s="139">
        <f>IF($U$269="zákl. přenesená",$N$269,0)</f>
        <v>0</v>
      </c>
      <c r="BH269" s="139">
        <f>IF($U$269="sníž. přenesená",$N$269,0)</f>
        <v>0</v>
      </c>
      <c r="BI269" s="139">
        <f>IF($U$269="nulová",$N$269,0)</f>
        <v>0</v>
      </c>
      <c r="BJ269" s="94" t="s">
        <v>22</v>
      </c>
      <c r="BK269" s="139">
        <f>ROUND($L$269*$K$269,2)</f>
        <v>0</v>
      </c>
      <c r="BL269" s="94" t="s">
        <v>136</v>
      </c>
      <c r="BM269" s="94" t="s">
        <v>445</v>
      </c>
    </row>
    <row r="270" spans="2:47" s="6" customFormat="1" ht="16.5" customHeight="1">
      <c r="B270" s="22"/>
      <c r="C270" s="23"/>
      <c r="D270" s="23"/>
      <c r="E270" s="23"/>
      <c r="F270" s="217" t="s">
        <v>446</v>
      </c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42"/>
      <c r="T270" s="55"/>
      <c r="U270" s="23"/>
      <c r="V270" s="23"/>
      <c r="W270" s="23"/>
      <c r="X270" s="23"/>
      <c r="Y270" s="23"/>
      <c r="Z270" s="23"/>
      <c r="AA270" s="56"/>
      <c r="AT270" s="6" t="s">
        <v>139</v>
      </c>
      <c r="AU270" s="6" t="s">
        <v>82</v>
      </c>
    </row>
    <row r="271" spans="2:51" s="6" customFormat="1" ht="15.75" customHeight="1">
      <c r="B271" s="148"/>
      <c r="C271" s="149"/>
      <c r="D271" s="149"/>
      <c r="E271" s="149"/>
      <c r="F271" s="221" t="s">
        <v>440</v>
      </c>
      <c r="G271" s="222"/>
      <c r="H271" s="222"/>
      <c r="I271" s="222"/>
      <c r="J271" s="149"/>
      <c r="K271" s="149"/>
      <c r="L271" s="149"/>
      <c r="M271" s="149"/>
      <c r="N271" s="149"/>
      <c r="O271" s="149"/>
      <c r="P271" s="149"/>
      <c r="Q271" s="149"/>
      <c r="R271" s="149"/>
      <c r="S271" s="150"/>
      <c r="T271" s="151"/>
      <c r="U271" s="149"/>
      <c r="V271" s="149"/>
      <c r="W271" s="149"/>
      <c r="X271" s="149"/>
      <c r="Y271" s="149"/>
      <c r="Z271" s="149"/>
      <c r="AA271" s="152"/>
      <c r="AT271" s="153" t="s">
        <v>143</v>
      </c>
      <c r="AU271" s="153" t="s">
        <v>82</v>
      </c>
      <c r="AV271" s="153" t="s">
        <v>22</v>
      </c>
      <c r="AW271" s="153" t="s">
        <v>102</v>
      </c>
      <c r="AX271" s="153" t="s">
        <v>74</v>
      </c>
      <c r="AY271" s="153" t="s">
        <v>130</v>
      </c>
    </row>
    <row r="272" spans="2:51" s="6" customFormat="1" ht="15.75" customHeight="1">
      <c r="B272" s="140"/>
      <c r="C272" s="141"/>
      <c r="D272" s="141"/>
      <c r="E272" s="141"/>
      <c r="F272" s="219" t="s">
        <v>441</v>
      </c>
      <c r="G272" s="220"/>
      <c r="H272" s="220"/>
      <c r="I272" s="220"/>
      <c r="J272" s="141"/>
      <c r="K272" s="143">
        <v>931.25</v>
      </c>
      <c r="L272" s="141"/>
      <c r="M272" s="141"/>
      <c r="N272" s="141"/>
      <c r="O272" s="141"/>
      <c r="P272" s="141"/>
      <c r="Q272" s="141"/>
      <c r="R272" s="141"/>
      <c r="S272" s="144"/>
      <c r="T272" s="145"/>
      <c r="U272" s="141"/>
      <c r="V272" s="141"/>
      <c r="W272" s="141"/>
      <c r="X272" s="141"/>
      <c r="Y272" s="141"/>
      <c r="Z272" s="141"/>
      <c r="AA272" s="146"/>
      <c r="AT272" s="147" t="s">
        <v>143</v>
      </c>
      <c r="AU272" s="147" t="s">
        <v>82</v>
      </c>
      <c r="AV272" s="147" t="s">
        <v>82</v>
      </c>
      <c r="AW272" s="147" t="s">
        <v>102</v>
      </c>
      <c r="AX272" s="147" t="s">
        <v>74</v>
      </c>
      <c r="AY272" s="147" t="s">
        <v>130</v>
      </c>
    </row>
    <row r="273" spans="2:65" s="6" customFormat="1" ht="27" customHeight="1">
      <c r="B273" s="22"/>
      <c r="C273" s="130" t="s">
        <v>447</v>
      </c>
      <c r="D273" s="130" t="s">
        <v>131</v>
      </c>
      <c r="E273" s="131" t="s">
        <v>448</v>
      </c>
      <c r="F273" s="213" t="s">
        <v>449</v>
      </c>
      <c r="G273" s="214"/>
      <c r="H273" s="214"/>
      <c r="I273" s="214"/>
      <c r="J273" s="133" t="s">
        <v>178</v>
      </c>
      <c r="K273" s="134">
        <v>8.75</v>
      </c>
      <c r="L273" s="215"/>
      <c r="M273" s="214"/>
      <c r="N273" s="216">
        <f>ROUND($L$273*$K$273,2)</f>
        <v>0</v>
      </c>
      <c r="O273" s="214"/>
      <c r="P273" s="214"/>
      <c r="Q273" s="214"/>
      <c r="R273" s="132" t="s">
        <v>135</v>
      </c>
      <c r="S273" s="42"/>
      <c r="T273" s="135"/>
      <c r="U273" s="136" t="s">
        <v>44</v>
      </c>
      <c r="V273" s="23"/>
      <c r="W273" s="23"/>
      <c r="X273" s="137">
        <v>0</v>
      </c>
      <c r="Y273" s="137">
        <f>$X$273*$K$273</f>
        <v>0</v>
      </c>
      <c r="Z273" s="137">
        <v>0</v>
      </c>
      <c r="AA273" s="138">
        <f>$Z$273*$K$273</f>
        <v>0</v>
      </c>
      <c r="AR273" s="94" t="s">
        <v>136</v>
      </c>
      <c r="AT273" s="94" t="s">
        <v>131</v>
      </c>
      <c r="AU273" s="94" t="s">
        <v>82</v>
      </c>
      <c r="AY273" s="6" t="s">
        <v>130</v>
      </c>
      <c r="BE273" s="139">
        <f>IF($U$273="základní",$N$273,0)</f>
        <v>0</v>
      </c>
      <c r="BF273" s="139">
        <f>IF($U$273="snížená",$N$273,0)</f>
        <v>0</v>
      </c>
      <c r="BG273" s="139">
        <f>IF($U$273="zákl. přenesená",$N$273,0)</f>
        <v>0</v>
      </c>
      <c r="BH273" s="139">
        <f>IF($U$273="sníž. přenesená",$N$273,0)</f>
        <v>0</v>
      </c>
      <c r="BI273" s="139">
        <f>IF($U$273="nulová",$N$273,0)</f>
        <v>0</v>
      </c>
      <c r="BJ273" s="94" t="s">
        <v>22</v>
      </c>
      <c r="BK273" s="139">
        <f>ROUND($L$273*$K$273,2)</f>
        <v>0</v>
      </c>
      <c r="BL273" s="94" t="s">
        <v>136</v>
      </c>
      <c r="BM273" s="94" t="s">
        <v>450</v>
      </c>
    </row>
    <row r="274" spans="2:47" s="6" customFormat="1" ht="16.5" customHeight="1">
      <c r="B274" s="22"/>
      <c r="C274" s="23"/>
      <c r="D274" s="23"/>
      <c r="E274" s="23"/>
      <c r="F274" s="217" t="s">
        <v>449</v>
      </c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42"/>
      <c r="T274" s="55"/>
      <c r="U274" s="23"/>
      <c r="V274" s="23"/>
      <c r="W274" s="23"/>
      <c r="X274" s="23"/>
      <c r="Y274" s="23"/>
      <c r="Z274" s="23"/>
      <c r="AA274" s="56"/>
      <c r="AT274" s="6" t="s">
        <v>139</v>
      </c>
      <c r="AU274" s="6" t="s">
        <v>82</v>
      </c>
    </row>
    <row r="275" spans="2:51" s="6" customFormat="1" ht="15.75" customHeight="1">
      <c r="B275" s="148"/>
      <c r="C275" s="149"/>
      <c r="D275" s="149"/>
      <c r="E275" s="149"/>
      <c r="F275" s="221" t="s">
        <v>307</v>
      </c>
      <c r="G275" s="222"/>
      <c r="H275" s="222"/>
      <c r="I275" s="222"/>
      <c r="J275" s="149"/>
      <c r="K275" s="149"/>
      <c r="L275" s="149"/>
      <c r="M275" s="149"/>
      <c r="N275" s="149"/>
      <c r="O275" s="149"/>
      <c r="P275" s="149"/>
      <c r="Q275" s="149"/>
      <c r="R275" s="149"/>
      <c r="S275" s="150"/>
      <c r="T275" s="151"/>
      <c r="U275" s="149"/>
      <c r="V275" s="149"/>
      <c r="W275" s="149"/>
      <c r="X275" s="149"/>
      <c r="Y275" s="149"/>
      <c r="Z275" s="149"/>
      <c r="AA275" s="152"/>
      <c r="AT275" s="153" t="s">
        <v>143</v>
      </c>
      <c r="AU275" s="153" t="s">
        <v>82</v>
      </c>
      <c r="AV275" s="153" t="s">
        <v>22</v>
      </c>
      <c r="AW275" s="153" t="s">
        <v>102</v>
      </c>
      <c r="AX275" s="153" t="s">
        <v>74</v>
      </c>
      <c r="AY275" s="153" t="s">
        <v>130</v>
      </c>
    </row>
    <row r="276" spans="2:51" s="6" customFormat="1" ht="15.75" customHeight="1">
      <c r="B276" s="140"/>
      <c r="C276" s="141"/>
      <c r="D276" s="141"/>
      <c r="E276" s="141"/>
      <c r="F276" s="219" t="s">
        <v>308</v>
      </c>
      <c r="G276" s="220"/>
      <c r="H276" s="220"/>
      <c r="I276" s="220"/>
      <c r="J276" s="141"/>
      <c r="K276" s="143">
        <v>8.75</v>
      </c>
      <c r="L276" s="141"/>
      <c r="M276" s="141"/>
      <c r="N276" s="141"/>
      <c r="O276" s="141"/>
      <c r="P276" s="141"/>
      <c r="Q276" s="141"/>
      <c r="R276" s="141"/>
      <c r="S276" s="144"/>
      <c r="T276" s="145"/>
      <c r="U276" s="141"/>
      <c r="V276" s="141"/>
      <c r="W276" s="141"/>
      <c r="X276" s="141"/>
      <c r="Y276" s="141"/>
      <c r="Z276" s="141"/>
      <c r="AA276" s="146"/>
      <c r="AT276" s="147" t="s">
        <v>143</v>
      </c>
      <c r="AU276" s="147" t="s">
        <v>82</v>
      </c>
      <c r="AV276" s="147" t="s">
        <v>82</v>
      </c>
      <c r="AW276" s="147" t="s">
        <v>102</v>
      </c>
      <c r="AX276" s="147" t="s">
        <v>74</v>
      </c>
      <c r="AY276" s="147" t="s">
        <v>130</v>
      </c>
    </row>
    <row r="277" spans="2:65" s="6" customFormat="1" ht="27" customHeight="1">
      <c r="B277" s="22"/>
      <c r="C277" s="130" t="s">
        <v>451</v>
      </c>
      <c r="D277" s="130" t="s">
        <v>131</v>
      </c>
      <c r="E277" s="131" t="s">
        <v>452</v>
      </c>
      <c r="F277" s="213" t="s">
        <v>453</v>
      </c>
      <c r="G277" s="214"/>
      <c r="H277" s="214"/>
      <c r="I277" s="214"/>
      <c r="J277" s="133" t="s">
        <v>134</v>
      </c>
      <c r="K277" s="134">
        <v>931.25</v>
      </c>
      <c r="L277" s="215"/>
      <c r="M277" s="214"/>
      <c r="N277" s="216">
        <f>ROUND($L$277*$K$277,2)</f>
        <v>0</v>
      </c>
      <c r="O277" s="214"/>
      <c r="P277" s="214"/>
      <c r="Q277" s="214"/>
      <c r="R277" s="132" t="s">
        <v>135</v>
      </c>
      <c r="S277" s="42"/>
      <c r="T277" s="135"/>
      <c r="U277" s="136" t="s">
        <v>44</v>
      </c>
      <c r="V277" s="23"/>
      <c r="W277" s="23"/>
      <c r="X277" s="137">
        <v>0.07816</v>
      </c>
      <c r="Y277" s="137">
        <f>$X$277*$K$277</f>
        <v>72.78649999999999</v>
      </c>
      <c r="Z277" s="137">
        <v>0</v>
      </c>
      <c r="AA277" s="138">
        <f>$Z$277*$K$277</f>
        <v>0</v>
      </c>
      <c r="AR277" s="94" t="s">
        <v>136</v>
      </c>
      <c r="AT277" s="94" t="s">
        <v>131</v>
      </c>
      <c r="AU277" s="94" t="s">
        <v>82</v>
      </c>
      <c r="AY277" s="6" t="s">
        <v>130</v>
      </c>
      <c r="BE277" s="139">
        <f>IF($U$277="základní",$N$277,0)</f>
        <v>0</v>
      </c>
      <c r="BF277" s="139">
        <f>IF($U$277="snížená",$N$277,0)</f>
        <v>0</v>
      </c>
      <c r="BG277" s="139">
        <f>IF($U$277="zákl. přenesená",$N$277,0)</f>
        <v>0</v>
      </c>
      <c r="BH277" s="139">
        <f>IF($U$277="sníž. přenesená",$N$277,0)</f>
        <v>0</v>
      </c>
      <c r="BI277" s="139">
        <f>IF($U$277="nulová",$N$277,0)</f>
        <v>0</v>
      </c>
      <c r="BJ277" s="94" t="s">
        <v>22</v>
      </c>
      <c r="BK277" s="139">
        <f>ROUND($L$277*$K$277,2)</f>
        <v>0</v>
      </c>
      <c r="BL277" s="94" t="s">
        <v>136</v>
      </c>
      <c r="BM277" s="94" t="s">
        <v>454</v>
      </c>
    </row>
    <row r="278" spans="2:47" s="6" customFormat="1" ht="16.5" customHeight="1">
      <c r="B278" s="22"/>
      <c r="C278" s="23"/>
      <c r="D278" s="23"/>
      <c r="E278" s="23"/>
      <c r="F278" s="217" t="s">
        <v>455</v>
      </c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42"/>
      <c r="T278" s="55"/>
      <c r="U278" s="23"/>
      <c r="V278" s="23"/>
      <c r="W278" s="23"/>
      <c r="X278" s="23"/>
      <c r="Y278" s="23"/>
      <c r="Z278" s="23"/>
      <c r="AA278" s="56"/>
      <c r="AT278" s="6" t="s">
        <v>139</v>
      </c>
      <c r="AU278" s="6" t="s">
        <v>82</v>
      </c>
    </row>
    <row r="279" spans="2:51" s="6" customFormat="1" ht="15.75" customHeight="1">
      <c r="B279" s="148"/>
      <c r="C279" s="149"/>
      <c r="D279" s="149"/>
      <c r="E279" s="149"/>
      <c r="F279" s="221" t="s">
        <v>440</v>
      </c>
      <c r="G279" s="222"/>
      <c r="H279" s="222"/>
      <c r="I279" s="222"/>
      <c r="J279" s="149"/>
      <c r="K279" s="149"/>
      <c r="L279" s="149"/>
      <c r="M279" s="149"/>
      <c r="N279" s="149"/>
      <c r="O279" s="149"/>
      <c r="P279" s="149"/>
      <c r="Q279" s="149"/>
      <c r="R279" s="149"/>
      <c r="S279" s="150"/>
      <c r="T279" s="151"/>
      <c r="U279" s="149"/>
      <c r="V279" s="149"/>
      <c r="W279" s="149"/>
      <c r="X279" s="149"/>
      <c r="Y279" s="149"/>
      <c r="Z279" s="149"/>
      <c r="AA279" s="152"/>
      <c r="AT279" s="153" t="s">
        <v>143</v>
      </c>
      <c r="AU279" s="153" t="s">
        <v>82</v>
      </c>
      <c r="AV279" s="153" t="s">
        <v>22</v>
      </c>
      <c r="AW279" s="153" t="s">
        <v>102</v>
      </c>
      <c r="AX279" s="153" t="s">
        <v>74</v>
      </c>
      <c r="AY279" s="153" t="s">
        <v>130</v>
      </c>
    </row>
    <row r="280" spans="2:51" s="6" customFormat="1" ht="15.75" customHeight="1">
      <c r="B280" s="140"/>
      <c r="C280" s="141"/>
      <c r="D280" s="141"/>
      <c r="E280" s="141"/>
      <c r="F280" s="219" t="s">
        <v>441</v>
      </c>
      <c r="G280" s="220"/>
      <c r="H280" s="220"/>
      <c r="I280" s="220"/>
      <c r="J280" s="141"/>
      <c r="K280" s="143">
        <v>931.25</v>
      </c>
      <c r="L280" s="141"/>
      <c r="M280" s="141"/>
      <c r="N280" s="141"/>
      <c r="O280" s="141"/>
      <c r="P280" s="141"/>
      <c r="Q280" s="141"/>
      <c r="R280" s="141"/>
      <c r="S280" s="144"/>
      <c r="T280" s="145"/>
      <c r="U280" s="141"/>
      <c r="V280" s="141"/>
      <c r="W280" s="141"/>
      <c r="X280" s="141"/>
      <c r="Y280" s="141"/>
      <c r="Z280" s="141"/>
      <c r="AA280" s="146"/>
      <c r="AT280" s="147" t="s">
        <v>143</v>
      </c>
      <c r="AU280" s="147" t="s">
        <v>82</v>
      </c>
      <c r="AV280" s="147" t="s">
        <v>82</v>
      </c>
      <c r="AW280" s="147" t="s">
        <v>102</v>
      </c>
      <c r="AX280" s="147" t="s">
        <v>74</v>
      </c>
      <c r="AY280" s="147" t="s">
        <v>130</v>
      </c>
    </row>
    <row r="281" spans="2:65" s="6" customFormat="1" ht="27" customHeight="1">
      <c r="B281" s="22"/>
      <c r="C281" s="130" t="s">
        <v>456</v>
      </c>
      <c r="D281" s="130" t="s">
        <v>131</v>
      </c>
      <c r="E281" s="131" t="s">
        <v>457</v>
      </c>
      <c r="F281" s="213" t="s">
        <v>458</v>
      </c>
      <c r="G281" s="214"/>
      <c r="H281" s="214"/>
      <c r="I281" s="214"/>
      <c r="J281" s="133" t="s">
        <v>134</v>
      </c>
      <c r="K281" s="134">
        <v>931.25</v>
      </c>
      <c r="L281" s="215"/>
      <c r="M281" s="214"/>
      <c r="N281" s="216">
        <f>ROUND($L$281*$K$281,2)</f>
        <v>0</v>
      </c>
      <c r="O281" s="214"/>
      <c r="P281" s="214"/>
      <c r="Q281" s="214"/>
      <c r="R281" s="132" t="s">
        <v>135</v>
      </c>
      <c r="S281" s="42"/>
      <c r="T281" s="135"/>
      <c r="U281" s="136" t="s">
        <v>44</v>
      </c>
      <c r="V281" s="23"/>
      <c r="W281" s="23"/>
      <c r="X281" s="137">
        <v>0</v>
      </c>
      <c r="Y281" s="137">
        <f>$X$281*$K$281</f>
        <v>0</v>
      </c>
      <c r="Z281" s="137">
        <v>0</v>
      </c>
      <c r="AA281" s="138">
        <f>$Z$281*$K$281</f>
        <v>0</v>
      </c>
      <c r="AR281" s="94" t="s">
        <v>136</v>
      </c>
      <c r="AT281" s="94" t="s">
        <v>131</v>
      </c>
      <c r="AU281" s="94" t="s">
        <v>82</v>
      </c>
      <c r="AY281" s="6" t="s">
        <v>130</v>
      </c>
      <c r="BE281" s="139">
        <f>IF($U$281="základní",$N$281,0)</f>
        <v>0</v>
      </c>
      <c r="BF281" s="139">
        <f>IF($U$281="snížená",$N$281,0)</f>
        <v>0</v>
      </c>
      <c r="BG281" s="139">
        <f>IF($U$281="zákl. přenesená",$N$281,0)</f>
        <v>0</v>
      </c>
      <c r="BH281" s="139">
        <f>IF($U$281="sníž. přenesená",$N$281,0)</f>
        <v>0</v>
      </c>
      <c r="BI281" s="139">
        <f>IF($U$281="nulová",$N$281,0)</f>
        <v>0</v>
      </c>
      <c r="BJ281" s="94" t="s">
        <v>22</v>
      </c>
      <c r="BK281" s="139">
        <f>ROUND($L$281*$K$281,2)</f>
        <v>0</v>
      </c>
      <c r="BL281" s="94" t="s">
        <v>136</v>
      </c>
      <c r="BM281" s="94" t="s">
        <v>459</v>
      </c>
    </row>
    <row r="282" spans="2:47" s="6" customFormat="1" ht="16.5" customHeight="1">
      <c r="B282" s="22"/>
      <c r="C282" s="23"/>
      <c r="D282" s="23"/>
      <c r="E282" s="23"/>
      <c r="F282" s="217" t="s">
        <v>460</v>
      </c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42"/>
      <c r="T282" s="55"/>
      <c r="U282" s="23"/>
      <c r="V282" s="23"/>
      <c r="W282" s="23"/>
      <c r="X282" s="23"/>
      <c r="Y282" s="23"/>
      <c r="Z282" s="23"/>
      <c r="AA282" s="56"/>
      <c r="AT282" s="6" t="s">
        <v>139</v>
      </c>
      <c r="AU282" s="6" t="s">
        <v>82</v>
      </c>
    </row>
    <row r="283" spans="2:51" s="6" customFormat="1" ht="15.75" customHeight="1">
      <c r="B283" s="148"/>
      <c r="C283" s="149"/>
      <c r="D283" s="149"/>
      <c r="E283" s="149"/>
      <c r="F283" s="221" t="s">
        <v>440</v>
      </c>
      <c r="G283" s="222"/>
      <c r="H283" s="222"/>
      <c r="I283" s="222"/>
      <c r="J283" s="149"/>
      <c r="K283" s="149"/>
      <c r="L283" s="149"/>
      <c r="M283" s="149"/>
      <c r="N283" s="149"/>
      <c r="O283" s="149"/>
      <c r="P283" s="149"/>
      <c r="Q283" s="149"/>
      <c r="R283" s="149"/>
      <c r="S283" s="150"/>
      <c r="T283" s="151"/>
      <c r="U283" s="149"/>
      <c r="V283" s="149"/>
      <c r="W283" s="149"/>
      <c r="X283" s="149"/>
      <c r="Y283" s="149"/>
      <c r="Z283" s="149"/>
      <c r="AA283" s="152"/>
      <c r="AT283" s="153" t="s">
        <v>143</v>
      </c>
      <c r="AU283" s="153" t="s">
        <v>82</v>
      </c>
      <c r="AV283" s="153" t="s">
        <v>22</v>
      </c>
      <c r="AW283" s="153" t="s">
        <v>102</v>
      </c>
      <c r="AX283" s="153" t="s">
        <v>74</v>
      </c>
      <c r="AY283" s="153" t="s">
        <v>130</v>
      </c>
    </row>
    <row r="284" spans="2:51" s="6" customFormat="1" ht="15.75" customHeight="1">
      <c r="B284" s="140"/>
      <c r="C284" s="141"/>
      <c r="D284" s="141"/>
      <c r="E284" s="141"/>
      <c r="F284" s="219" t="s">
        <v>441</v>
      </c>
      <c r="G284" s="220"/>
      <c r="H284" s="220"/>
      <c r="I284" s="220"/>
      <c r="J284" s="141"/>
      <c r="K284" s="143">
        <v>931.25</v>
      </c>
      <c r="L284" s="141"/>
      <c r="M284" s="141"/>
      <c r="N284" s="141"/>
      <c r="O284" s="141"/>
      <c r="P284" s="141"/>
      <c r="Q284" s="141"/>
      <c r="R284" s="141"/>
      <c r="S284" s="144"/>
      <c r="T284" s="145"/>
      <c r="U284" s="141"/>
      <c r="V284" s="141"/>
      <c r="W284" s="141"/>
      <c r="X284" s="141"/>
      <c r="Y284" s="141"/>
      <c r="Z284" s="141"/>
      <c r="AA284" s="146"/>
      <c r="AT284" s="147" t="s">
        <v>143</v>
      </c>
      <c r="AU284" s="147" t="s">
        <v>82</v>
      </c>
      <c r="AV284" s="147" t="s">
        <v>82</v>
      </c>
      <c r="AW284" s="147" t="s">
        <v>102</v>
      </c>
      <c r="AX284" s="147" t="s">
        <v>74</v>
      </c>
      <c r="AY284" s="147" t="s">
        <v>130</v>
      </c>
    </row>
    <row r="285" spans="2:63" s="119" customFormat="1" ht="23.25" customHeight="1">
      <c r="B285" s="120"/>
      <c r="C285" s="121"/>
      <c r="D285" s="129" t="s">
        <v>110</v>
      </c>
      <c r="E285" s="121"/>
      <c r="F285" s="121"/>
      <c r="G285" s="121"/>
      <c r="H285" s="121"/>
      <c r="I285" s="121"/>
      <c r="J285" s="121"/>
      <c r="K285" s="121"/>
      <c r="L285" s="121"/>
      <c r="M285" s="121"/>
      <c r="N285" s="230">
        <f>$BK$285</f>
        <v>0</v>
      </c>
      <c r="O285" s="229"/>
      <c r="P285" s="229"/>
      <c r="Q285" s="229"/>
      <c r="R285" s="121"/>
      <c r="S285" s="123"/>
      <c r="T285" s="124"/>
      <c r="U285" s="121"/>
      <c r="V285" s="121"/>
      <c r="W285" s="125">
        <f>SUM($W$286:$W$301)</f>
        <v>0</v>
      </c>
      <c r="X285" s="121"/>
      <c r="Y285" s="125">
        <f>SUM($Y$286:$Y$301)</f>
        <v>0</v>
      </c>
      <c r="Z285" s="121"/>
      <c r="AA285" s="126">
        <f>SUM($AA$286:$AA$301)</f>
        <v>0</v>
      </c>
      <c r="AR285" s="127" t="s">
        <v>22</v>
      </c>
      <c r="AT285" s="127" t="s">
        <v>73</v>
      </c>
      <c r="AU285" s="127" t="s">
        <v>82</v>
      </c>
      <c r="AY285" s="127" t="s">
        <v>130</v>
      </c>
      <c r="BK285" s="128">
        <f>SUM($BK$286:$BK$301)</f>
        <v>0</v>
      </c>
    </row>
    <row r="286" spans="2:65" s="6" customFormat="1" ht="27" customHeight="1">
      <c r="B286" s="22"/>
      <c r="C286" s="130" t="s">
        <v>461</v>
      </c>
      <c r="D286" s="130" t="s">
        <v>131</v>
      </c>
      <c r="E286" s="131" t="s">
        <v>462</v>
      </c>
      <c r="F286" s="213" t="s">
        <v>463</v>
      </c>
      <c r="G286" s="214"/>
      <c r="H286" s="214"/>
      <c r="I286" s="214"/>
      <c r="J286" s="133" t="s">
        <v>241</v>
      </c>
      <c r="K286" s="134">
        <v>281.985</v>
      </c>
      <c r="L286" s="215"/>
      <c r="M286" s="214"/>
      <c r="N286" s="216">
        <f>ROUND($L$286*$K$286,2)</f>
        <v>0</v>
      </c>
      <c r="O286" s="214"/>
      <c r="P286" s="214"/>
      <c r="Q286" s="214"/>
      <c r="R286" s="132" t="s">
        <v>135</v>
      </c>
      <c r="S286" s="42"/>
      <c r="T286" s="135"/>
      <c r="U286" s="136" t="s">
        <v>44</v>
      </c>
      <c r="V286" s="23"/>
      <c r="W286" s="23"/>
      <c r="X286" s="137">
        <v>0</v>
      </c>
      <c r="Y286" s="137">
        <f>$X$286*$K$286</f>
        <v>0</v>
      </c>
      <c r="Z286" s="137">
        <v>0</v>
      </c>
      <c r="AA286" s="138">
        <f>$Z$286*$K$286</f>
        <v>0</v>
      </c>
      <c r="AR286" s="94" t="s">
        <v>136</v>
      </c>
      <c r="AT286" s="94" t="s">
        <v>131</v>
      </c>
      <c r="AU286" s="94" t="s">
        <v>149</v>
      </c>
      <c r="AY286" s="6" t="s">
        <v>130</v>
      </c>
      <c r="BE286" s="139">
        <f>IF($U$286="základní",$N$286,0)</f>
        <v>0</v>
      </c>
      <c r="BF286" s="139">
        <f>IF($U$286="snížená",$N$286,0)</f>
        <v>0</v>
      </c>
      <c r="BG286" s="139">
        <f>IF($U$286="zákl. přenesená",$N$286,0)</f>
        <v>0</v>
      </c>
      <c r="BH286" s="139">
        <f>IF($U$286="sníž. přenesená",$N$286,0)</f>
        <v>0</v>
      </c>
      <c r="BI286" s="139">
        <f>IF($U$286="nulová",$N$286,0)</f>
        <v>0</v>
      </c>
      <c r="BJ286" s="94" t="s">
        <v>22</v>
      </c>
      <c r="BK286" s="139">
        <f>ROUND($L$286*$K$286,2)</f>
        <v>0</v>
      </c>
      <c r="BL286" s="94" t="s">
        <v>136</v>
      </c>
      <c r="BM286" s="94" t="s">
        <v>464</v>
      </c>
    </row>
    <row r="287" spans="2:47" s="6" customFormat="1" ht="16.5" customHeight="1">
      <c r="B287" s="22"/>
      <c r="C287" s="23"/>
      <c r="D287" s="23"/>
      <c r="E287" s="23"/>
      <c r="F287" s="217" t="s">
        <v>465</v>
      </c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42"/>
      <c r="T287" s="55"/>
      <c r="U287" s="23"/>
      <c r="V287" s="23"/>
      <c r="W287" s="23"/>
      <c r="X287" s="23"/>
      <c r="Y287" s="23"/>
      <c r="Z287" s="23"/>
      <c r="AA287" s="56"/>
      <c r="AT287" s="6" t="s">
        <v>139</v>
      </c>
      <c r="AU287" s="6" t="s">
        <v>149</v>
      </c>
    </row>
    <row r="288" spans="2:65" s="6" customFormat="1" ht="27" customHeight="1">
      <c r="B288" s="22"/>
      <c r="C288" s="130" t="s">
        <v>466</v>
      </c>
      <c r="D288" s="130" t="s">
        <v>131</v>
      </c>
      <c r="E288" s="131" t="s">
        <v>467</v>
      </c>
      <c r="F288" s="213" t="s">
        <v>468</v>
      </c>
      <c r="G288" s="214"/>
      <c r="H288" s="214"/>
      <c r="I288" s="214"/>
      <c r="J288" s="133" t="s">
        <v>241</v>
      </c>
      <c r="K288" s="134">
        <v>93.995</v>
      </c>
      <c r="L288" s="215"/>
      <c r="M288" s="214"/>
      <c r="N288" s="216">
        <f>ROUND($L$288*$K$288,2)</f>
        <v>0</v>
      </c>
      <c r="O288" s="214"/>
      <c r="P288" s="214"/>
      <c r="Q288" s="214"/>
      <c r="R288" s="132" t="s">
        <v>135</v>
      </c>
      <c r="S288" s="42"/>
      <c r="T288" s="135"/>
      <c r="U288" s="136" t="s">
        <v>44</v>
      </c>
      <c r="V288" s="23"/>
      <c r="W288" s="23"/>
      <c r="X288" s="137">
        <v>0</v>
      </c>
      <c r="Y288" s="137">
        <f>$X$288*$K$288</f>
        <v>0</v>
      </c>
      <c r="Z288" s="137">
        <v>0</v>
      </c>
      <c r="AA288" s="138">
        <f>$Z$288*$K$288</f>
        <v>0</v>
      </c>
      <c r="AR288" s="94" t="s">
        <v>136</v>
      </c>
      <c r="AT288" s="94" t="s">
        <v>131</v>
      </c>
      <c r="AU288" s="94" t="s">
        <v>149</v>
      </c>
      <c r="AY288" s="6" t="s">
        <v>130</v>
      </c>
      <c r="BE288" s="139">
        <f>IF($U$288="základní",$N$288,0)</f>
        <v>0</v>
      </c>
      <c r="BF288" s="139">
        <f>IF($U$288="snížená",$N$288,0)</f>
        <v>0</v>
      </c>
      <c r="BG288" s="139">
        <f>IF($U$288="zákl. přenesená",$N$288,0)</f>
        <v>0</v>
      </c>
      <c r="BH288" s="139">
        <f>IF($U$288="sníž. přenesená",$N$288,0)</f>
        <v>0</v>
      </c>
      <c r="BI288" s="139">
        <f>IF($U$288="nulová",$N$288,0)</f>
        <v>0</v>
      </c>
      <c r="BJ288" s="94" t="s">
        <v>22</v>
      </c>
      <c r="BK288" s="139">
        <f>ROUND($L$288*$K$288,2)</f>
        <v>0</v>
      </c>
      <c r="BL288" s="94" t="s">
        <v>136</v>
      </c>
      <c r="BM288" s="94" t="s">
        <v>469</v>
      </c>
    </row>
    <row r="289" spans="2:47" s="6" customFormat="1" ht="16.5" customHeight="1">
      <c r="B289" s="22"/>
      <c r="C289" s="23"/>
      <c r="D289" s="23"/>
      <c r="E289" s="23"/>
      <c r="F289" s="217" t="s">
        <v>470</v>
      </c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42"/>
      <c r="T289" s="55"/>
      <c r="U289" s="23"/>
      <c r="V289" s="23"/>
      <c r="W289" s="23"/>
      <c r="X289" s="23"/>
      <c r="Y289" s="23"/>
      <c r="Z289" s="23"/>
      <c r="AA289" s="56"/>
      <c r="AT289" s="6" t="s">
        <v>139</v>
      </c>
      <c r="AU289" s="6" t="s">
        <v>149</v>
      </c>
    </row>
    <row r="290" spans="2:51" s="6" customFormat="1" ht="15.75" customHeight="1">
      <c r="B290" s="140"/>
      <c r="C290" s="141"/>
      <c r="D290" s="141"/>
      <c r="E290" s="141"/>
      <c r="F290" s="219" t="s">
        <v>471</v>
      </c>
      <c r="G290" s="220"/>
      <c r="H290" s="220"/>
      <c r="I290" s="220"/>
      <c r="J290" s="141"/>
      <c r="K290" s="143">
        <v>93.995</v>
      </c>
      <c r="L290" s="141"/>
      <c r="M290" s="141"/>
      <c r="N290" s="141"/>
      <c r="O290" s="141"/>
      <c r="P290" s="141"/>
      <c r="Q290" s="141"/>
      <c r="R290" s="141"/>
      <c r="S290" s="144"/>
      <c r="T290" s="145"/>
      <c r="U290" s="141"/>
      <c r="V290" s="141"/>
      <c r="W290" s="141"/>
      <c r="X290" s="141"/>
      <c r="Y290" s="141"/>
      <c r="Z290" s="141"/>
      <c r="AA290" s="146"/>
      <c r="AT290" s="147" t="s">
        <v>143</v>
      </c>
      <c r="AU290" s="147" t="s">
        <v>149</v>
      </c>
      <c r="AV290" s="147" t="s">
        <v>82</v>
      </c>
      <c r="AW290" s="147" t="s">
        <v>102</v>
      </c>
      <c r="AX290" s="147" t="s">
        <v>22</v>
      </c>
      <c r="AY290" s="147" t="s">
        <v>130</v>
      </c>
    </row>
    <row r="291" spans="2:65" s="6" customFormat="1" ht="27" customHeight="1">
      <c r="B291" s="22"/>
      <c r="C291" s="130" t="s">
        <v>472</v>
      </c>
      <c r="D291" s="130" t="s">
        <v>131</v>
      </c>
      <c r="E291" s="131" t="s">
        <v>473</v>
      </c>
      <c r="F291" s="213" t="s">
        <v>474</v>
      </c>
      <c r="G291" s="214"/>
      <c r="H291" s="214"/>
      <c r="I291" s="214"/>
      <c r="J291" s="133" t="s">
        <v>241</v>
      </c>
      <c r="K291" s="134">
        <v>939.95</v>
      </c>
      <c r="L291" s="215"/>
      <c r="M291" s="214"/>
      <c r="N291" s="216">
        <f>ROUND($L$291*$K$291,2)</f>
        <v>0</v>
      </c>
      <c r="O291" s="214"/>
      <c r="P291" s="214"/>
      <c r="Q291" s="214"/>
      <c r="R291" s="132" t="s">
        <v>135</v>
      </c>
      <c r="S291" s="42"/>
      <c r="T291" s="135"/>
      <c r="U291" s="136" t="s">
        <v>44</v>
      </c>
      <c r="V291" s="23"/>
      <c r="W291" s="23"/>
      <c r="X291" s="137">
        <v>0</v>
      </c>
      <c r="Y291" s="137">
        <f>$X$291*$K$291</f>
        <v>0</v>
      </c>
      <c r="Z291" s="137">
        <v>0</v>
      </c>
      <c r="AA291" s="138">
        <f>$Z$291*$K$291</f>
        <v>0</v>
      </c>
      <c r="AR291" s="94" t="s">
        <v>136</v>
      </c>
      <c r="AT291" s="94" t="s">
        <v>131</v>
      </c>
      <c r="AU291" s="94" t="s">
        <v>149</v>
      </c>
      <c r="AY291" s="6" t="s">
        <v>130</v>
      </c>
      <c r="BE291" s="139">
        <f>IF($U$291="základní",$N$291,0)</f>
        <v>0</v>
      </c>
      <c r="BF291" s="139">
        <f>IF($U$291="snížená",$N$291,0)</f>
        <v>0</v>
      </c>
      <c r="BG291" s="139">
        <f>IF($U$291="zákl. přenesená",$N$291,0)</f>
        <v>0</v>
      </c>
      <c r="BH291" s="139">
        <f>IF($U$291="sníž. přenesená",$N$291,0)</f>
        <v>0</v>
      </c>
      <c r="BI291" s="139">
        <f>IF($U$291="nulová",$N$291,0)</f>
        <v>0</v>
      </c>
      <c r="BJ291" s="94" t="s">
        <v>22</v>
      </c>
      <c r="BK291" s="139">
        <f>ROUND($L$291*$K$291,2)</f>
        <v>0</v>
      </c>
      <c r="BL291" s="94" t="s">
        <v>136</v>
      </c>
      <c r="BM291" s="94" t="s">
        <v>475</v>
      </c>
    </row>
    <row r="292" spans="2:47" s="6" customFormat="1" ht="16.5" customHeight="1">
      <c r="B292" s="22"/>
      <c r="C292" s="23"/>
      <c r="D292" s="23"/>
      <c r="E292" s="23"/>
      <c r="F292" s="217" t="s">
        <v>476</v>
      </c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42"/>
      <c r="T292" s="55"/>
      <c r="U292" s="23"/>
      <c r="V292" s="23"/>
      <c r="W292" s="23"/>
      <c r="X292" s="23"/>
      <c r="Y292" s="23"/>
      <c r="Z292" s="23"/>
      <c r="AA292" s="56"/>
      <c r="AT292" s="6" t="s">
        <v>139</v>
      </c>
      <c r="AU292" s="6" t="s">
        <v>149</v>
      </c>
    </row>
    <row r="293" spans="2:51" s="6" customFormat="1" ht="15.75" customHeight="1">
      <c r="B293" s="140"/>
      <c r="C293" s="141"/>
      <c r="D293" s="141"/>
      <c r="E293" s="141"/>
      <c r="F293" s="219" t="s">
        <v>477</v>
      </c>
      <c r="G293" s="220"/>
      <c r="H293" s="220"/>
      <c r="I293" s="220"/>
      <c r="J293" s="141"/>
      <c r="K293" s="143">
        <v>939.95</v>
      </c>
      <c r="L293" s="141"/>
      <c r="M293" s="141"/>
      <c r="N293" s="141"/>
      <c r="O293" s="141"/>
      <c r="P293" s="141"/>
      <c r="Q293" s="141"/>
      <c r="R293" s="141"/>
      <c r="S293" s="144"/>
      <c r="T293" s="145"/>
      <c r="U293" s="141"/>
      <c r="V293" s="141"/>
      <c r="W293" s="141"/>
      <c r="X293" s="141"/>
      <c r="Y293" s="141"/>
      <c r="Z293" s="141"/>
      <c r="AA293" s="146"/>
      <c r="AT293" s="147" t="s">
        <v>143</v>
      </c>
      <c r="AU293" s="147" t="s">
        <v>149</v>
      </c>
      <c r="AV293" s="147" t="s">
        <v>82</v>
      </c>
      <c r="AW293" s="147" t="s">
        <v>102</v>
      </c>
      <c r="AX293" s="147" t="s">
        <v>22</v>
      </c>
      <c r="AY293" s="147" t="s">
        <v>130</v>
      </c>
    </row>
    <row r="294" spans="2:65" s="6" customFormat="1" ht="15.75" customHeight="1">
      <c r="B294" s="22"/>
      <c r="C294" s="130" t="s">
        <v>478</v>
      </c>
      <c r="D294" s="130" t="s">
        <v>131</v>
      </c>
      <c r="E294" s="131" t="s">
        <v>479</v>
      </c>
      <c r="F294" s="213" t="s">
        <v>480</v>
      </c>
      <c r="G294" s="214"/>
      <c r="H294" s="214"/>
      <c r="I294" s="214"/>
      <c r="J294" s="133" t="s">
        <v>241</v>
      </c>
      <c r="K294" s="134">
        <v>281.985</v>
      </c>
      <c r="L294" s="215"/>
      <c r="M294" s="214"/>
      <c r="N294" s="216">
        <f>ROUND($L$294*$K$294,2)</f>
        <v>0</v>
      </c>
      <c r="O294" s="214"/>
      <c r="P294" s="214"/>
      <c r="Q294" s="214"/>
      <c r="R294" s="132" t="s">
        <v>135</v>
      </c>
      <c r="S294" s="42"/>
      <c r="T294" s="135"/>
      <c r="U294" s="136" t="s">
        <v>44</v>
      </c>
      <c r="V294" s="23"/>
      <c r="W294" s="23"/>
      <c r="X294" s="137">
        <v>0</v>
      </c>
      <c r="Y294" s="137">
        <f>$X$294*$K$294</f>
        <v>0</v>
      </c>
      <c r="Z294" s="137">
        <v>0</v>
      </c>
      <c r="AA294" s="138">
        <f>$Z$294*$K$294</f>
        <v>0</v>
      </c>
      <c r="AR294" s="94" t="s">
        <v>136</v>
      </c>
      <c r="AT294" s="94" t="s">
        <v>131</v>
      </c>
      <c r="AU294" s="94" t="s">
        <v>149</v>
      </c>
      <c r="AY294" s="6" t="s">
        <v>130</v>
      </c>
      <c r="BE294" s="139">
        <f>IF($U$294="základní",$N$294,0)</f>
        <v>0</v>
      </c>
      <c r="BF294" s="139">
        <f>IF($U$294="snížená",$N$294,0)</f>
        <v>0</v>
      </c>
      <c r="BG294" s="139">
        <f>IF($U$294="zákl. přenesená",$N$294,0)</f>
        <v>0</v>
      </c>
      <c r="BH294" s="139">
        <f>IF($U$294="sníž. přenesená",$N$294,0)</f>
        <v>0</v>
      </c>
      <c r="BI294" s="139">
        <f>IF($U$294="nulová",$N$294,0)</f>
        <v>0</v>
      </c>
      <c r="BJ294" s="94" t="s">
        <v>22</v>
      </c>
      <c r="BK294" s="139">
        <f>ROUND($L$294*$K$294,2)</f>
        <v>0</v>
      </c>
      <c r="BL294" s="94" t="s">
        <v>136</v>
      </c>
      <c r="BM294" s="94" t="s">
        <v>481</v>
      </c>
    </row>
    <row r="295" spans="2:47" s="6" customFormat="1" ht="16.5" customHeight="1">
      <c r="B295" s="22"/>
      <c r="C295" s="23"/>
      <c r="D295" s="23"/>
      <c r="E295" s="23"/>
      <c r="F295" s="217" t="s">
        <v>482</v>
      </c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42"/>
      <c r="T295" s="55"/>
      <c r="U295" s="23"/>
      <c r="V295" s="23"/>
      <c r="W295" s="23"/>
      <c r="X295" s="23"/>
      <c r="Y295" s="23"/>
      <c r="Z295" s="23"/>
      <c r="AA295" s="56"/>
      <c r="AT295" s="6" t="s">
        <v>139</v>
      </c>
      <c r="AU295" s="6" t="s">
        <v>149</v>
      </c>
    </row>
    <row r="296" spans="2:47" s="6" customFormat="1" ht="38.25" customHeight="1">
      <c r="B296" s="22"/>
      <c r="C296" s="23"/>
      <c r="D296" s="23"/>
      <c r="E296" s="23"/>
      <c r="F296" s="218" t="s">
        <v>483</v>
      </c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42"/>
      <c r="T296" s="55"/>
      <c r="U296" s="23"/>
      <c r="V296" s="23"/>
      <c r="W296" s="23"/>
      <c r="X296" s="23"/>
      <c r="Y296" s="23"/>
      <c r="Z296" s="23"/>
      <c r="AA296" s="56"/>
      <c r="AT296" s="6" t="s">
        <v>141</v>
      </c>
      <c r="AU296" s="6" t="s">
        <v>149</v>
      </c>
    </row>
    <row r="297" spans="2:65" s="6" customFormat="1" ht="27" customHeight="1">
      <c r="B297" s="22"/>
      <c r="C297" s="130" t="s">
        <v>484</v>
      </c>
      <c r="D297" s="130" t="s">
        <v>131</v>
      </c>
      <c r="E297" s="131" t="s">
        <v>485</v>
      </c>
      <c r="F297" s="213" t="s">
        <v>486</v>
      </c>
      <c r="G297" s="214"/>
      <c r="H297" s="214"/>
      <c r="I297" s="214"/>
      <c r="J297" s="133" t="s">
        <v>241</v>
      </c>
      <c r="K297" s="134">
        <v>2537.865</v>
      </c>
      <c r="L297" s="215"/>
      <c r="M297" s="214"/>
      <c r="N297" s="216">
        <f>ROUND($L$297*$K$297,2)</f>
        <v>0</v>
      </c>
      <c r="O297" s="214"/>
      <c r="P297" s="214"/>
      <c r="Q297" s="214"/>
      <c r="R297" s="132" t="s">
        <v>135</v>
      </c>
      <c r="S297" s="42"/>
      <c r="T297" s="135"/>
      <c r="U297" s="136" t="s">
        <v>44</v>
      </c>
      <c r="V297" s="23"/>
      <c r="W297" s="23"/>
      <c r="X297" s="137">
        <v>0</v>
      </c>
      <c r="Y297" s="137">
        <f>$X$297*$K$297</f>
        <v>0</v>
      </c>
      <c r="Z297" s="137">
        <v>0</v>
      </c>
      <c r="AA297" s="138">
        <f>$Z$297*$K$297</f>
        <v>0</v>
      </c>
      <c r="AR297" s="94" t="s">
        <v>136</v>
      </c>
      <c r="AT297" s="94" t="s">
        <v>131</v>
      </c>
      <c r="AU297" s="94" t="s">
        <v>149</v>
      </c>
      <c r="AY297" s="6" t="s">
        <v>130</v>
      </c>
      <c r="BE297" s="139">
        <f>IF($U$297="základní",$N$297,0)</f>
        <v>0</v>
      </c>
      <c r="BF297" s="139">
        <f>IF($U$297="snížená",$N$297,0)</f>
        <v>0</v>
      </c>
      <c r="BG297" s="139">
        <f>IF($U$297="zákl. přenesená",$N$297,0)</f>
        <v>0</v>
      </c>
      <c r="BH297" s="139">
        <f>IF($U$297="sníž. přenesená",$N$297,0)</f>
        <v>0</v>
      </c>
      <c r="BI297" s="139">
        <f>IF($U$297="nulová",$N$297,0)</f>
        <v>0</v>
      </c>
      <c r="BJ297" s="94" t="s">
        <v>22</v>
      </c>
      <c r="BK297" s="139">
        <f>ROUND($L$297*$K$297,2)</f>
        <v>0</v>
      </c>
      <c r="BL297" s="94" t="s">
        <v>136</v>
      </c>
      <c r="BM297" s="94" t="s">
        <v>487</v>
      </c>
    </row>
    <row r="298" spans="2:47" s="6" customFormat="1" ht="27" customHeight="1">
      <c r="B298" s="22"/>
      <c r="C298" s="23"/>
      <c r="D298" s="23"/>
      <c r="E298" s="23"/>
      <c r="F298" s="217" t="s">
        <v>488</v>
      </c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42"/>
      <c r="T298" s="55"/>
      <c r="U298" s="23"/>
      <c r="V298" s="23"/>
      <c r="W298" s="23"/>
      <c r="X298" s="23"/>
      <c r="Y298" s="23"/>
      <c r="Z298" s="23"/>
      <c r="AA298" s="56"/>
      <c r="AT298" s="6" t="s">
        <v>139</v>
      </c>
      <c r="AU298" s="6" t="s">
        <v>149</v>
      </c>
    </row>
    <row r="299" spans="2:51" s="6" customFormat="1" ht="15.75" customHeight="1">
      <c r="B299" s="140"/>
      <c r="C299" s="141"/>
      <c r="D299" s="141"/>
      <c r="E299" s="141"/>
      <c r="F299" s="219" t="s">
        <v>489</v>
      </c>
      <c r="G299" s="220"/>
      <c r="H299" s="220"/>
      <c r="I299" s="220"/>
      <c r="J299" s="141"/>
      <c r="K299" s="143">
        <v>2537.865</v>
      </c>
      <c r="L299" s="141"/>
      <c r="M299" s="141"/>
      <c r="N299" s="141"/>
      <c r="O299" s="141"/>
      <c r="P299" s="141"/>
      <c r="Q299" s="141"/>
      <c r="R299" s="141"/>
      <c r="S299" s="144"/>
      <c r="T299" s="145"/>
      <c r="U299" s="141"/>
      <c r="V299" s="141"/>
      <c r="W299" s="141"/>
      <c r="X299" s="141"/>
      <c r="Y299" s="141"/>
      <c r="Z299" s="141"/>
      <c r="AA299" s="146"/>
      <c r="AT299" s="147" t="s">
        <v>143</v>
      </c>
      <c r="AU299" s="147" t="s">
        <v>149</v>
      </c>
      <c r="AV299" s="147" t="s">
        <v>82</v>
      </c>
      <c r="AW299" s="147" t="s">
        <v>74</v>
      </c>
      <c r="AX299" s="147" t="s">
        <v>22</v>
      </c>
      <c r="AY299" s="147" t="s">
        <v>130</v>
      </c>
    </row>
    <row r="300" spans="2:65" s="6" customFormat="1" ht="27" customHeight="1">
      <c r="B300" s="22"/>
      <c r="C300" s="130" t="s">
        <v>490</v>
      </c>
      <c r="D300" s="130" t="s">
        <v>131</v>
      </c>
      <c r="E300" s="131" t="s">
        <v>491</v>
      </c>
      <c r="F300" s="213" t="s">
        <v>492</v>
      </c>
      <c r="G300" s="214"/>
      <c r="H300" s="214"/>
      <c r="I300" s="214"/>
      <c r="J300" s="133" t="s">
        <v>241</v>
      </c>
      <c r="K300" s="134">
        <v>571.632</v>
      </c>
      <c r="L300" s="215"/>
      <c r="M300" s="214"/>
      <c r="N300" s="216">
        <f>ROUND($L$300*$K$300,2)</f>
        <v>0</v>
      </c>
      <c r="O300" s="214"/>
      <c r="P300" s="214"/>
      <c r="Q300" s="214"/>
      <c r="R300" s="132" t="s">
        <v>135</v>
      </c>
      <c r="S300" s="42"/>
      <c r="T300" s="135"/>
      <c r="U300" s="136" t="s">
        <v>44</v>
      </c>
      <c r="V300" s="23"/>
      <c r="W300" s="23"/>
      <c r="X300" s="137">
        <v>0</v>
      </c>
      <c r="Y300" s="137">
        <f>$X$300*$K$300</f>
        <v>0</v>
      </c>
      <c r="Z300" s="137">
        <v>0</v>
      </c>
      <c r="AA300" s="138">
        <f>$Z$300*$K$300</f>
        <v>0</v>
      </c>
      <c r="AR300" s="94" t="s">
        <v>136</v>
      </c>
      <c r="AT300" s="94" t="s">
        <v>131</v>
      </c>
      <c r="AU300" s="94" t="s">
        <v>149</v>
      </c>
      <c r="AY300" s="6" t="s">
        <v>130</v>
      </c>
      <c r="BE300" s="139">
        <f>IF($U$300="základní",$N$300,0)</f>
        <v>0</v>
      </c>
      <c r="BF300" s="139">
        <f>IF($U$300="snížená",$N$300,0)</f>
        <v>0</v>
      </c>
      <c r="BG300" s="139">
        <f>IF($U$300="zákl. přenesená",$N$300,0)</f>
        <v>0</v>
      </c>
      <c r="BH300" s="139">
        <f>IF($U$300="sníž. přenesená",$N$300,0)</f>
        <v>0</v>
      </c>
      <c r="BI300" s="139">
        <f>IF($U$300="nulová",$N$300,0)</f>
        <v>0</v>
      </c>
      <c r="BJ300" s="94" t="s">
        <v>22</v>
      </c>
      <c r="BK300" s="139">
        <f>ROUND($L$300*$K$300,2)</f>
        <v>0</v>
      </c>
      <c r="BL300" s="94" t="s">
        <v>136</v>
      </c>
      <c r="BM300" s="94" t="s">
        <v>493</v>
      </c>
    </row>
    <row r="301" spans="2:47" s="6" customFormat="1" ht="16.5" customHeight="1">
      <c r="B301" s="22"/>
      <c r="C301" s="23"/>
      <c r="D301" s="23"/>
      <c r="E301" s="23"/>
      <c r="F301" s="217" t="s">
        <v>494</v>
      </c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42"/>
      <c r="T301" s="55"/>
      <c r="U301" s="23"/>
      <c r="V301" s="23"/>
      <c r="W301" s="23"/>
      <c r="X301" s="23"/>
      <c r="Y301" s="23"/>
      <c r="Z301" s="23"/>
      <c r="AA301" s="56"/>
      <c r="AT301" s="6" t="s">
        <v>139</v>
      </c>
      <c r="AU301" s="6" t="s">
        <v>149</v>
      </c>
    </row>
    <row r="302" spans="2:63" s="119" customFormat="1" ht="37.5" customHeight="1">
      <c r="B302" s="120"/>
      <c r="C302" s="121"/>
      <c r="D302" s="122" t="s">
        <v>111</v>
      </c>
      <c r="E302" s="121"/>
      <c r="F302" s="121"/>
      <c r="G302" s="121"/>
      <c r="H302" s="121"/>
      <c r="I302" s="121"/>
      <c r="J302" s="121"/>
      <c r="K302" s="121"/>
      <c r="L302" s="121"/>
      <c r="M302" s="121"/>
      <c r="N302" s="228">
        <f>$BK$302</f>
        <v>0</v>
      </c>
      <c r="O302" s="229"/>
      <c r="P302" s="229"/>
      <c r="Q302" s="229"/>
      <c r="R302" s="121"/>
      <c r="S302" s="123"/>
      <c r="T302" s="124"/>
      <c r="U302" s="121"/>
      <c r="V302" s="121"/>
      <c r="W302" s="125">
        <f>$W$303</f>
        <v>0</v>
      </c>
      <c r="X302" s="121"/>
      <c r="Y302" s="125">
        <f>$Y$303</f>
        <v>25.009333000000005</v>
      </c>
      <c r="Z302" s="121"/>
      <c r="AA302" s="126">
        <f>$AA$303</f>
        <v>0</v>
      </c>
      <c r="AR302" s="127" t="s">
        <v>82</v>
      </c>
      <c r="AT302" s="127" t="s">
        <v>73</v>
      </c>
      <c r="AU302" s="127" t="s">
        <v>74</v>
      </c>
      <c r="AY302" s="127" t="s">
        <v>130</v>
      </c>
      <c r="BK302" s="128">
        <f>$BK$303</f>
        <v>0</v>
      </c>
    </row>
    <row r="303" spans="2:63" s="119" customFormat="1" ht="21" customHeight="1">
      <c r="B303" s="120"/>
      <c r="C303" s="121"/>
      <c r="D303" s="129" t="s">
        <v>112</v>
      </c>
      <c r="E303" s="121"/>
      <c r="F303" s="121"/>
      <c r="G303" s="121"/>
      <c r="H303" s="121"/>
      <c r="I303" s="121"/>
      <c r="J303" s="121"/>
      <c r="K303" s="121"/>
      <c r="L303" s="121"/>
      <c r="M303" s="121"/>
      <c r="N303" s="230">
        <f>$BK$303</f>
        <v>0</v>
      </c>
      <c r="O303" s="229"/>
      <c r="P303" s="229"/>
      <c r="Q303" s="229"/>
      <c r="R303" s="121"/>
      <c r="S303" s="123"/>
      <c r="T303" s="124"/>
      <c r="U303" s="121"/>
      <c r="V303" s="121"/>
      <c r="W303" s="125">
        <f>SUM($W$304:$W$317)</f>
        <v>0</v>
      </c>
      <c r="X303" s="121"/>
      <c r="Y303" s="125">
        <f>SUM($Y$304:$Y$317)</f>
        <v>25.009333000000005</v>
      </c>
      <c r="Z303" s="121"/>
      <c r="AA303" s="126">
        <f>SUM($AA$304:$AA$317)</f>
        <v>0</v>
      </c>
      <c r="AR303" s="127" t="s">
        <v>82</v>
      </c>
      <c r="AT303" s="127" t="s">
        <v>73</v>
      </c>
      <c r="AU303" s="127" t="s">
        <v>22</v>
      </c>
      <c r="AY303" s="127" t="s">
        <v>130</v>
      </c>
      <c r="BK303" s="128">
        <f>SUM($BK$304:$BK$317)</f>
        <v>0</v>
      </c>
    </row>
    <row r="304" spans="2:65" s="6" customFormat="1" ht="27" customHeight="1">
      <c r="B304" s="22"/>
      <c r="C304" s="130" t="s">
        <v>495</v>
      </c>
      <c r="D304" s="130" t="s">
        <v>131</v>
      </c>
      <c r="E304" s="131" t="s">
        <v>496</v>
      </c>
      <c r="F304" s="213" t="s">
        <v>497</v>
      </c>
      <c r="G304" s="214"/>
      <c r="H304" s="214"/>
      <c r="I304" s="214"/>
      <c r="J304" s="133" t="s">
        <v>134</v>
      </c>
      <c r="K304" s="134">
        <v>2.38</v>
      </c>
      <c r="L304" s="215"/>
      <c r="M304" s="214"/>
      <c r="N304" s="216">
        <f>ROUND($L$304*$K$304,2)</f>
        <v>0</v>
      </c>
      <c r="O304" s="214"/>
      <c r="P304" s="214"/>
      <c r="Q304" s="214"/>
      <c r="R304" s="132" t="s">
        <v>135</v>
      </c>
      <c r="S304" s="42"/>
      <c r="T304" s="135"/>
      <c r="U304" s="136" t="s">
        <v>44</v>
      </c>
      <c r="V304" s="23"/>
      <c r="W304" s="23"/>
      <c r="X304" s="137">
        <v>0.03915</v>
      </c>
      <c r="Y304" s="137">
        <f>$X$304*$K$304</f>
        <v>0.093177</v>
      </c>
      <c r="Z304" s="137">
        <v>0</v>
      </c>
      <c r="AA304" s="138">
        <f>$Z$304*$K$304</f>
        <v>0</v>
      </c>
      <c r="AR304" s="94" t="s">
        <v>230</v>
      </c>
      <c r="AT304" s="94" t="s">
        <v>131</v>
      </c>
      <c r="AU304" s="94" t="s">
        <v>82</v>
      </c>
      <c r="AY304" s="6" t="s">
        <v>130</v>
      </c>
      <c r="BE304" s="139">
        <f>IF($U$304="základní",$N$304,0)</f>
        <v>0</v>
      </c>
      <c r="BF304" s="139">
        <f>IF($U$304="snížená",$N$304,0)</f>
        <v>0</v>
      </c>
      <c r="BG304" s="139">
        <f>IF($U$304="zákl. přenesená",$N$304,0)</f>
        <v>0</v>
      </c>
      <c r="BH304" s="139">
        <f>IF($U$304="sníž. přenesená",$N$304,0)</f>
        <v>0</v>
      </c>
      <c r="BI304" s="139">
        <f>IF($U$304="nulová",$N$304,0)</f>
        <v>0</v>
      </c>
      <c r="BJ304" s="94" t="s">
        <v>22</v>
      </c>
      <c r="BK304" s="139">
        <f>ROUND($L$304*$K$304,2)</f>
        <v>0</v>
      </c>
      <c r="BL304" s="94" t="s">
        <v>230</v>
      </c>
      <c r="BM304" s="94" t="s">
        <v>498</v>
      </c>
    </row>
    <row r="305" spans="2:47" s="6" customFormat="1" ht="16.5" customHeight="1">
      <c r="B305" s="22"/>
      <c r="C305" s="23"/>
      <c r="D305" s="23"/>
      <c r="E305" s="23"/>
      <c r="F305" s="217" t="s">
        <v>499</v>
      </c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42"/>
      <c r="T305" s="55"/>
      <c r="U305" s="23"/>
      <c r="V305" s="23"/>
      <c r="W305" s="23"/>
      <c r="X305" s="23"/>
      <c r="Y305" s="23"/>
      <c r="Z305" s="23"/>
      <c r="AA305" s="56"/>
      <c r="AT305" s="6" t="s">
        <v>139</v>
      </c>
      <c r="AU305" s="6" t="s">
        <v>82</v>
      </c>
    </row>
    <row r="306" spans="2:47" s="6" customFormat="1" ht="27" customHeight="1">
      <c r="B306" s="22"/>
      <c r="C306" s="23"/>
      <c r="D306" s="23"/>
      <c r="E306" s="23"/>
      <c r="F306" s="218" t="s">
        <v>500</v>
      </c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42"/>
      <c r="T306" s="55"/>
      <c r="U306" s="23"/>
      <c r="V306" s="23"/>
      <c r="W306" s="23"/>
      <c r="X306" s="23"/>
      <c r="Y306" s="23"/>
      <c r="Z306" s="23"/>
      <c r="AA306" s="56"/>
      <c r="AT306" s="6" t="s">
        <v>141</v>
      </c>
      <c r="AU306" s="6" t="s">
        <v>82</v>
      </c>
    </row>
    <row r="307" spans="2:51" s="6" customFormat="1" ht="15.75" customHeight="1">
      <c r="B307" s="140"/>
      <c r="C307" s="141"/>
      <c r="D307" s="141"/>
      <c r="E307" s="141"/>
      <c r="F307" s="219" t="s">
        <v>501</v>
      </c>
      <c r="G307" s="220"/>
      <c r="H307" s="220"/>
      <c r="I307" s="220"/>
      <c r="J307" s="141"/>
      <c r="K307" s="143">
        <v>2.38</v>
      </c>
      <c r="L307" s="141"/>
      <c r="M307" s="141"/>
      <c r="N307" s="141"/>
      <c r="O307" s="141"/>
      <c r="P307" s="141"/>
      <c r="Q307" s="141"/>
      <c r="R307" s="141"/>
      <c r="S307" s="144"/>
      <c r="T307" s="145"/>
      <c r="U307" s="141"/>
      <c r="V307" s="141"/>
      <c r="W307" s="141"/>
      <c r="X307" s="141"/>
      <c r="Y307" s="141"/>
      <c r="Z307" s="141"/>
      <c r="AA307" s="146"/>
      <c r="AT307" s="147" t="s">
        <v>143</v>
      </c>
      <c r="AU307" s="147" t="s">
        <v>82</v>
      </c>
      <c r="AV307" s="147" t="s">
        <v>82</v>
      </c>
      <c r="AW307" s="147" t="s">
        <v>102</v>
      </c>
      <c r="AX307" s="147" t="s">
        <v>22</v>
      </c>
      <c r="AY307" s="147" t="s">
        <v>130</v>
      </c>
    </row>
    <row r="308" spans="2:65" s="6" customFormat="1" ht="27" customHeight="1">
      <c r="B308" s="22"/>
      <c r="C308" s="154" t="s">
        <v>502</v>
      </c>
      <c r="D308" s="154" t="s">
        <v>265</v>
      </c>
      <c r="E308" s="155" t="s">
        <v>503</v>
      </c>
      <c r="F308" s="223" t="s">
        <v>504</v>
      </c>
      <c r="G308" s="224"/>
      <c r="H308" s="224"/>
      <c r="I308" s="224"/>
      <c r="J308" s="156" t="s">
        <v>134</v>
      </c>
      <c r="K308" s="157">
        <v>2.38</v>
      </c>
      <c r="L308" s="225"/>
      <c r="M308" s="224"/>
      <c r="N308" s="226">
        <f>ROUND($L$308*$K$308,2)</f>
        <v>0</v>
      </c>
      <c r="O308" s="214"/>
      <c r="P308" s="214"/>
      <c r="Q308" s="214"/>
      <c r="R308" s="132" t="s">
        <v>135</v>
      </c>
      <c r="S308" s="42"/>
      <c r="T308" s="135"/>
      <c r="U308" s="136" t="s">
        <v>44</v>
      </c>
      <c r="V308" s="23"/>
      <c r="W308" s="23"/>
      <c r="X308" s="137">
        <v>0.109</v>
      </c>
      <c r="Y308" s="137">
        <f>$X$308*$K$308</f>
        <v>0.25942</v>
      </c>
      <c r="Z308" s="137">
        <v>0</v>
      </c>
      <c r="AA308" s="138">
        <f>$Z$308*$K$308</f>
        <v>0</v>
      </c>
      <c r="AR308" s="94" t="s">
        <v>338</v>
      </c>
      <c r="AT308" s="94" t="s">
        <v>265</v>
      </c>
      <c r="AU308" s="94" t="s">
        <v>82</v>
      </c>
      <c r="AY308" s="6" t="s">
        <v>130</v>
      </c>
      <c r="BE308" s="139">
        <f>IF($U$308="základní",$N$308,0)</f>
        <v>0</v>
      </c>
      <c r="BF308" s="139">
        <f>IF($U$308="snížená",$N$308,0)</f>
        <v>0</v>
      </c>
      <c r="BG308" s="139">
        <f>IF($U$308="zákl. přenesená",$N$308,0)</f>
        <v>0</v>
      </c>
      <c r="BH308" s="139">
        <f>IF($U$308="sníž. přenesená",$N$308,0)</f>
        <v>0</v>
      </c>
      <c r="BI308" s="139">
        <f>IF($U$308="nulová",$N$308,0)</f>
        <v>0</v>
      </c>
      <c r="BJ308" s="94" t="s">
        <v>22</v>
      </c>
      <c r="BK308" s="139">
        <f>ROUND($L$308*$K$308,2)</f>
        <v>0</v>
      </c>
      <c r="BL308" s="94" t="s">
        <v>230</v>
      </c>
      <c r="BM308" s="94" t="s">
        <v>505</v>
      </c>
    </row>
    <row r="309" spans="2:47" s="6" customFormat="1" ht="27" customHeight="1">
      <c r="B309" s="22"/>
      <c r="C309" s="23"/>
      <c r="D309" s="23"/>
      <c r="E309" s="23"/>
      <c r="F309" s="217" t="s">
        <v>506</v>
      </c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42"/>
      <c r="T309" s="55"/>
      <c r="U309" s="23"/>
      <c r="V309" s="23"/>
      <c r="W309" s="23"/>
      <c r="X309" s="23"/>
      <c r="Y309" s="23"/>
      <c r="Z309" s="23"/>
      <c r="AA309" s="56"/>
      <c r="AT309" s="6" t="s">
        <v>139</v>
      </c>
      <c r="AU309" s="6" t="s">
        <v>82</v>
      </c>
    </row>
    <row r="310" spans="2:65" s="6" customFormat="1" ht="27" customHeight="1">
      <c r="B310" s="22"/>
      <c r="C310" s="130" t="s">
        <v>507</v>
      </c>
      <c r="D310" s="130" t="s">
        <v>131</v>
      </c>
      <c r="E310" s="131" t="s">
        <v>508</v>
      </c>
      <c r="F310" s="213" t="s">
        <v>509</v>
      </c>
      <c r="G310" s="214"/>
      <c r="H310" s="214"/>
      <c r="I310" s="214"/>
      <c r="J310" s="133" t="s">
        <v>134</v>
      </c>
      <c r="K310" s="134">
        <v>71.76</v>
      </c>
      <c r="L310" s="215"/>
      <c r="M310" s="214"/>
      <c r="N310" s="216">
        <f>ROUND($L$310*$K$310,2)</f>
        <v>0</v>
      </c>
      <c r="O310" s="214"/>
      <c r="P310" s="214"/>
      <c r="Q310" s="214"/>
      <c r="R310" s="132" t="s">
        <v>135</v>
      </c>
      <c r="S310" s="42"/>
      <c r="T310" s="135"/>
      <c r="U310" s="136" t="s">
        <v>44</v>
      </c>
      <c r="V310" s="23"/>
      <c r="W310" s="23"/>
      <c r="X310" s="137">
        <v>0.0736</v>
      </c>
      <c r="Y310" s="137">
        <f>$X$310*$K$310</f>
        <v>5.281536</v>
      </c>
      <c r="Z310" s="137">
        <v>0</v>
      </c>
      <c r="AA310" s="138">
        <f>$Z$310*$K$310</f>
        <v>0</v>
      </c>
      <c r="AR310" s="94" t="s">
        <v>230</v>
      </c>
      <c r="AT310" s="94" t="s">
        <v>131</v>
      </c>
      <c r="AU310" s="94" t="s">
        <v>82</v>
      </c>
      <c r="AY310" s="6" t="s">
        <v>130</v>
      </c>
      <c r="BE310" s="139">
        <f>IF($U$310="základní",$N$310,0)</f>
        <v>0</v>
      </c>
      <c r="BF310" s="139">
        <f>IF($U$310="snížená",$N$310,0)</f>
        <v>0</v>
      </c>
      <c r="BG310" s="139">
        <f>IF($U$310="zákl. přenesená",$N$310,0)</f>
        <v>0</v>
      </c>
      <c r="BH310" s="139">
        <f>IF($U$310="sníž. přenesená",$N$310,0)</f>
        <v>0</v>
      </c>
      <c r="BI310" s="139">
        <f>IF($U$310="nulová",$N$310,0)</f>
        <v>0</v>
      </c>
      <c r="BJ310" s="94" t="s">
        <v>22</v>
      </c>
      <c r="BK310" s="139">
        <f>ROUND($L$310*$K$310,2)</f>
        <v>0</v>
      </c>
      <c r="BL310" s="94" t="s">
        <v>230</v>
      </c>
      <c r="BM310" s="94" t="s">
        <v>510</v>
      </c>
    </row>
    <row r="311" spans="2:47" s="6" customFormat="1" ht="16.5" customHeight="1">
      <c r="B311" s="22"/>
      <c r="C311" s="23"/>
      <c r="D311" s="23"/>
      <c r="E311" s="23"/>
      <c r="F311" s="217" t="s">
        <v>511</v>
      </c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42"/>
      <c r="T311" s="55"/>
      <c r="U311" s="23"/>
      <c r="V311" s="23"/>
      <c r="W311" s="23"/>
      <c r="X311" s="23"/>
      <c r="Y311" s="23"/>
      <c r="Z311" s="23"/>
      <c r="AA311" s="56"/>
      <c r="AT311" s="6" t="s">
        <v>139</v>
      </c>
      <c r="AU311" s="6" t="s">
        <v>82</v>
      </c>
    </row>
    <row r="312" spans="2:47" s="6" customFormat="1" ht="27" customHeight="1">
      <c r="B312" s="22"/>
      <c r="C312" s="23"/>
      <c r="D312" s="23"/>
      <c r="E312" s="23"/>
      <c r="F312" s="218" t="s">
        <v>512</v>
      </c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42"/>
      <c r="T312" s="55"/>
      <c r="U312" s="23"/>
      <c r="V312" s="23"/>
      <c r="W312" s="23"/>
      <c r="X312" s="23"/>
      <c r="Y312" s="23"/>
      <c r="Z312" s="23"/>
      <c r="AA312" s="56"/>
      <c r="AT312" s="6" t="s">
        <v>141</v>
      </c>
      <c r="AU312" s="6" t="s">
        <v>82</v>
      </c>
    </row>
    <row r="313" spans="2:51" s="6" customFormat="1" ht="15.75" customHeight="1">
      <c r="B313" s="140"/>
      <c r="C313" s="141"/>
      <c r="D313" s="141"/>
      <c r="E313" s="141"/>
      <c r="F313" s="219" t="s">
        <v>513</v>
      </c>
      <c r="G313" s="220"/>
      <c r="H313" s="220"/>
      <c r="I313" s="220"/>
      <c r="J313" s="141"/>
      <c r="K313" s="143">
        <v>71.76</v>
      </c>
      <c r="L313" s="141"/>
      <c r="M313" s="141"/>
      <c r="N313" s="141"/>
      <c r="O313" s="141"/>
      <c r="P313" s="141"/>
      <c r="Q313" s="141"/>
      <c r="R313" s="141"/>
      <c r="S313" s="144"/>
      <c r="T313" s="145"/>
      <c r="U313" s="141"/>
      <c r="V313" s="141"/>
      <c r="W313" s="141"/>
      <c r="X313" s="141"/>
      <c r="Y313" s="141"/>
      <c r="Z313" s="141"/>
      <c r="AA313" s="146"/>
      <c r="AT313" s="147" t="s">
        <v>143</v>
      </c>
      <c r="AU313" s="147" t="s">
        <v>82</v>
      </c>
      <c r="AV313" s="147" t="s">
        <v>82</v>
      </c>
      <c r="AW313" s="147" t="s">
        <v>102</v>
      </c>
      <c r="AX313" s="147" t="s">
        <v>22</v>
      </c>
      <c r="AY313" s="147" t="s">
        <v>130</v>
      </c>
    </row>
    <row r="314" spans="2:65" s="6" customFormat="1" ht="15.75" customHeight="1">
      <c r="B314" s="22"/>
      <c r="C314" s="154" t="s">
        <v>514</v>
      </c>
      <c r="D314" s="154" t="s">
        <v>265</v>
      </c>
      <c r="E314" s="155" t="s">
        <v>515</v>
      </c>
      <c r="F314" s="223" t="s">
        <v>516</v>
      </c>
      <c r="G314" s="224"/>
      <c r="H314" s="224"/>
      <c r="I314" s="224"/>
      <c r="J314" s="156" t="s">
        <v>134</v>
      </c>
      <c r="K314" s="157">
        <v>71.76</v>
      </c>
      <c r="L314" s="225"/>
      <c r="M314" s="224"/>
      <c r="N314" s="226">
        <f>ROUND($L$314*$K$314,2)</f>
        <v>0</v>
      </c>
      <c r="O314" s="214"/>
      <c r="P314" s="214"/>
      <c r="Q314" s="214"/>
      <c r="R314" s="132" t="s">
        <v>135</v>
      </c>
      <c r="S314" s="42"/>
      <c r="T314" s="135"/>
      <c r="U314" s="136" t="s">
        <v>44</v>
      </c>
      <c r="V314" s="23"/>
      <c r="W314" s="23"/>
      <c r="X314" s="137">
        <v>0.27</v>
      </c>
      <c r="Y314" s="137">
        <f>$X$314*$K$314</f>
        <v>19.375200000000003</v>
      </c>
      <c r="Z314" s="137">
        <v>0</v>
      </c>
      <c r="AA314" s="138">
        <f>$Z$314*$K$314</f>
        <v>0</v>
      </c>
      <c r="AR314" s="94" t="s">
        <v>338</v>
      </c>
      <c r="AT314" s="94" t="s">
        <v>265</v>
      </c>
      <c r="AU314" s="94" t="s">
        <v>82</v>
      </c>
      <c r="AY314" s="6" t="s">
        <v>130</v>
      </c>
      <c r="BE314" s="139">
        <f>IF($U$314="základní",$N$314,0)</f>
        <v>0</v>
      </c>
      <c r="BF314" s="139">
        <f>IF($U$314="snížená",$N$314,0)</f>
        <v>0</v>
      </c>
      <c r="BG314" s="139">
        <f>IF($U$314="zákl. přenesená",$N$314,0)</f>
        <v>0</v>
      </c>
      <c r="BH314" s="139">
        <f>IF($U$314="sníž. přenesená",$N$314,0)</f>
        <v>0</v>
      </c>
      <c r="BI314" s="139">
        <f>IF($U$314="nulová",$N$314,0)</f>
        <v>0</v>
      </c>
      <c r="BJ314" s="94" t="s">
        <v>22</v>
      </c>
      <c r="BK314" s="139">
        <f>ROUND($L$314*$K$314,2)</f>
        <v>0</v>
      </c>
      <c r="BL314" s="94" t="s">
        <v>230</v>
      </c>
      <c r="BM314" s="94" t="s">
        <v>517</v>
      </c>
    </row>
    <row r="315" spans="2:47" s="6" customFormat="1" ht="27" customHeight="1">
      <c r="B315" s="22"/>
      <c r="C315" s="23"/>
      <c r="D315" s="23"/>
      <c r="E315" s="23"/>
      <c r="F315" s="217" t="s">
        <v>518</v>
      </c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42"/>
      <c r="T315" s="55"/>
      <c r="U315" s="23"/>
      <c r="V315" s="23"/>
      <c r="W315" s="23"/>
      <c r="X315" s="23"/>
      <c r="Y315" s="23"/>
      <c r="Z315" s="23"/>
      <c r="AA315" s="56"/>
      <c r="AT315" s="6" t="s">
        <v>139</v>
      </c>
      <c r="AU315" s="6" t="s">
        <v>82</v>
      </c>
    </row>
    <row r="316" spans="2:65" s="6" customFormat="1" ht="27" customHeight="1">
      <c r="B316" s="22"/>
      <c r="C316" s="130" t="s">
        <v>519</v>
      </c>
      <c r="D316" s="130" t="s">
        <v>131</v>
      </c>
      <c r="E316" s="131" t="s">
        <v>520</v>
      </c>
      <c r="F316" s="213" t="s">
        <v>521</v>
      </c>
      <c r="G316" s="214"/>
      <c r="H316" s="214"/>
      <c r="I316" s="214"/>
      <c r="J316" s="133" t="s">
        <v>241</v>
      </c>
      <c r="K316" s="134">
        <v>25.009</v>
      </c>
      <c r="L316" s="215"/>
      <c r="M316" s="214"/>
      <c r="N316" s="216">
        <f>ROUND($L$316*$K$316,2)</f>
        <v>0</v>
      </c>
      <c r="O316" s="214"/>
      <c r="P316" s="214"/>
      <c r="Q316" s="214"/>
      <c r="R316" s="132" t="s">
        <v>135</v>
      </c>
      <c r="S316" s="42"/>
      <c r="T316" s="135"/>
      <c r="U316" s="136" t="s">
        <v>44</v>
      </c>
      <c r="V316" s="23"/>
      <c r="W316" s="23"/>
      <c r="X316" s="137">
        <v>0</v>
      </c>
      <c r="Y316" s="137">
        <f>$X$316*$K$316</f>
        <v>0</v>
      </c>
      <c r="Z316" s="137">
        <v>0</v>
      </c>
      <c r="AA316" s="138">
        <f>$Z$316*$K$316</f>
        <v>0</v>
      </c>
      <c r="AR316" s="94" t="s">
        <v>230</v>
      </c>
      <c r="AT316" s="94" t="s">
        <v>131</v>
      </c>
      <c r="AU316" s="94" t="s">
        <v>82</v>
      </c>
      <c r="AY316" s="6" t="s">
        <v>130</v>
      </c>
      <c r="BE316" s="139">
        <f>IF($U$316="základní",$N$316,0)</f>
        <v>0</v>
      </c>
      <c r="BF316" s="139">
        <f>IF($U$316="snížená",$N$316,0)</f>
        <v>0</v>
      </c>
      <c r="BG316" s="139">
        <f>IF($U$316="zákl. přenesená",$N$316,0)</f>
        <v>0</v>
      </c>
      <c r="BH316" s="139">
        <f>IF($U$316="sníž. přenesená",$N$316,0)</f>
        <v>0</v>
      </c>
      <c r="BI316" s="139">
        <f>IF($U$316="nulová",$N$316,0)</f>
        <v>0</v>
      </c>
      <c r="BJ316" s="94" t="s">
        <v>22</v>
      </c>
      <c r="BK316" s="139">
        <f>ROUND($L$316*$K$316,2)</f>
        <v>0</v>
      </c>
      <c r="BL316" s="94" t="s">
        <v>230</v>
      </c>
      <c r="BM316" s="94" t="s">
        <v>522</v>
      </c>
    </row>
    <row r="317" spans="2:47" s="6" customFormat="1" ht="16.5" customHeight="1">
      <c r="B317" s="22"/>
      <c r="C317" s="23"/>
      <c r="D317" s="23"/>
      <c r="E317" s="23"/>
      <c r="F317" s="217" t="s">
        <v>523</v>
      </c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42"/>
      <c r="T317" s="55"/>
      <c r="U317" s="23"/>
      <c r="V317" s="23"/>
      <c r="W317" s="23"/>
      <c r="X317" s="23"/>
      <c r="Y317" s="23"/>
      <c r="Z317" s="23"/>
      <c r="AA317" s="56"/>
      <c r="AT317" s="6" t="s">
        <v>139</v>
      </c>
      <c r="AU317" s="6" t="s">
        <v>82</v>
      </c>
    </row>
    <row r="318" spans="2:63" s="119" customFormat="1" ht="37.5" customHeight="1">
      <c r="B318" s="120"/>
      <c r="C318" s="121"/>
      <c r="D318" s="122" t="s">
        <v>113</v>
      </c>
      <c r="E318" s="121"/>
      <c r="F318" s="121"/>
      <c r="G318" s="121"/>
      <c r="H318" s="121"/>
      <c r="I318" s="121"/>
      <c r="J318" s="121"/>
      <c r="K318" s="121"/>
      <c r="L318" s="121"/>
      <c r="M318" s="121"/>
      <c r="N318" s="228">
        <f>$BK$318</f>
        <v>0</v>
      </c>
      <c r="O318" s="229"/>
      <c r="P318" s="229"/>
      <c r="Q318" s="229"/>
      <c r="R318" s="121"/>
      <c r="S318" s="123"/>
      <c r="T318" s="124"/>
      <c r="U318" s="121"/>
      <c r="V318" s="121"/>
      <c r="W318" s="125">
        <f>$W$319</f>
        <v>0</v>
      </c>
      <c r="X318" s="121"/>
      <c r="Y318" s="125">
        <f>$Y$319</f>
        <v>0</v>
      </c>
      <c r="Z318" s="121"/>
      <c r="AA318" s="126">
        <f>$AA$319</f>
        <v>0</v>
      </c>
      <c r="AR318" s="127" t="s">
        <v>149</v>
      </c>
      <c r="AT318" s="127" t="s">
        <v>73</v>
      </c>
      <c r="AU318" s="127" t="s">
        <v>74</v>
      </c>
      <c r="AY318" s="127" t="s">
        <v>130</v>
      </c>
      <c r="BK318" s="128">
        <f>$BK$319</f>
        <v>0</v>
      </c>
    </row>
    <row r="319" spans="2:63" s="119" customFormat="1" ht="21" customHeight="1">
      <c r="B319" s="120"/>
      <c r="C319" s="121"/>
      <c r="D319" s="129" t="s">
        <v>114</v>
      </c>
      <c r="E319" s="121"/>
      <c r="F319" s="121"/>
      <c r="G319" s="121"/>
      <c r="H319" s="121"/>
      <c r="I319" s="121"/>
      <c r="J319" s="121"/>
      <c r="K319" s="121"/>
      <c r="L319" s="121"/>
      <c r="M319" s="121"/>
      <c r="N319" s="230">
        <f>$BK$319</f>
        <v>0</v>
      </c>
      <c r="O319" s="229"/>
      <c r="P319" s="229"/>
      <c r="Q319" s="229"/>
      <c r="R319" s="121"/>
      <c r="S319" s="123"/>
      <c r="T319" s="124"/>
      <c r="U319" s="121"/>
      <c r="V319" s="121"/>
      <c r="W319" s="125">
        <f>SUM($W$320:$W$321)</f>
        <v>0</v>
      </c>
      <c r="X319" s="121"/>
      <c r="Y319" s="125">
        <f>SUM($Y$320:$Y$321)</f>
        <v>0</v>
      </c>
      <c r="Z319" s="121"/>
      <c r="AA319" s="126">
        <f>SUM($AA$320:$AA$321)</f>
        <v>0</v>
      </c>
      <c r="AR319" s="127" t="s">
        <v>149</v>
      </c>
      <c r="AT319" s="127" t="s">
        <v>73</v>
      </c>
      <c r="AU319" s="127" t="s">
        <v>22</v>
      </c>
      <c r="AY319" s="127" t="s">
        <v>130</v>
      </c>
      <c r="BK319" s="128">
        <f>SUM($BK$320:$BK$321)</f>
        <v>0</v>
      </c>
    </row>
    <row r="320" spans="2:65" s="6" customFormat="1" ht="27" customHeight="1">
      <c r="B320" s="22"/>
      <c r="C320" s="130" t="s">
        <v>524</v>
      </c>
      <c r="D320" s="130" t="s">
        <v>131</v>
      </c>
      <c r="E320" s="131" t="s">
        <v>525</v>
      </c>
      <c r="F320" s="213" t="s">
        <v>526</v>
      </c>
      <c r="G320" s="214"/>
      <c r="H320" s="214"/>
      <c r="I320" s="214"/>
      <c r="J320" s="133" t="s">
        <v>527</v>
      </c>
      <c r="K320" s="134">
        <v>4</v>
      </c>
      <c r="L320" s="215"/>
      <c r="M320" s="214"/>
      <c r="N320" s="216">
        <f>ROUND($L$320*$K$320,2)</f>
        <v>0</v>
      </c>
      <c r="O320" s="214"/>
      <c r="P320" s="214"/>
      <c r="Q320" s="214"/>
      <c r="R320" s="132" t="s">
        <v>135</v>
      </c>
      <c r="S320" s="42"/>
      <c r="T320" s="135"/>
      <c r="U320" s="136" t="s">
        <v>44</v>
      </c>
      <c r="V320" s="23"/>
      <c r="W320" s="23"/>
      <c r="X320" s="137">
        <v>0</v>
      </c>
      <c r="Y320" s="137">
        <f>$X$320*$K$320</f>
        <v>0</v>
      </c>
      <c r="Z320" s="137">
        <v>0</v>
      </c>
      <c r="AA320" s="138">
        <f>$Z$320*$K$320</f>
        <v>0</v>
      </c>
      <c r="AR320" s="94" t="s">
        <v>519</v>
      </c>
      <c r="AT320" s="94" t="s">
        <v>131</v>
      </c>
      <c r="AU320" s="94" t="s">
        <v>82</v>
      </c>
      <c r="AY320" s="6" t="s">
        <v>130</v>
      </c>
      <c r="BE320" s="139">
        <f>IF($U$320="základní",$N$320,0)</f>
        <v>0</v>
      </c>
      <c r="BF320" s="139">
        <f>IF($U$320="snížená",$N$320,0)</f>
        <v>0</v>
      </c>
      <c r="BG320" s="139">
        <f>IF($U$320="zákl. přenesená",$N$320,0)</f>
        <v>0</v>
      </c>
      <c r="BH320" s="139">
        <f>IF($U$320="sníž. přenesená",$N$320,0)</f>
        <v>0</v>
      </c>
      <c r="BI320" s="139">
        <f>IF($U$320="nulová",$N$320,0)</f>
        <v>0</v>
      </c>
      <c r="BJ320" s="94" t="s">
        <v>22</v>
      </c>
      <c r="BK320" s="139">
        <f>ROUND($L$320*$K$320,2)</f>
        <v>0</v>
      </c>
      <c r="BL320" s="94" t="s">
        <v>519</v>
      </c>
      <c r="BM320" s="94" t="s">
        <v>528</v>
      </c>
    </row>
    <row r="321" spans="2:47" s="6" customFormat="1" ht="16.5" customHeight="1">
      <c r="B321" s="22"/>
      <c r="C321" s="23"/>
      <c r="D321" s="23"/>
      <c r="E321" s="23"/>
      <c r="F321" s="217" t="s">
        <v>529</v>
      </c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42"/>
      <c r="T321" s="158"/>
      <c r="U321" s="159"/>
      <c r="V321" s="159"/>
      <c r="W321" s="159"/>
      <c r="X321" s="159"/>
      <c r="Y321" s="159"/>
      <c r="Z321" s="159"/>
      <c r="AA321" s="160"/>
      <c r="AT321" s="6" t="s">
        <v>139</v>
      </c>
      <c r="AU321" s="6" t="s">
        <v>82</v>
      </c>
    </row>
    <row r="322" spans="2:19" s="6" customFormat="1" ht="7.5" customHeight="1">
      <c r="B322" s="37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42"/>
    </row>
    <row r="323" s="2" customFormat="1" ht="14.25" customHeight="1"/>
  </sheetData>
  <sheetProtection password="CC35" sheet="1" objects="1" scenarios="1" formatColumns="0" formatRows="0" sort="0" autoFilter="0"/>
  <mergeCells count="425">
    <mergeCell ref="N318:Q318"/>
    <mergeCell ref="N319:Q319"/>
    <mergeCell ref="H1:K1"/>
    <mergeCell ref="S2:AC2"/>
    <mergeCell ref="F317:R317"/>
    <mergeCell ref="F320:I320"/>
    <mergeCell ref="L320:M320"/>
    <mergeCell ref="N320:Q320"/>
    <mergeCell ref="F321:R321"/>
    <mergeCell ref="N84:Q84"/>
    <mergeCell ref="N85:Q85"/>
    <mergeCell ref="N86:Q86"/>
    <mergeCell ref="N170:Q170"/>
    <mergeCell ref="N185:Q185"/>
    <mergeCell ref="F313:I313"/>
    <mergeCell ref="F314:I314"/>
    <mergeCell ref="L314:M314"/>
    <mergeCell ref="N314:Q314"/>
    <mergeCell ref="F315:R315"/>
    <mergeCell ref="F316:I316"/>
    <mergeCell ref="L316:M316"/>
    <mergeCell ref="N316:Q316"/>
    <mergeCell ref="F309:R309"/>
    <mergeCell ref="F310:I310"/>
    <mergeCell ref="L310:M310"/>
    <mergeCell ref="N310:Q310"/>
    <mergeCell ref="F311:R311"/>
    <mergeCell ref="F312:R312"/>
    <mergeCell ref="F305:R305"/>
    <mergeCell ref="F306:R306"/>
    <mergeCell ref="F307:I307"/>
    <mergeCell ref="F308:I308"/>
    <mergeCell ref="L308:M308"/>
    <mergeCell ref="N308:Q308"/>
    <mergeCell ref="F300:I300"/>
    <mergeCell ref="L300:M300"/>
    <mergeCell ref="N300:Q300"/>
    <mergeCell ref="F301:R301"/>
    <mergeCell ref="F304:I304"/>
    <mergeCell ref="L304:M304"/>
    <mergeCell ref="N304:Q304"/>
    <mergeCell ref="N302:Q302"/>
    <mergeCell ref="N303:Q303"/>
    <mergeCell ref="F296:R296"/>
    <mergeCell ref="F297:I297"/>
    <mergeCell ref="L297:M297"/>
    <mergeCell ref="N297:Q297"/>
    <mergeCell ref="F298:R298"/>
    <mergeCell ref="F299:I299"/>
    <mergeCell ref="F292:R292"/>
    <mergeCell ref="F293:I293"/>
    <mergeCell ref="F294:I294"/>
    <mergeCell ref="L294:M294"/>
    <mergeCell ref="N294:Q294"/>
    <mergeCell ref="F295:R295"/>
    <mergeCell ref="F288:I288"/>
    <mergeCell ref="L288:M288"/>
    <mergeCell ref="N288:Q288"/>
    <mergeCell ref="F289:R289"/>
    <mergeCell ref="F290:I290"/>
    <mergeCell ref="F291:I291"/>
    <mergeCell ref="L291:M291"/>
    <mergeCell ref="N291:Q291"/>
    <mergeCell ref="F283:I283"/>
    <mergeCell ref="F284:I284"/>
    <mergeCell ref="F286:I286"/>
    <mergeCell ref="L286:M286"/>
    <mergeCell ref="N286:Q286"/>
    <mergeCell ref="F287:R287"/>
    <mergeCell ref="N285:Q285"/>
    <mergeCell ref="F279:I279"/>
    <mergeCell ref="F280:I280"/>
    <mergeCell ref="F281:I281"/>
    <mergeCell ref="L281:M281"/>
    <mergeCell ref="N281:Q281"/>
    <mergeCell ref="F282:R282"/>
    <mergeCell ref="F275:I275"/>
    <mergeCell ref="F276:I276"/>
    <mergeCell ref="F277:I277"/>
    <mergeCell ref="L277:M277"/>
    <mergeCell ref="N277:Q277"/>
    <mergeCell ref="F278:R278"/>
    <mergeCell ref="F271:I271"/>
    <mergeCell ref="F272:I272"/>
    <mergeCell ref="F273:I273"/>
    <mergeCell ref="L273:M273"/>
    <mergeCell ref="N273:Q273"/>
    <mergeCell ref="F274:R274"/>
    <mergeCell ref="F267:I267"/>
    <mergeCell ref="F268:I268"/>
    <mergeCell ref="F269:I269"/>
    <mergeCell ref="L269:M269"/>
    <mergeCell ref="N269:Q269"/>
    <mergeCell ref="F270:R270"/>
    <mergeCell ref="F263:R263"/>
    <mergeCell ref="F264:I264"/>
    <mergeCell ref="F265:I265"/>
    <mergeCell ref="L265:M265"/>
    <mergeCell ref="N265:Q265"/>
    <mergeCell ref="F266:R266"/>
    <mergeCell ref="F259:I259"/>
    <mergeCell ref="F260:I260"/>
    <mergeCell ref="F261:I261"/>
    <mergeCell ref="L261:M261"/>
    <mergeCell ref="N261:Q261"/>
    <mergeCell ref="F262:R262"/>
    <mergeCell ref="F255:I255"/>
    <mergeCell ref="F256:I256"/>
    <mergeCell ref="F257:I257"/>
    <mergeCell ref="L257:M257"/>
    <mergeCell ref="N257:Q257"/>
    <mergeCell ref="F258:R258"/>
    <mergeCell ref="F251:I251"/>
    <mergeCell ref="F252:I252"/>
    <mergeCell ref="F253:I253"/>
    <mergeCell ref="L253:M253"/>
    <mergeCell ref="N253:Q253"/>
    <mergeCell ref="F254:R254"/>
    <mergeCell ref="F247:R247"/>
    <mergeCell ref="F248:I248"/>
    <mergeCell ref="F249:I249"/>
    <mergeCell ref="L249:M249"/>
    <mergeCell ref="N249:Q249"/>
    <mergeCell ref="F250:R250"/>
    <mergeCell ref="F243:R243"/>
    <mergeCell ref="F244:I244"/>
    <mergeCell ref="F245:I245"/>
    <mergeCell ref="L245:M245"/>
    <mergeCell ref="N245:Q245"/>
    <mergeCell ref="F246:R246"/>
    <mergeCell ref="F239:R239"/>
    <mergeCell ref="F240:I240"/>
    <mergeCell ref="F241:I241"/>
    <mergeCell ref="L241:M241"/>
    <mergeCell ref="N241:Q241"/>
    <mergeCell ref="F242:R242"/>
    <mergeCell ref="F235:I235"/>
    <mergeCell ref="F236:I236"/>
    <mergeCell ref="L236:M236"/>
    <mergeCell ref="N236:Q236"/>
    <mergeCell ref="F237:R237"/>
    <mergeCell ref="F238:I238"/>
    <mergeCell ref="L238:M238"/>
    <mergeCell ref="N238:Q238"/>
    <mergeCell ref="F231:R231"/>
    <mergeCell ref="F232:I232"/>
    <mergeCell ref="F233:I233"/>
    <mergeCell ref="L233:M233"/>
    <mergeCell ref="N233:Q233"/>
    <mergeCell ref="F234:R234"/>
    <mergeCell ref="F227:I227"/>
    <mergeCell ref="L227:M227"/>
    <mergeCell ref="N227:Q227"/>
    <mergeCell ref="F228:R228"/>
    <mergeCell ref="F229:I229"/>
    <mergeCell ref="F230:I230"/>
    <mergeCell ref="L230:M230"/>
    <mergeCell ref="N230:Q230"/>
    <mergeCell ref="F223:R223"/>
    <mergeCell ref="F224:I224"/>
    <mergeCell ref="L224:M224"/>
    <mergeCell ref="N224:Q224"/>
    <mergeCell ref="F225:R225"/>
    <mergeCell ref="F226:I226"/>
    <mergeCell ref="F220:I220"/>
    <mergeCell ref="L220:M220"/>
    <mergeCell ref="N220:Q220"/>
    <mergeCell ref="F221:R221"/>
    <mergeCell ref="F222:I222"/>
    <mergeCell ref="L222:M222"/>
    <mergeCell ref="N222:Q222"/>
    <mergeCell ref="F216:I216"/>
    <mergeCell ref="L216:M216"/>
    <mergeCell ref="N216:Q216"/>
    <mergeCell ref="F217:R217"/>
    <mergeCell ref="F218:R218"/>
    <mergeCell ref="F219:I219"/>
    <mergeCell ref="F212:R212"/>
    <mergeCell ref="F213:I213"/>
    <mergeCell ref="F214:I214"/>
    <mergeCell ref="L214:M214"/>
    <mergeCell ref="N214:Q214"/>
    <mergeCell ref="F215:I215"/>
    <mergeCell ref="F207:R207"/>
    <mergeCell ref="F208:R208"/>
    <mergeCell ref="F209:I209"/>
    <mergeCell ref="F211:I211"/>
    <mergeCell ref="L211:M211"/>
    <mergeCell ref="N211:Q211"/>
    <mergeCell ref="N210:Q210"/>
    <mergeCell ref="F202:R202"/>
    <mergeCell ref="F203:R203"/>
    <mergeCell ref="F204:I204"/>
    <mergeCell ref="F205:I205"/>
    <mergeCell ref="F206:I206"/>
    <mergeCell ref="L206:M206"/>
    <mergeCell ref="N206:Q206"/>
    <mergeCell ref="F197:R197"/>
    <mergeCell ref="F198:I198"/>
    <mergeCell ref="F199:I199"/>
    <mergeCell ref="F201:I201"/>
    <mergeCell ref="L201:M201"/>
    <mergeCell ref="N201:Q201"/>
    <mergeCell ref="N200:Q200"/>
    <mergeCell ref="F193:R193"/>
    <mergeCell ref="F194:I194"/>
    <mergeCell ref="F195:I195"/>
    <mergeCell ref="F196:I196"/>
    <mergeCell ref="L196:M196"/>
    <mergeCell ref="N196:Q196"/>
    <mergeCell ref="F187:R187"/>
    <mergeCell ref="F188:R188"/>
    <mergeCell ref="F189:I189"/>
    <mergeCell ref="F190:I190"/>
    <mergeCell ref="F192:I192"/>
    <mergeCell ref="L192:M192"/>
    <mergeCell ref="N192:Q192"/>
    <mergeCell ref="N191:Q191"/>
    <mergeCell ref="F182:I182"/>
    <mergeCell ref="F183:I183"/>
    <mergeCell ref="L183:M183"/>
    <mergeCell ref="N183:Q183"/>
    <mergeCell ref="F184:I184"/>
    <mergeCell ref="F186:I186"/>
    <mergeCell ref="L186:M186"/>
    <mergeCell ref="N186:Q186"/>
    <mergeCell ref="F178:I178"/>
    <mergeCell ref="F179:I179"/>
    <mergeCell ref="L179:M179"/>
    <mergeCell ref="N179:Q179"/>
    <mergeCell ref="F180:R180"/>
    <mergeCell ref="F181:I181"/>
    <mergeCell ref="F174:I174"/>
    <mergeCell ref="F175:I175"/>
    <mergeCell ref="L175:M175"/>
    <mergeCell ref="N175:Q175"/>
    <mergeCell ref="F176:R176"/>
    <mergeCell ref="F177:I177"/>
    <mergeCell ref="F169:I169"/>
    <mergeCell ref="F171:I171"/>
    <mergeCell ref="L171:M171"/>
    <mergeCell ref="N171:Q171"/>
    <mergeCell ref="F172:R172"/>
    <mergeCell ref="F173:I173"/>
    <mergeCell ref="F165:I165"/>
    <mergeCell ref="F166:I166"/>
    <mergeCell ref="L166:M166"/>
    <mergeCell ref="N166:Q166"/>
    <mergeCell ref="F167:R167"/>
    <mergeCell ref="F168:I168"/>
    <mergeCell ref="F161:I161"/>
    <mergeCell ref="F162:I162"/>
    <mergeCell ref="F163:I163"/>
    <mergeCell ref="L163:M163"/>
    <mergeCell ref="N163:Q163"/>
    <mergeCell ref="F164:R164"/>
    <mergeCell ref="F157:R157"/>
    <mergeCell ref="F158:I158"/>
    <mergeCell ref="F159:I159"/>
    <mergeCell ref="L159:M159"/>
    <mergeCell ref="N159:Q159"/>
    <mergeCell ref="F160:R160"/>
    <mergeCell ref="F153:R153"/>
    <mergeCell ref="F154:I154"/>
    <mergeCell ref="F155:I155"/>
    <mergeCell ref="F156:I156"/>
    <mergeCell ref="L156:M156"/>
    <mergeCell ref="N156:Q156"/>
    <mergeCell ref="F149:R149"/>
    <mergeCell ref="F150:I150"/>
    <mergeCell ref="F151:I151"/>
    <mergeCell ref="F152:I152"/>
    <mergeCell ref="L152:M152"/>
    <mergeCell ref="N152:Q152"/>
    <mergeCell ref="F144:R144"/>
    <mergeCell ref="F145:I145"/>
    <mergeCell ref="F146:I146"/>
    <mergeCell ref="F147:I147"/>
    <mergeCell ref="F148:I148"/>
    <mergeCell ref="L148:M148"/>
    <mergeCell ref="N148:Q148"/>
    <mergeCell ref="F139:R139"/>
    <mergeCell ref="F140:R140"/>
    <mergeCell ref="F141:I141"/>
    <mergeCell ref="F142:I142"/>
    <mergeCell ref="F143:I143"/>
    <mergeCell ref="L143:M143"/>
    <mergeCell ref="N143:Q143"/>
    <mergeCell ref="F135:R135"/>
    <mergeCell ref="F136:I136"/>
    <mergeCell ref="F137:I137"/>
    <mergeCell ref="F138:I138"/>
    <mergeCell ref="L138:M138"/>
    <mergeCell ref="N138:Q138"/>
    <mergeCell ref="F131:R131"/>
    <mergeCell ref="F132:I132"/>
    <mergeCell ref="F133:I133"/>
    <mergeCell ref="F134:I134"/>
    <mergeCell ref="L134:M134"/>
    <mergeCell ref="N134:Q134"/>
    <mergeCell ref="F127:R127"/>
    <mergeCell ref="F128:I128"/>
    <mergeCell ref="F129:I129"/>
    <mergeCell ref="F130:I130"/>
    <mergeCell ref="L130:M130"/>
    <mergeCell ref="N130:Q130"/>
    <mergeCell ref="F123:I123"/>
    <mergeCell ref="L123:M123"/>
    <mergeCell ref="N123:Q123"/>
    <mergeCell ref="F124:R124"/>
    <mergeCell ref="F125:I125"/>
    <mergeCell ref="F126:I126"/>
    <mergeCell ref="L126:M126"/>
    <mergeCell ref="N126:Q126"/>
    <mergeCell ref="F119:I119"/>
    <mergeCell ref="L119:M119"/>
    <mergeCell ref="N119:Q119"/>
    <mergeCell ref="F120:R120"/>
    <mergeCell ref="F121:I121"/>
    <mergeCell ref="F122:I122"/>
    <mergeCell ref="F115:I115"/>
    <mergeCell ref="F116:I116"/>
    <mergeCell ref="L116:M116"/>
    <mergeCell ref="N116:Q116"/>
    <mergeCell ref="F117:R117"/>
    <mergeCell ref="F118:I118"/>
    <mergeCell ref="F111:I111"/>
    <mergeCell ref="F112:I112"/>
    <mergeCell ref="F113:I113"/>
    <mergeCell ref="L113:M113"/>
    <mergeCell ref="N113:Q113"/>
    <mergeCell ref="F114:R114"/>
    <mergeCell ref="F107:I107"/>
    <mergeCell ref="F108:I108"/>
    <mergeCell ref="F109:I109"/>
    <mergeCell ref="L109:M109"/>
    <mergeCell ref="N109:Q109"/>
    <mergeCell ref="F110:R110"/>
    <mergeCell ref="F103:I103"/>
    <mergeCell ref="F104:I104"/>
    <mergeCell ref="L104:M104"/>
    <mergeCell ref="N104:Q104"/>
    <mergeCell ref="F105:R105"/>
    <mergeCell ref="F106:I106"/>
    <mergeCell ref="F99:I99"/>
    <mergeCell ref="F100:I100"/>
    <mergeCell ref="L100:M100"/>
    <mergeCell ref="N100:Q100"/>
    <mergeCell ref="F101:R101"/>
    <mergeCell ref="F102:I102"/>
    <mergeCell ref="F95:R95"/>
    <mergeCell ref="F96:I96"/>
    <mergeCell ref="F97:I97"/>
    <mergeCell ref="L97:M97"/>
    <mergeCell ref="N97:Q97"/>
    <mergeCell ref="F98:R98"/>
    <mergeCell ref="F91:I91"/>
    <mergeCell ref="L91:M91"/>
    <mergeCell ref="N91:Q91"/>
    <mergeCell ref="F92:R92"/>
    <mergeCell ref="F93:I93"/>
    <mergeCell ref="F94:I94"/>
    <mergeCell ref="L94:M94"/>
    <mergeCell ref="N94:Q94"/>
    <mergeCell ref="F87:I87"/>
    <mergeCell ref="L87:M87"/>
    <mergeCell ref="N87:Q87"/>
    <mergeCell ref="F88:R88"/>
    <mergeCell ref="F89:R89"/>
    <mergeCell ref="F90:I90"/>
    <mergeCell ref="F75:Q75"/>
    <mergeCell ref="F76:Q76"/>
    <mergeCell ref="M78:P78"/>
    <mergeCell ref="M80:Q80"/>
    <mergeCell ref="F83:I83"/>
    <mergeCell ref="L83:M83"/>
    <mergeCell ref="N83:Q83"/>
    <mergeCell ref="N62:Q62"/>
    <mergeCell ref="N63:Q63"/>
    <mergeCell ref="N64:Q64"/>
    <mergeCell ref="N65:Q65"/>
    <mergeCell ref="C72:R72"/>
    <mergeCell ref="F74:Q74"/>
    <mergeCell ref="N56:Q56"/>
    <mergeCell ref="N57:Q57"/>
    <mergeCell ref="N58:Q58"/>
    <mergeCell ref="N59:Q59"/>
    <mergeCell ref="N60:Q60"/>
    <mergeCell ref="N61:Q61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8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37"/>
      <c r="B1" s="234"/>
      <c r="C1" s="234"/>
      <c r="D1" s="235" t="s">
        <v>1</v>
      </c>
      <c r="E1" s="234"/>
      <c r="F1" s="236" t="s">
        <v>580</v>
      </c>
      <c r="G1" s="236"/>
      <c r="H1" s="238" t="s">
        <v>581</v>
      </c>
      <c r="I1" s="238"/>
      <c r="J1" s="238"/>
      <c r="K1" s="238"/>
      <c r="L1" s="236" t="s">
        <v>582</v>
      </c>
      <c r="M1" s="236"/>
      <c r="N1" s="234"/>
      <c r="O1" s="235" t="s">
        <v>92</v>
      </c>
      <c r="P1" s="234"/>
      <c r="Q1" s="234"/>
      <c r="R1" s="234"/>
      <c r="S1" s="236" t="s">
        <v>583</v>
      </c>
      <c r="T1" s="236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201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163" t="s">
        <v>93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02" t="str">
        <f>'Rekapitulace stavby'!$K$6</f>
        <v>Oprava opěrné zdi v ulici Pražská silnice v Karlových Varech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2"/>
    </row>
    <row r="7" spans="2:18" s="2" customFormat="1" ht="30.75" customHeight="1">
      <c r="B7" s="10"/>
      <c r="C7" s="11"/>
      <c r="D7" s="18" t="s">
        <v>94</v>
      </c>
      <c r="E7" s="11"/>
      <c r="F7" s="202" t="s">
        <v>530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2"/>
    </row>
    <row r="8" spans="2:18" s="6" customFormat="1" ht="37.5" customHeight="1">
      <c r="B8" s="22"/>
      <c r="C8" s="23"/>
      <c r="D8" s="48" t="s">
        <v>96</v>
      </c>
      <c r="E8" s="23"/>
      <c r="F8" s="183" t="s">
        <v>531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26"/>
    </row>
    <row r="9" spans="2:18" s="6" customFormat="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6"/>
    </row>
    <row r="10" spans="2:18" s="6" customFormat="1" ht="15" customHeight="1">
      <c r="B10" s="22"/>
      <c r="C10" s="23"/>
      <c r="D10" s="18" t="s">
        <v>19</v>
      </c>
      <c r="E10" s="23"/>
      <c r="F10" s="16" t="s">
        <v>20</v>
      </c>
      <c r="G10" s="23"/>
      <c r="H10" s="23"/>
      <c r="I10" s="23"/>
      <c r="J10" s="23"/>
      <c r="K10" s="23"/>
      <c r="L10" s="23"/>
      <c r="M10" s="18" t="s">
        <v>21</v>
      </c>
      <c r="N10" s="23"/>
      <c r="O10" s="16"/>
      <c r="P10" s="23"/>
      <c r="Q10" s="23"/>
      <c r="R10" s="26"/>
    </row>
    <row r="11" spans="2:18" s="6" customFormat="1" ht="15" customHeight="1">
      <c r="B11" s="22"/>
      <c r="C11" s="23"/>
      <c r="D11" s="18" t="s">
        <v>23</v>
      </c>
      <c r="E11" s="23"/>
      <c r="F11" s="16" t="s">
        <v>24</v>
      </c>
      <c r="G11" s="23"/>
      <c r="H11" s="23"/>
      <c r="I11" s="23"/>
      <c r="J11" s="23"/>
      <c r="K11" s="23"/>
      <c r="L11" s="23"/>
      <c r="M11" s="18" t="s">
        <v>25</v>
      </c>
      <c r="N11" s="23"/>
      <c r="O11" s="203" t="str">
        <f>'Rekapitulace stavby'!$AN$8</f>
        <v>11.10.2013</v>
      </c>
      <c r="P11" s="182"/>
      <c r="Q11" s="23"/>
      <c r="R11" s="26"/>
    </row>
    <row r="12" spans="2:18" s="6" customFormat="1" ht="12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6"/>
    </row>
    <row r="13" spans="2:18" s="6" customFormat="1" ht="15" customHeight="1">
      <c r="B13" s="22"/>
      <c r="C13" s="23"/>
      <c r="D13" s="18" t="s">
        <v>29</v>
      </c>
      <c r="E13" s="23"/>
      <c r="F13" s="23"/>
      <c r="G13" s="23"/>
      <c r="H13" s="23"/>
      <c r="I13" s="23"/>
      <c r="J13" s="23"/>
      <c r="K13" s="23"/>
      <c r="L13" s="23"/>
      <c r="M13" s="18" t="s">
        <v>30</v>
      </c>
      <c r="N13" s="23"/>
      <c r="O13" s="169" t="s">
        <v>31</v>
      </c>
      <c r="P13" s="182"/>
      <c r="Q13" s="23"/>
      <c r="R13" s="26"/>
    </row>
    <row r="14" spans="2:18" s="6" customFormat="1" ht="18.75" customHeight="1">
      <c r="B14" s="22"/>
      <c r="C14" s="23"/>
      <c r="D14" s="23"/>
      <c r="E14" s="16" t="s">
        <v>32</v>
      </c>
      <c r="F14" s="23"/>
      <c r="G14" s="23"/>
      <c r="H14" s="23"/>
      <c r="I14" s="23"/>
      <c r="J14" s="23"/>
      <c r="K14" s="23"/>
      <c r="L14" s="23"/>
      <c r="M14" s="18" t="s">
        <v>33</v>
      </c>
      <c r="N14" s="23"/>
      <c r="O14" s="169"/>
      <c r="P14" s="182"/>
      <c r="Q14" s="23"/>
      <c r="R14" s="26"/>
    </row>
    <row r="15" spans="2:18" s="6" customFormat="1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6"/>
    </row>
    <row r="16" spans="2:18" s="6" customFormat="1" ht="15" customHeight="1">
      <c r="B16" s="22"/>
      <c r="C16" s="23"/>
      <c r="D16" s="18" t="s">
        <v>34</v>
      </c>
      <c r="E16" s="23"/>
      <c r="F16" s="23"/>
      <c r="G16" s="23"/>
      <c r="H16" s="23"/>
      <c r="I16" s="23"/>
      <c r="J16" s="23"/>
      <c r="K16" s="23"/>
      <c r="L16" s="23"/>
      <c r="M16" s="18" t="s">
        <v>30</v>
      </c>
      <c r="N16" s="23"/>
      <c r="O16" s="169" t="str">
        <f>IF('Rekapitulace stavby'!$AN$13="","",'Rekapitulace stavby'!$AN$13)</f>
        <v>Vyplň údaj</v>
      </c>
      <c r="P16" s="182"/>
      <c r="Q16" s="23"/>
      <c r="R16" s="26"/>
    </row>
    <row r="17" spans="2:18" s="6" customFormat="1" ht="18.75" customHeight="1">
      <c r="B17" s="22"/>
      <c r="C17" s="23"/>
      <c r="D17" s="23"/>
      <c r="E17" s="16" t="str">
        <f>IF('Rekapitulace stavby'!$E$14="","",'Rekapitulace stavby'!$E$14)</f>
        <v>Vyplň údaj</v>
      </c>
      <c r="F17" s="23"/>
      <c r="G17" s="23"/>
      <c r="H17" s="23"/>
      <c r="I17" s="23"/>
      <c r="J17" s="23"/>
      <c r="K17" s="23"/>
      <c r="L17" s="23"/>
      <c r="M17" s="18" t="s">
        <v>33</v>
      </c>
      <c r="N17" s="23"/>
      <c r="O17" s="169" t="str">
        <f>IF('Rekapitulace stavby'!$AN$14="","",'Rekapitulace stavby'!$AN$14)</f>
        <v>Vyplň údaj</v>
      </c>
      <c r="P17" s="182"/>
      <c r="Q17" s="23"/>
      <c r="R17" s="26"/>
    </row>
    <row r="18" spans="2:18" s="6" customFormat="1" ht="7.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6"/>
    </row>
    <row r="19" spans="2:18" s="6" customFormat="1" ht="15" customHeight="1">
      <c r="B19" s="22"/>
      <c r="C19" s="23"/>
      <c r="D19" s="18" t="s">
        <v>36</v>
      </c>
      <c r="E19" s="23"/>
      <c r="F19" s="23"/>
      <c r="G19" s="23"/>
      <c r="H19" s="23"/>
      <c r="I19" s="23"/>
      <c r="J19" s="23"/>
      <c r="K19" s="23"/>
      <c r="L19" s="23"/>
      <c r="M19" s="18" t="s">
        <v>30</v>
      </c>
      <c r="N19" s="23"/>
      <c r="O19" s="169" t="s">
        <v>37</v>
      </c>
      <c r="P19" s="182"/>
      <c r="Q19" s="23"/>
      <c r="R19" s="26"/>
    </row>
    <row r="20" spans="2:18" s="6" customFormat="1" ht="18.75" customHeight="1">
      <c r="B20" s="22"/>
      <c r="C20" s="23"/>
      <c r="D20" s="23"/>
      <c r="E20" s="16" t="s">
        <v>38</v>
      </c>
      <c r="F20" s="23"/>
      <c r="G20" s="23"/>
      <c r="H20" s="23"/>
      <c r="I20" s="23"/>
      <c r="J20" s="23"/>
      <c r="K20" s="23"/>
      <c r="L20" s="23"/>
      <c r="M20" s="18" t="s">
        <v>33</v>
      </c>
      <c r="N20" s="23"/>
      <c r="O20" s="169"/>
      <c r="P20" s="182"/>
      <c r="Q20" s="23"/>
      <c r="R20" s="26"/>
    </row>
    <row r="21" spans="2:18" s="6" customFormat="1" ht="7.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6" customFormat="1" ht="15" customHeight="1">
      <c r="B22" s="22"/>
      <c r="C22" s="23"/>
      <c r="D22" s="18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6"/>
    </row>
    <row r="23" spans="2:18" s="94" customFormat="1" ht="354" customHeight="1">
      <c r="B23" s="95"/>
      <c r="C23" s="96"/>
      <c r="D23" s="96"/>
      <c r="E23" s="172" t="s">
        <v>41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96"/>
      <c r="R23" s="97"/>
    </row>
    <row r="24" spans="2:18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6"/>
    </row>
    <row r="25" spans="2:18" s="6" customFormat="1" ht="7.5" customHeight="1">
      <c r="B25" s="22"/>
      <c r="C25" s="2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3"/>
      <c r="R25" s="26"/>
    </row>
    <row r="26" spans="2:18" s="6" customFormat="1" ht="26.25" customHeight="1">
      <c r="B26" s="22"/>
      <c r="C26" s="23"/>
      <c r="D26" s="98" t="s">
        <v>42</v>
      </c>
      <c r="E26" s="23"/>
      <c r="F26" s="23"/>
      <c r="G26" s="23"/>
      <c r="H26" s="23"/>
      <c r="I26" s="23"/>
      <c r="J26" s="23"/>
      <c r="K26" s="23"/>
      <c r="L26" s="23"/>
      <c r="M26" s="199">
        <f>ROUNDUP($N$74,2)</f>
        <v>0</v>
      </c>
      <c r="N26" s="182"/>
      <c r="O26" s="182"/>
      <c r="P26" s="182"/>
      <c r="Q26" s="23"/>
      <c r="R26" s="26"/>
    </row>
    <row r="27" spans="2:18" s="6" customFormat="1" ht="7.5" customHeight="1">
      <c r="B27" s="22"/>
      <c r="C27" s="2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3"/>
      <c r="R27" s="26"/>
    </row>
    <row r="28" spans="2:18" s="6" customFormat="1" ht="15" customHeight="1">
      <c r="B28" s="22"/>
      <c r="C28" s="23"/>
      <c r="D28" s="28" t="s">
        <v>43</v>
      </c>
      <c r="E28" s="28" t="s">
        <v>44</v>
      </c>
      <c r="F28" s="29">
        <v>0.21</v>
      </c>
      <c r="G28" s="99" t="s">
        <v>45</v>
      </c>
      <c r="H28" s="205">
        <f>SUM($BE$74:$BE$97)</f>
        <v>0</v>
      </c>
      <c r="I28" s="182"/>
      <c r="J28" s="182"/>
      <c r="K28" s="23"/>
      <c r="L28" s="23"/>
      <c r="M28" s="205">
        <f>SUM($BE$74:$BE$97)*$F$28</f>
        <v>0</v>
      </c>
      <c r="N28" s="182"/>
      <c r="O28" s="182"/>
      <c r="P28" s="182"/>
      <c r="Q28" s="23"/>
      <c r="R28" s="26"/>
    </row>
    <row r="29" spans="2:18" s="6" customFormat="1" ht="15" customHeight="1">
      <c r="B29" s="22"/>
      <c r="C29" s="23"/>
      <c r="D29" s="23"/>
      <c r="E29" s="28" t="s">
        <v>46</v>
      </c>
      <c r="F29" s="29">
        <v>0.15</v>
      </c>
      <c r="G29" s="99" t="s">
        <v>45</v>
      </c>
      <c r="H29" s="205">
        <f>SUM($BF$74:$BF$97)</f>
        <v>0</v>
      </c>
      <c r="I29" s="182"/>
      <c r="J29" s="182"/>
      <c r="K29" s="23"/>
      <c r="L29" s="23"/>
      <c r="M29" s="205">
        <f>SUM($BF$74:$BF$97)*$F$29</f>
        <v>0</v>
      </c>
      <c r="N29" s="182"/>
      <c r="O29" s="182"/>
      <c r="P29" s="182"/>
      <c r="Q29" s="23"/>
      <c r="R29" s="26"/>
    </row>
    <row r="30" spans="2:18" s="6" customFormat="1" ht="15" customHeight="1" hidden="1">
      <c r="B30" s="22"/>
      <c r="C30" s="23"/>
      <c r="D30" s="23"/>
      <c r="E30" s="28" t="s">
        <v>47</v>
      </c>
      <c r="F30" s="29">
        <v>0.21</v>
      </c>
      <c r="G30" s="99" t="s">
        <v>45</v>
      </c>
      <c r="H30" s="205">
        <f>SUM($BG$74:$BG$97)</f>
        <v>0</v>
      </c>
      <c r="I30" s="182"/>
      <c r="J30" s="182"/>
      <c r="K30" s="23"/>
      <c r="L30" s="23"/>
      <c r="M30" s="205">
        <v>0</v>
      </c>
      <c r="N30" s="182"/>
      <c r="O30" s="182"/>
      <c r="P30" s="182"/>
      <c r="Q30" s="23"/>
      <c r="R30" s="26"/>
    </row>
    <row r="31" spans="2:18" s="6" customFormat="1" ht="15" customHeight="1" hidden="1">
      <c r="B31" s="22"/>
      <c r="C31" s="23"/>
      <c r="D31" s="23"/>
      <c r="E31" s="28" t="s">
        <v>48</v>
      </c>
      <c r="F31" s="29">
        <v>0.15</v>
      </c>
      <c r="G31" s="99" t="s">
        <v>45</v>
      </c>
      <c r="H31" s="205">
        <f>SUM($BH$74:$BH$97)</f>
        <v>0</v>
      </c>
      <c r="I31" s="182"/>
      <c r="J31" s="182"/>
      <c r="K31" s="23"/>
      <c r="L31" s="23"/>
      <c r="M31" s="205">
        <v>0</v>
      </c>
      <c r="N31" s="182"/>
      <c r="O31" s="182"/>
      <c r="P31" s="182"/>
      <c r="Q31" s="23"/>
      <c r="R31" s="26"/>
    </row>
    <row r="32" spans="2:18" s="6" customFormat="1" ht="15" customHeight="1" hidden="1">
      <c r="B32" s="22"/>
      <c r="C32" s="23"/>
      <c r="D32" s="23"/>
      <c r="E32" s="28" t="s">
        <v>49</v>
      </c>
      <c r="F32" s="29">
        <v>0</v>
      </c>
      <c r="G32" s="99" t="s">
        <v>45</v>
      </c>
      <c r="H32" s="205">
        <f>SUM($BI$74:$BI$97)</f>
        <v>0</v>
      </c>
      <c r="I32" s="182"/>
      <c r="J32" s="182"/>
      <c r="K32" s="23"/>
      <c r="L32" s="23"/>
      <c r="M32" s="205">
        <v>0</v>
      </c>
      <c r="N32" s="182"/>
      <c r="O32" s="182"/>
      <c r="P32" s="182"/>
      <c r="Q32" s="23"/>
      <c r="R32" s="26"/>
    </row>
    <row r="33" spans="2:18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6"/>
    </row>
    <row r="34" spans="2:18" s="6" customFormat="1" ht="26.25" customHeight="1">
      <c r="B34" s="22"/>
      <c r="C34" s="32"/>
      <c r="D34" s="33" t="s">
        <v>50</v>
      </c>
      <c r="E34" s="34"/>
      <c r="F34" s="34"/>
      <c r="G34" s="100" t="s">
        <v>51</v>
      </c>
      <c r="H34" s="35" t="s">
        <v>52</v>
      </c>
      <c r="I34" s="34"/>
      <c r="J34" s="34"/>
      <c r="K34" s="34"/>
      <c r="L34" s="180">
        <f>ROUNDUP(SUM($M$26:$M$32),2)</f>
        <v>0</v>
      </c>
      <c r="M34" s="179"/>
      <c r="N34" s="179"/>
      <c r="O34" s="179"/>
      <c r="P34" s="181"/>
      <c r="Q34" s="32"/>
      <c r="R34" s="36"/>
    </row>
    <row r="35" spans="2:18" s="6" customFormat="1" ht="15" customHeight="1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9"/>
    </row>
    <row r="39" spans="2:18" s="6" customFormat="1" ht="7.5" customHeight="1"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</row>
    <row r="40" spans="2:21" s="6" customFormat="1" ht="37.5" customHeight="1">
      <c r="B40" s="22"/>
      <c r="C40" s="163" t="s">
        <v>98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206"/>
      <c r="T40" s="23"/>
      <c r="U40" s="23"/>
    </row>
    <row r="41" spans="2:21" s="6" customFormat="1" ht="7.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6"/>
      <c r="T41" s="23"/>
      <c r="U41" s="23"/>
    </row>
    <row r="42" spans="2:21" s="6" customFormat="1" ht="30.75" customHeight="1">
      <c r="B42" s="22"/>
      <c r="C42" s="18" t="s">
        <v>16</v>
      </c>
      <c r="D42" s="23"/>
      <c r="E42" s="23"/>
      <c r="F42" s="202" t="str">
        <f>$F$6</f>
        <v>Oprava opěrné zdi v ulici Pražská silnice v Karlových Varech</v>
      </c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26"/>
      <c r="T42" s="23"/>
      <c r="U42" s="23"/>
    </row>
    <row r="43" spans="2:21" s="2" customFormat="1" ht="30.75" customHeight="1">
      <c r="B43" s="10"/>
      <c r="C43" s="18" t="s">
        <v>94</v>
      </c>
      <c r="D43" s="11"/>
      <c r="E43" s="11"/>
      <c r="F43" s="202" t="s">
        <v>530</v>
      </c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2"/>
      <c r="T43" s="11"/>
      <c r="U43" s="11"/>
    </row>
    <row r="44" spans="2:21" s="6" customFormat="1" ht="37.5" customHeight="1">
      <c r="B44" s="22"/>
      <c r="C44" s="48" t="s">
        <v>96</v>
      </c>
      <c r="D44" s="23"/>
      <c r="E44" s="23"/>
      <c r="F44" s="183" t="str">
        <f>$F$8</f>
        <v>SO.02 01 - Soupis prací</v>
      </c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8.75" customHeight="1">
      <c r="B46" s="22"/>
      <c r="C46" s="18" t="s">
        <v>23</v>
      </c>
      <c r="D46" s="23"/>
      <c r="E46" s="23"/>
      <c r="F46" s="16" t="str">
        <f>$F$11</f>
        <v>Karlovy Vary</v>
      </c>
      <c r="G46" s="23"/>
      <c r="H46" s="23"/>
      <c r="I46" s="23"/>
      <c r="J46" s="23"/>
      <c r="K46" s="18" t="s">
        <v>25</v>
      </c>
      <c r="L46" s="23"/>
      <c r="M46" s="203" t="str">
        <f>IF($O$11="","",$O$11)</f>
        <v>11.10.2013</v>
      </c>
      <c r="N46" s="182"/>
      <c r="O46" s="182"/>
      <c r="P46" s="182"/>
      <c r="Q46" s="23"/>
      <c r="R46" s="26"/>
      <c r="T46" s="23"/>
      <c r="U46" s="23"/>
    </row>
    <row r="47" spans="2:21" s="6" customFormat="1" ht="7.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5.75" customHeight="1">
      <c r="B48" s="22"/>
      <c r="C48" s="18" t="s">
        <v>29</v>
      </c>
      <c r="D48" s="23"/>
      <c r="E48" s="23"/>
      <c r="F48" s="16" t="str">
        <f>$E$14</f>
        <v>Statutární město Karlovy Vary</v>
      </c>
      <c r="G48" s="23"/>
      <c r="H48" s="23"/>
      <c r="I48" s="23"/>
      <c r="J48" s="23"/>
      <c r="K48" s="18" t="s">
        <v>36</v>
      </c>
      <c r="L48" s="23"/>
      <c r="M48" s="169" t="str">
        <f>$E$20</f>
        <v>Ing. Miloslav Čáp, Ph.D., Ing. Jan Jirásek</v>
      </c>
      <c r="N48" s="182"/>
      <c r="O48" s="182"/>
      <c r="P48" s="182"/>
      <c r="Q48" s="182"/>
      <c r="R48" s="26"/>
      <c r="T48" s="23"/>
      <c r="U48" s="23"/>
    </row>
    <row r="49" spans="2:21" s="6" customFormat="1" ht="15" customHeight="1">
      <c r="B49" s="22"/>
      <c r="C49" s="18" t="s">
        <v>34</v>
      </c>
      <c r="D49" s="23"/>
      <c r="E49" s="23"/>
      <c r="F49" s="16" t="str">
        <f>IF($E$17="","",$E$17)</f>
        <v>Vyplň údaj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21" s="6" customFormat="1" ht="30" customHeight="1">
      <c r="B51" s="22"/>
      <c r="C51" s="207" t="s">
        <v>99</v>
      </c>
      <c r="D51" s="208"/>
      <c r="E51" s="208"/>
      <c r="F51" s="208"/>
      <c r="G51" s="208"/>
      <c r="H51" s="32"/>
      <c r="I51" s="32"/>
      <c r="J51" s="32"/>
      <c r="K51" s="32"/>
      <c r="L51" s="32"/>
      <c r="M51" s="32"/>
      <c r="N51" s="207" t="s">
        <v>100</v>
      </c>
      <c r="O51" s="208"/>
      <c r="P51" s="208"/>
      <c r="Q51" s="208"/>
      <c r="R51" s="36"/>
      <c r="T51" s="23"/>
      <c r="U51" s="23"/>
    </row>
    <row r="52" spans="2:21" s="6" customFormat="1" ht="11.25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6"/>
      <c r="T52" s="23"/>
      <c r="U52" s="23"/>
    </row>
    <row r="53" spans="2:47" s="6" customFormat="1" ht="30" customHeight="1">
      <c r="B53" s="22"/>
      <c r="C53" s="65" t="s">
        <v>101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199">
        <f>ROUNDUP($N$74,2)</f>
        <v>0</v>
      </c>
      <c r="O53" s="182"/>
      <c r="P53" s="182"/>
      <c r="Q53" s="182"/>
      <c r="R53" s="26"/>
      <c r="T53" s="23"/>
      <c r="U53" s="23"/>
      <c r="AU53" s="6" t="s">
        <v>102</v>
      </c>
    </row>
    <row r="54" spans="2:21" s="71" customFormat="1" ht="25.5" customHeight="1">
      <c r="B54" s="104"/>
      <c r="C54" s="105"/>
      <c r="D54" s="105" t="s">
        <v>532</v>
      </c>
      <c r="E54" s="105"/>
      <c r="F54" s="105"/>
      <c r="G54" s="105"/>
      <c r="H54" s="105"/>
      <c r="I54" s="105"/>
      <c r="J54" s="105"/>
      <c r="K54" s="105"/>
      <c r="L54" s="105"/>
      <c r="M54" s="105"/>
      <c r="N54" s="209">
        <f>ROUNDUP($N$75,2)</f>
        <v>0</v>
      </c>
      <c r="O54" s="210"/>
      <c r="P54" s="210"/>
      <c r="Q54" s="210"/>
      <c r="R54" s="106"/>
      <c r="T54" s="105"/>
      <c r="U54" s="105"/>
    </row>
    <row r="55" spans="2:21" s="81" customFormat="1" ht="21" customHeight="1">
      <c r="B55" s="107"/>
      <c r="C55" s="83"/>
      <c r="D55" s="83" t="s">
        <v>533</v>
      </c>
      <c r="E55" s="83"/>
      <c r="F55" s="83"/>
      <c r="G55" s="83"/>
      <c r="H55" s="83"/>
      <c r="I55" s="83"/>
      <c r="J55" s="83"/>
      <c r="K55" s="83"/>
      <c r="L55" s="83"/>
      <c r="M55" s="83"/>
      <c r="N55" s="196">
        <f>ROUNDUP($N$76,2)</f>
        <v>0</v>
      </c>
      <c r="O55" s="197"/>
      <c r="P55" s="197"/>
      <c r="Q55" s="197"/>
      <c r="R55" s="108"/>
      <c r="T55" s="83"/>
      <c r="U55" s="83"/>
    </row>
    <row r="56" spans="2:21" s="6" customFormat="1" ht="22.5" customHeight="1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6"/>
      <c r="T56" s="23"/>
      <c r="U56" s="23"/>
    </row>
    <row r="57" spans="2:21" s="6" customFormat="1" ht="7.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9"/>
      <c r="T57" s="23"/>
      <c r="U57" s="23"/>
    </row>
    <row r="61" spans="2:19" s="6" customFormat="1" ht="7.5" customHeight="1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/>
    </row>
    <row r="62" spans="2:19" s="6" customFormat="1" ht="37.5" customHeight="1">
      <c r="B62" s="22"/>
      <c r="C62" s="163" t="s">
        <v>115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42"/>
    </row>
    <row r="63" spans="2:19" s="6" customFormat="1" ht="7.5" customHeight="1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42"/>
    </row>
    <row r="64" spans="2:19" s="6" customFormat="1" ht="30.75" customHeight="1">
      <c r="B64" s="22"/>
      <c r="C64" s="18" t="s">
        <v>16</v>
      </c>
      <c r="D64" s="23"/>
      <c r="E64" s="23"/>
      <c r="F64" s="202" t="str">
        <f>$F$6</f>
        <v>Oprava opěrné zdi v ulici Pražská silnice v Karlových Varech</v>
      </c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23"/>
      <c r="S64" s="42"/>
    </row>
    <row r="65" spans="2:19" s="2" customFormat="1" ht="30.75" customHeight="1">
      <c r="B65" s="10"/>
      <c r="C65" s="18" t="s">
        <v>94</v>
      </c>
      <c r="D65" s="11"/>
      <c r="E65" s="11"/>
      <c r="F65" s="202" t="s">
        <v>530</v>
      </c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1"/>
      <c r="S65" s="109"/>
    </row>
    <row r="66" spans="2:19" s="6" customFormat="1" ht="37.5" customHeight="1">
      <c r="B66" s="22"/>
      <c r="C66" s="48" t="s">
        <v>96</v>
      </c>
      <c r="D66" s="23"/>
      <c r="E66" s="23"/>
      <c r="F66" s="183" t="str">
        <f>$F$8</f>
        <v>SO.02 01 - Soupis prací</v>
      </c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23"/>
      <c r="S66" s="42"/>
    </row>
    <row r="67" spans="2:19" s="6" customFormat="1" ht="7.5" customHeight="1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42"/>
    </row>
    <row r="68" spans="2:19" s="6" customFormat="1" ht="18.75" customHeight="1">
      <c r="B68" s="22"/>
      <c r="C68" s="18" t="s">
        <v>23</v>
      </c>
      <c r="D68" s="23"/>
      <c r="E68" s="23"/>
      <c r="F68" s="16" t="str">
        <f>$F$11</f>
        <v>Karlovy Vary</v>
      </c>
      <c r="G68" s="23"/>
      <c r="H68" s="23"/>
      <c r="I68" s="23"/>
      <c r="J68" s="23"/>
      <c r="K68" s="18" t="s">
        <v>25</v>
      </c>
      <c r="L68" s="23"/>
      <c r="M68" s="203" t="str">
        <f>IF($O$11="","",$O$11)</f>
        <v>11.10.2013</v>
      </c>
      <c r="N68" s="182"/>
      <c r="O68" s="182"/>
      <c r="P68" s="182"/>
      <c r="Q68" s="23"/>
      <c r="R68" s="23"/>
      <c r="S68" s="42"/>
    </row>
    <row r="69" spans="2:19" s="6" customFormat="1" ht="7.5" customHeight="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42"/>
    </row>
    <row r="70" spans="2:19" s="6" customFormat="1" ht="15.75" customHeight="1">
      <c r="B70" s="22"/>
      <c r="C70" s="18" t="s">
        <v>29</v>
      </c>
      <c r="D70" s="23"/>
      <c r="E70" s="23"/>
      <c r="F70" s="16" t="str">
        <f>$E$14</f>
        <v>Statutární město Karlovy Vary</v>
      </c>
      <c r="G70" s="23"/>
      <c r="H70" s="23"/>
      <c r="I70" s="23"/>
      <c r="J70" s="23"/>
      <c r="K70" s="18" t="s">
        <v>36</v>
      </c>
      <c r="L70" s="23"/>
      <c r="M70" s="169" t="str">
        <f>$E$20</f>
        <v>Ing. Miloslav Čáp, Ph.D., Ing. Jan Jirásek</v>
      </c>
      <c r="N70" s="182"/>
      <c r="O70" s="182"/>
      <c r="P70" s="182"/>
      <c r="Q70" s="182"/>
      <c r="R70" s="23"/>
      <c r="S70" s="42"/>
    </row>
    <row r="71" spans="2:19" s="6" customFormat="1" ht="15" customHeight="1">
      <c r="B71" s="22"/>
      <c r="C71" s="18" t="s">
        <v>34</v>
      </c>
      <c r="D71" s="23"/>
      <c r="E71" s="23"/>
      <c r="F71" s="16" t="str">
        <f>IF($E$17="","",$E$17)</f>
        <v>Vyplň údaj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42"/>
    </row>
    <row r="72" spans="2:19" s="6" customFormat="1" ht="11.25" customHeight="1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42"/>
    </row>
    <row r="73" spans="2:27" s="110" customFormat="1" ht="30" customHeight="1">
      <c r="B73" s="111"/>
      <c r="C73" s="112" t="s">
        <v>116</v>
      </c>
      <c r="D73" s="113" t="s">
        <v>59</v>
      </c>
      <c r="E73" s="113" t="s">
        <v>55</v>
      </c>
      <c r="F73" s="211" t="s">
        <v>117</v>
      </c>
      <c r="G73" s="212"/>
      <c r="H73" s="212"/>
      <c r="I73" s="212"/>
      <c r="J73" s="113" t="s">
        <v>118</v>
      </c>
      <c r="K73" s="113" t="s">
        <v>119</v>
      </c>
      <c r="L73" s="211" t="s">
        <v>120</v>
      </c>
      <c r="M73" s="212"/>
      <c r="N73" s="211" t="s">
        <v>121</v>
      </c>
      <c r="O73" s="212"/>
      <c r="P73" s="212"/>
      <c r="Q73" s="212"/>
      <c r="R73" s="114" t="s">
        <v>122</v>
      </c>
      <c r="S73" s="115"/>
      <c r="T73" s="58" t="s">
        <v>123</v>
      </c>
      <c r="U73" s="59" t="s">
        <v>43</v>
      </c>
      <c r="V73" s="59" t="s">
        <v>124</v>
      </c>
      <c r="W73" s="59" t="s">
        <v>125</v>
      </c>
      <c r="X73" s="59" t="s">
        <v>126</v>
      </c>
      <c r="Y73" s="59" t="s">
        <v>127</v>
      </c>
      <c r="Z73" s="59" t="s">
        <v>128</v>
      </c>
      <c r="AA73" s="60" t="s">
        <v>129</v>
      </c>
    </row>
    <row r="74" spans="2:63" s="6" customFormat="1" ht="30" customHeight="1">
      <c r="B74" s="22"/>
      <c r="C74" s="65" t="s">
        <v>101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27">
        <f>$BK$74</f>
        <v>0</v>
      </c>
      <c r="O74" s="182"/>
      <c r="P74" s="182"/>
      <c r="Q74" s="182"/>
      <c r="R74" s="23"/>
      <c r="S74" s="42"/>
      <c r="T74" s="62"/>
      <c r="U74" s="63"/>
      <c r="V74" s="63"/>
      <c r="W74" s="116">
        <f>$W$75</f>
        <v>0</v>
      </c>
      <c r="X74" s="63"/>
      <c r="Y74" s="116">
        <f>$Y$75</f>
        <v>0</v>
      </c>
      <c r="Z74" s="63"/>
      <c r="AA74" s="117">
        <f>$AA$75</f>
        <v>0</v>
      </c>
      <c r="AT74" s="6" t="s">
        <v>73</v>
      </c>
      <c r="AU74" s="6" t="s">
        <v>102</v>
      </c>
      <c r="BK74" s="118">
        <f>$BK$75</f>
        <v>0</v>
      </c>
    </row>
    <row r="75" spans="2:63" s="119" customFormat="1" ht="37.5" customHeight="1">
      <c r="B75" s="120"/>
      <c r="C75" s="121"/>
      <c r="D75" s="122" t="s">
        <v>532</v>
      </c>
      <c r="E75" s="121"/>
      <c r="F75" s="121"/>
      <c r="G75" s="121"/>
      <c r="H75" s="121"/>
      <c r="I75" s="121"/>
      <c r="J75" s="121"/>
      <c r="K75" s="121"/>
      <c r="L75" s="121"/>
      <c r="M75" s="121"/>
      <c r="N75" s="228">
        <f>$BK$75</f>
        <v>0</v>
      </c>
      <c r="O75" s="229"/>
      <c r="P75" s="229"/>
      <c r="Q75" s="229"/>
      <c r="R75" s="121"/>
      <c r="S75" s="123"/>
      <c r="T75" s="124"/>
      <c r="U75" s="121"/>
      <c r="V75" s="121"/>
      <c r="W75" s="125">
        <f>$W$76</f>
        <v>0</v>
      </c>
      <c r="X75" s="121"/>
      <c r="Y75" s="125">
        <f>$Y$76</f>
        <v>0</v>
      </c>
      <c r="Z75" s="121"/>
      <c r="AA75" s="126">
        <f>$AA$76</f>
        <v>0</v>
      </c>
      <c r="AR75" s="127" t="s">
        <v>154</v>
      </c>
      <c r="AT75" s="127" t="s">
        <v>73</v>
      </c>
      <c r="AU75" s="127" t="s">
        <v>74</v>
      </c>
      <c r="AY75" s="127" t="s">
        <v>130</v>
      </c>
      <c r="BK75" s="128">
        <f>$BK$76</f>
        <v>0</v>
      </c>
    </row>
    <row r="76" spans="2:63" s="119" customFormat="1" ht="21" customHeight="1">
      <c r="B76" s="120"/>
      <c r="C76" s="121"/>
      <c r="D76" s="129" t="s">
        <v>533</v>
      </c>
      <c r="E76" s="121"/>
      <c r="F76" s="121"/>
      <c r="G76" s="121"/>
      <c r="H76" s="121"/>
      <c r="I76" s="121"/>
      <c r="J76" s="121"/>
      <c r="K76" s="121"/>
      <c r="L76" s="121"/>
      <c r="M76" s="121"/>
      <c r="N76" s="230">
        <f>$BK$76</f>
        <v>0</v>
      </c>
      <c r="O76" s="229"/>
      <c r="P76" s="229"/>
      <c r="Q76" s="229"/>
      <c r="R76" s="121"/>
      <c r="S76" s="123"/>
      <c r="T76" s="124"/>
      <c r="U76" s="121"/>
      <c r="V76" s="121"/>
      <c r="W76" s="125">
        <f>SUM($W$77:$W$97)</f>
        <v>0</v>
      </c>
      <c r="X76" s="121"/>
      <c r="Y76" s="125">
        <f>SUM($Y$77:$Y$97)</f>
        <v>0</v>
      </c>
      <c r="Z76" s="121"/>
      <c r="AA76" s="126">
        <f>SUM($AA$77:$AA$97)</f>
        <v>0</v>
      </c>
      <c r="AR76" s="127" t="s">
        <v>154</v>
      </c>
      <c r="AT76" s="127" t="s">
        <v>73</v>
      </c>
      <c r="AU76" s="127" t="s">
        <v>22</v>
      </c>
      <c r="AY76" s="127" t="s">
        <v>130</v>
      </c>
      <c r="BK76" s="128">
        <f>SUM($BK$77:$BK$97)</f>
        <v>0</v>
      </c>
    </row>
    <row r="77" spans="2:65" s="6" customFormat="1" ht="15.75" customHeight="1">
      <c r="B77" s="22"/>
      <c r="C77" s="130" t="s">
        <v>22</v>
      </c>
      <c r="D77" s="130" t="s">
        <v>131</v>
      </c>
      <c r="E77" s="131" t="s">
        <v>534</v>
      </c>
      <c r="F77" s="213" t="s">
        <v>535</v>
      </c>
      <c r="G77" s="214"/>
      <c r="H77" s="214"/>
      <c r="I77" s="214"/>
      <c r="J77" s="133" t="s">
        <v>536</v>
      </c>
      <c r="K77" s="134">
        <v>1</v>
      </c>
      <c r="L77" s="215"/>
      <c r="M77" s="214"/>
      <c r="N77" s="216">
        <f>ROUND($L$77*$K$77,2)</f>
        <v>0</v>
      </c>
      <c r="O77" s="214"/>
      <c r="P77" s="214"/>
      <c r="Q77" s="214"/>
      <c r="R77" s="132" t="s">
        <v>135</v>
      </c>
      <c r="S77" s="42"/>
      <c r="T77" s="135"/>
      <c r="U77" s="136" t="s">
        <v>44</v>
      </c>
      <c r="V77" s="23"/>
      <c r="W77" s="23"/>
      <c r="X77" s="137">
        <v>0</v>
      </c>
      <c r="Y77" s="137">
        <f>$X$77*$K$77</f>
        <v>0</v>
      </c>
      <c r="Z77" s="137">
        <v>0</v>
      </c>
      <c r="AA77" s="138">
        <f>$Z$77*$K$77</f>
        <v>0</v>
      </c>
      <c r="AR77" s="94" t="s">
        <v>537</v>
      </c>
      <c r="AT77" s="94" t="s">
        <v>131</v>
      </c>
      <c r="AU77" s="94" t="s">
        <v>82</v>
      </c>
      <c r="AY77" s="6" t="s">
        <v>130</v>
      </c>
      <c r="BE77" s="139">
        <f>IF($U$77="základní",$N$77,0)</f>
        <v>0</v>
      </c>
      <c r="BF77" s="139">
        <f>IF($U$77="snížená",$N$77,0)</f>
        <v>0</v>
      </c>
      <c r="BG77" s="139">
        <f>IF($U$77="zákl. přenesená",$N$77,0)</f>
        <v>0</v>
      </c>
      <c r="BH77" s="139">
        <f>IF($U$77="sníž. přenesená",$N$77,0)</f>
        <v>0</v>
      </c>
      <c r="BI77" s="139">
        <f>IF($U$77="nulová",$N$77,0)</f>
        <v>0</v>
      </c>
      <c r="BJ77" s="94" t="s">
        <v>22</v>
      </c>
      <c r="BK77" s="139">
        <f>ROUND($L$77*$K$77,2)</f>
        <v>0</v>
      </c>
      <c r="BL77" s="94" t="s">
        <v>537</v>
      </c>
      <c r="BM77" s="94" t="s">
        <v>538</v>
      </c>
    </row>
    <row r="78" spans="2:47" s="6" customFormat="1" ht="16.5" customHeight="1">
      <c r="B78" s="22"/>
      <c r="C78" s="23"/>
      <c r="D78" s="23"/>
      <c r="E78" s="23"/>
      <c r="F78" s="217" t="s">
        <v>539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42"/>
      <c r="T78" s="55"/>
      <c r="U78" s="23"/>
      <c r="V78" s="23"/>
      <c r="W78" s="23"/>
      <c r="X78" s="23"/>
      <c r="Y78" s="23"/>
      <c r="Z78" s="23"/>
      <c r="AA78" s="56"/>
      <c r="AT78" s="6" t="s">
        <v>139</v>
      </c>
      <c r="AU78" s="6" t="s">
        <v>82</v>
      </c>
    </row>
    <row r="79" spans="2:65" s="6" customFormat="1" ht="15.75" customHeight="1">
      <c r="B79" s="22"/>
      <c r="C79" s="130" t="s">
        <v>82</v>
      </c>
      <c r="D79" s="130" t="s">
        <v>131</v>
      </c>
      <c r="E79" s="131" t="s">
        <v>540</v>
      </c>
      <c r="F79" s="213" t="s">
        <v>541</v>
      </c>
      <c r="G79" s="214"/>
      <c r="H79" s="214"/>
      <c r="I79" s="214"/>
      <c r="J79" s="133" t="s">
        <v>536</v>
      </c>
      <c r="K79" s="134">
        <v>1</v>
      </c>
      <c r="L79" s="215"/>
      <c r="M79" s="214"/>
      <c r="N79" s="216">
        <f>ROUND($L$79*$K$79,2)</f>
        <v>0</v>
      </c>
      <c r="O79" s="214"/>
      <c r="P79" s="214"/>
      <c r="Q79" s="214"/>
      <c r="R79" s="132" t="s">
        <v>135</v>
      </c>
      <c r="S79" s="42"/>
      <c r="T79" s="135"/>
      <c r="U79" s="136" t="s">
        <v>44</v>
      </c>
      <c r="V79" s="23"/>
      <c r="W79" s="23"/>
      <c r="X79" s="137">
        <v>0</v>
      </c>
      <c r="Y79" s="137">
        <f>$X$79*$K$79</f>
        <v>0</v>
      </c>
      <c r="Z79" s="137">
        <v>0</v>
      </c>
      <c r="AA79" s="138">
        <f>$Z$79*$K$79</f>
        <v>0</v>
      </c>
      <c r="AR79" s="94" t="s">
        <v>537</v>
      </c>
      <c r="AT79" s="94" t="s">
        <v>131</v>
      </c>
      <c r="AU79" s="94" t="s">
        <v>82</v>
      </c>
      <c r="AY79" s="6" t="s">
        <v>130</v>
      </c>
      <c r="BE79" s="139">
        <f>IF($U$79="základní",$N$79,0)</f>
        <v>0</v>
      </c>
      <c r="BF79" s="139">
        <f>IF($U$79="snížená",$N$79,0)</f>
        <v>0</v>
      </c>
      <c r="BG79" s="139">
        <f>IF($U$79="zákl. přenesená",$N$79,0)</f>
        <v>0</v>
      </c>
      <c r="BH79" s="139">
        <f>IF($U$79="sníž. přenesená",$N$79,0)</f>
        <v>0</v>
      </c>
      <c r="BI79" s="139">
        <f>IF($U$79="nulová",$N$79,0)</f>
        <v>0</v>
      </c>
      <c r="BJ79" s="94" t="s">
        <v>22</v>
      </c>
      <c r="BK79" s="139">
        <f>ROUND($L$79*$K$79,2)</f>
        <v>0</v>
      </c>
      <c r="BL79" s="94" t="s">
        <v>537</v>
      </c>
      <c r="BM79" s="94" t="s">
        <v>542</v>
      </c>
    </row>
    <row r="80" spans="2:47" s="6" customFormat="1" ht="16.5" customHeight="1">
      <c r="B80" s="22"/>
      <c r="C80" s="23"/>
      <c r="D80" s="23"/>
      <c r="E80" s="23"/>
      <c r="F80" s="217" t="s">
        <v>543</v>
      </c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42"/>
      <c r="T80" s="55"/>
      <c r="U80" s="23"/>
      <c r="V80" s="23"/>
      <c r="W80" s="23"/>
      <c r="X80" s="23"/>
      <c r="Y80" s="23"/>
      <c r="Z80" s="23"/>
      <c r="AA80" s="56"/>
      <c r="AT80" s="6" t="s">
        <v>139</v>
      </c>
      <c r="AU80" s="6" t="s">
        <v>82</v>
      </c>
    </row>
    <row r="81" spans="2:65" s="6" customFormat="1" ht="15.75" customHeight="1">
      <c r="B81" s="22"/>
      <c r="C81" s="130" t="s">
        <v>149</v>
      </c>
      <c r="D81" s="130" t="s">
        <v>131</v>
      </c>
      <c r="E81" s="131" t="s">
        <v>544</v>
      </c>
      <c r="F81" s="213" t="s">
        <v>545</v>
      </c>
      <c r="G81" s="214"/>
      <c r="H81" s="214"/>
      <c r="I81" s="214"/>
      <c r="J81" s="133" t="s">
        <v>536</v>
      </c>
      <c r="K81" s="134">
        <v>1</v>
      </c>
      <c r="L81" s="215"/>
      <c r="M81" s="214"/>
      <c r="N81" s="216">
        <f>ROUND($L$81*$K$81,2)</f>
        <v>0</v>
      </c>
      <c r="O81" s="214"/>
      <c r="P81" s="214"/>
      <c r="Q81" s="214"/>
      <c r="R81" s="132" t="s">
        <v>135</v>
      </c>
      <c r="S81" s="42"/>
      <c r="T81" s="135"/>
      <c r="U81" s="136" t="s">
        <v>44</v>
      </c>
      <c r="V81" s="23"/>
      <c r="W81" s="23"/>
      <c r="X81" s="137">
        <v>0</v>
      </c>
      <c r="Y81" s="137">
        <f>$X$81*$K$81</f>
        <v>0</v>
      </c>
      <c r="Z81" s="137">
        <v>0</v>
      </c>
      <c r="AA81" s="138">
        <f>$Z$81*$K$81</f>
        <v>0</v>
      </c>
      <c r="AR81" s="94" t="s">
        <v>537</v>
      </c>
      <c r="AT81" s="94" t="s">
        <v>131</v>
      </c>
      <c r="AU81" s="94" t="s">
        <v>82</v>
      </c>
      <c r="AY81" s="6" t="s">
        <v>130</v>
      </c>
      <c r="BE81" s="139">
        <f>IF($U$81="základní",$N$81,0)</f>
        <v>0</v>
      </c>
      <c r="BF81" s="139">
        <f>IF($U$81="snížená",$N$81,0)</f>
        <v>0</v>
      </c>
      <c r="BG81" s="139">
        <f>IF($U$81="zákl. přenesená",$N$81,0)</f>
        <v>0</v>
      </c>
      <c r="BH81" s="139">
        <f>IF($U$81="sníž. přenesená",$N$81,0)</f>
        <v>0</v>
      </c>
      <c r="BI81" s="139">
        <f>IF($U$81="nulová",$N$81,0)</f>
        <v>0</v>
      </c>
      <c r="BJ81" s="94" t="s">
        <v>22</v>
      </c>
      <c r="BK81" s="139">
        <f>ROUND($L$81*$K$81,2)</f>
        <v>0</v>
      </c>
      <c r="BL81" s="94" t="s">
        <v>537</v>
      </c>
      <c r="BM81" s="94" t="s">
        <v>546</v>
      </c>
    </row>
    <row r="82" spans="2:47" s="6" customFormat="1" ht="16.5" customHeight="1">
      <c r="B82" s="22"/>
      <c r="C82" s="23"/>
      <c r="D82" s="23"/>
      <c r="E82" s="23"/>
      <c r="F82" s="217" t="s">
        <v>547</v>
      </c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42"/>
      <c r="T82" s="55"/>
      <c r="U82" s="23"/>
      <c r="V82" s="23"/>
      <c r="W82" s="23"/>
      <c r="X82" s="23"/>
      <c r="Y82" s="23"/>
      <c r="Z82" s="23"/>
      <c r="AA82" s="56"/>
      <c r="AT82" s="6" t="s">
        <v>139</v>
      </c>
      <c r="AU82" s="6" t="s">
        <v>82</v>
      </c>
    </row>
    <row r="83" spans="2:47" s="6" customFormat="1" ht="27" customHeight="1">
      <c r="B83" s="22"/>
      <c r="C83" s="23"/>
      <c r="D83" s="23"/>
      <c r="E83" s="23"/>
      <c r="F83" s="218" t="s">
        <v>548</v>
      </c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42"/>
      <c r="T83" s="55"/>
      <c r="U83" s="23"/>
      <c r="V83" s="23"/>
      <c r="W83" s="23"/>
      <c r="X83" s="23"/>
      <c r="Y83" s="23"/>
      <c r="Z83" s="23"/>
      <c r="AA83" s="56"/>
      <c r="AT83" s="6" t="s">
        <v>141</v>
      </c>
      <c r="AU83" s="6" t="s">
        <v>82</v>
      </c>
    </row>
    <row r="84" spans="2:65" s="6" customFormat="1" ht="15.75" customHeight="1">
      <c r="B84" s="22"/>
      <c r="C84" s="130" t="s">
        <v>136</v>
      </c>
      <c r="D84" s="130" t="s">
        <v>131</v>
      </c>
      <c r="E84" s="131" t="s">
        <v>549</v>
      </c>
      <c r="F84" s="213" t="s">
        <v>550</v>
      </c>
      <c r="G84" s="214"/>
      <c r="H84" s="214"/>
      <c r="I84" s="214"/>
      <c r="J84" s="133" t="s">
        <v>536</v>
      </c>
      <c r="K84" s="134">
        <v>1</v>
      </c>
      <c r="L84" s="215"/>
      <c r="M84" s="214"/>
      <c r="N84" s="216">
        <f>ROUND($L$84*$K$84,2)</f>
        <v>0</v>
      </c>
      <c r="O84" s="214"/>
      <c r="P84" s="214"/>
      <c r="Q84" s="214"/>
      <c r="R84" s="132" t="s">
        <v>135</v>
      </c>
      <c r="S84" s="42"/>
      <c r="T84" s="135"/>
      <c r="U84" s="136" t="s">
        <v>44</v>
      </c>
      <c r="V84" s="23"/>
      <c r="W84" s="23"/>
      <c r="X84" s="137">
        <v>0</v>
      </c>
      <c r="Y84" s="137">
        <f>$X$84*$K$84</f>
        <v>0</v>
      </c>
      <c r="Z84" s="137">
        <v>0</v>
      </c>
      <c r="AA84" s="138">
        <f>$Z$84*$K$84</f>
        <v>0</v>
      </c>
      <c r="AR84" s="94" t="s">
        <v>537</v>
      </c>
      <c r="AT84" s="94" t="s">
        <v>131</v>
      </c>
      <c r="AU84" s="94" t="s">
        <v>82</v>
      </c>
      <c r="AY84" s="6" t="s">
        <v>130</v>
      </c>
      <c r="BE84" s="139">
        <f>IF($U$84="základní",$N$84,0)</f>
        <v>0</v>
      </c>
      <c r="BF84" s="139">
        <f>IF($U$84="snížená",$N$84,0)</f>
        <v>0</v>
      </c>
      <c r="BG84" s="139">
        <f>IF($U$84="zákl. přenesená",$N$84,0)</f>
        <v>0</v>
      </c>
      <c r="BH84" s="139">
        <f>IF($U$84="sníž. přenesená",$N$84,0)</f>
        <v>0</v>
      </c>
      <c r="BI84" s="139">
        <f>IF($U$84="nulová",$N$84,0)</f>
        <v>0</v>
      </c>
      <c r="BJ84" s="94" t="s">
        <v>22</v>
      </c>
      <c r="BK84" s="139">
        <f>ROUND($L$84*$K$84,2)</f>
        <v>0</v>
      </c>
      <c r="BL84" s="94" t="s">
        <v>537</v>
      </c>
      <c r="BM84" s="94" t="s">
        <v>551</v>
      </c>
    </row>
    <row r="85" spans="2:47" s="6" customFormat="1" ht="16.5" customHeight="1">
      <c r="B85" s="22"/>
      <c r="C85" s="23"/>
      <c r="D85" s="23"/>
      <c r="E85" s="23"/>
      <c r="F85" s="217" t="s">
        <v>552</v>
      </c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42"/>
      <c r="T85" s="55"/>
      <c r="U85" s="23"/>
      <c r="V85" s="23"/>
      <c r="W85" s="23"/>
      <c r="X85" s="23"/>
      <c r="Y85" s="23"/>
      <c r="Z85" s="23"/>
      <c r="AA85" s="56"/>
      <c r="AT85" s="6" t="s">
        <v>139</v>
      </c>
      <c r="AU85" s="6" t="s">
        <v>82</v>
      </c>
    </row>
    <row r="86" spans="2:65" s="6" customFormat="1" ht="15.75" customHeight="1">
      <c r="B86" s="22"/>
      <c r="C86" s="130" t="s">
        <v>154</v>
      </c>
      <c r="D86" s="130" t="s">
        <v>131</v>
      </c>
      <c r="E86" s="131" t="s">
        <v>553</v>
      </c>
      <c r="F86" s="213" t="s">
        <v>554</v>
      </c>
      <c r="G86" s="214"/>
      <c r="H86" s="214"/>
      <c r="I86" s="214"/>
      <c r="J86" s="133" t="s">
        <v>536</v>
      </c>
      <c r="K86" s="134">
        <v>1</v>
      </c>
      <c r="L86" s="215"/>
      <c r="M86" s="214"/>
      <c r="N86" s="216">
        <f>ROUND($L$86*$K$86,2)</f>
        <v>0</v>
      </c>
      <c r="O86" s="214"/>
      <c r="P86" s="214"/>
      <c r="Q86" s="214"/>
      <c r="R86" s="132" t="s">
        <v>135</v>
      </c>
      <c r="S86" s="42"/>
      <c r="T86" s="135"/>
      <c r="U86" s="136" t="s">
        <v>44</v>
      </c>
      <c r="V86" s="23"/>
      <c r="W86" s="23"/>
      <c r="X86" s="137">
        <v>0</v>
      </c>
      <c r="Y86" s="137">
        <f>$X$86*$K$86</f>
        <v>0</v>
      </c>
      <c r="Z86" s="137">
        <v>0</v>
      </c>
      <c r="AA86" s="138">
        <f>$Z$86*$K$86</f>
        <v>0</v>
      </c>
      <c r="AR86" s="94" t="s">
        <v>537</v>
      </c>
      <c r="AT86" s="94" t="s">
        <v>131</v>
      </c>
      <c r="AU86" s="94" t="s">
        <v>82</v>
      </c>
      <c r="AY86" s="6" t="s">
        <v>130</v>
      </c>
      <c r="BE86" s="139">
        <f>IF($U$86="základní",$N$86,0)</f>
        <v>0</v>
      </c>
      <c r="BF86" s="139">
        <f>IF($U$86="snížená",$N$86,0)</f>
        <v>0</v>
      </c>
      <c r="BG86" s="139">
        <f>IF($U$86="zákl. přenesená",$N$86,0)</f>
        <v>0</v>
      </c>
      <c r="BH86" s="139">
        <f>IF($U$86="sníž. přenesená",$N$86,0)</f>
        <v>0</v>
      </c>
      <c r="BI86" s="139">
        <f>IF($U$86="nulová",$N$86,0)</f>
        <v>0</v>
      </c>
      <c r="BJ86" s="94" t="s">
        <v>22</v>
      </c>
      <c r="BK86" s="139">
        <f>ROUND($L$86*$K$86,2)</f>
        <v>0</v>
      </c>
      <c r="BL86" s="94" t="s">
        <v>537</v>
      </c>
      <c r="BM86" s="94" t="s">
        <v>555</v>
      </c>
    </row>
    <row r="87" spans="2:47" s="6" customFormat="1" ht="16.5" customHeight="1">
      <c r="B87" s="22"/>
      <c r="C87" s="23"/>
      <c r="D87" s="23"/>
      <c r="E87" s="23"/>
      <c r="F87" s="217" t="s">
        <v>556</v>
      </c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42"/>
      <c r="T87" s="55"/>
      <c r="U87" s="23"/>
      <c r="V87" s="23"/>
      <c r="W87" s="23"/>
      <c r="X87" s="23"/>
      <c r="Y87" s="23"/>
      <c r="Z87" s="23"/>
      <c r="AA87" s="56"/>
      <c r="AT87" s="6" t="s">
        <v>139</v>
      </c>
      <c r="AU87" s="6" t="s">
        <v>82</v>
      </c>
    </row>
    <row r="88" spans="2:65" s="6" customFormat="1" ht="15.75" customHeight="1">
      <c r="B88" s="22"/>
      <c r="C88" s="130" t="s">
        <v>166</v>
      </c>
      <c r="D88" s="130" t="s">
        <v>131</v>
      </c>
      <c r="E88" s="131" t="s">
        <v>557</v>
      </c>
      <c r="F88" s="213" t="s">
        <v>558</v>
      </c>
      <c r="G88" s="214"/>
      <c r="H88" s="214"/>
      <c r="I88" s="214"/>
      <c r="J88" s="133" t="s">
        <v>536</v>
      </c>
      <c r="K88" s="134">
        <v>1</v>
      </c>
      <c r="L88" s="215"/>
      <c r="M88" s="214"/>
      <c r="N88" s="216">
        <f>ROUND($L$88*$K$88,2)</f>
        <v>0</v>
      </c>
      <c r="O88" s="214"/>
      <c r="P88" s="214"/>
      <c r="Q88" s="214"/>
      <c r="R88" s="132" t="s">
        <v>135</v>
      </c>
      <c r="S88" s="42"/>
      <c r="T88" s="135"/>
      <c r="U88" s="136" t="s">
        <v>44</v>
      </c>
      <c r="V88" s="23"/>
      <c r="W88" s="23"/>
      <c r="X88" s="137">
        <v>0</v>
      </c>
      <c r="Y88" s="137">
        <f>$X$88*$K$88</f>
        <v>0</v>
      </c>
      <c r="Z88" s="137">
        <v>0</v>
      </c>
      <c r="AA88" s="138">
        <f>$Z$88*$K$88</f>
        <v>0</v>
      </c>
      <c r="AR88" s="94" t="s">
        <v>537</v>
      </c>
      <c r="AT88" s="94" t="s">
        <v>131</v>
      </c>
      <c r="AU88" s="94" t="s">
        <v>82</v>
      </c>
      <c r="AY88" s="6" t="s">
        <v>130</v>
      </c>
      <c r="BE88" s="139">
        <f>IF($U$88="základní",$N$88,0)</f>
        <v>0</v>
      </c>
      <c r="BF88" s="139">
        <f>IF($U$88="snížená",$N$88,0)</f>
        <v>0</v>
      </c>
      <c r="BG88" s="139">
        <f>IF($U$88="zákl. přenesená",$N$88,0)</f>
        <v>0</v>
      </c>
      <c r="BH88" s="139">
        <f>IF($U$88="sníž. přenesená",$N$88,0)</f>
        <v>0</v>
      </c>
      <c r="BI88" s="139">
        <f>IF($U$88="nulová",$N$88,0)</f>
        <v>0</v>
      </c>
      <c r="BJ88" s="94" t="s">
        <v>22</v>
      </c>
      <c r="BK88" s="139">
        <f>ROUND($L$88*$K$88,2)</f>
        <v>0</v>
      </c>
      <c r="BL88" s="94" t="s">
        <v>537</v>
      </c>
      <c r="BM88" s="94" t="s">
        <v>559</v>
      </c>
    </row>
    <row r="89" spans="2:47" s="6" customFormat="1" ht="16.5" customHeight="1">
      <c r="B89" s="22"/>
      <c r="C89" s="23"/>
      <c r="D89" s="23"/>
      <c r="E89" s="23"/>
      <c r="F89" s="217" t="s">
        <v>560</v>
      </c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42"/>
      <c r="T89" s="55"/>
      <c r="U89" s="23"/>
      <c r="V89" s="23"/>
      <c r="W89" s="23"/>
      <c r="X89" s="23"/>
      <c r="Y89" s="23"/>
      <c r="Z89" s="23"/>
      <c r="AA89" s="56"/>
      <c r="AT89" s="6" t="s">
        <v>139</v>
      </c>
      <c r="AU89" s="6" t="s">
        <v>82</v>
      </c>
    </row>
    <row r="90" spans="2:65" s="6" customFormat="1" ht="15.75" customHeight="1">
      <c r="B90" s="22"/>
      <c r="C90" s="130" t="s">
        <v>175</v>
      </c>
      <c r="D90" s="130" t="s">
        <v>131</v>
      </c>
      <c r="E90" s="131" t="s">
        <v>561</v>
      </c>
      <c r="F90" s="213" t="s">
        <v>562</v>
      </c>
      <c r="G90" s="214"/>
      <c r="H90" s="214"/>
      <c r="I90" s="214"/>
      <c r="J90" s="133" t="s">
        <v>536</v>
      </c>
      <c r="K90" s="134">
        <v>1</v>
      </c>
      <c r="L90" s="215"/>
      <c r="M90" s="214"/>
      <c r="N90" s="216">
        <f>ROUND($L$90*$K$90,2)</f>
        <v>0</v>
      </c>
      <c r="O90" s="214"/>
      <c r="P90" s="214"/>
      <c r="Q90" s="214"/>
      <c r="R90" s="132" t="s">
        <v>135</v>
      </c>
      <c r="S90" s="42"/>
      <c r="T90" s="135"/>
      <c r="U90" s="136" t="s">
        <v>44</v>
      </c>
      <c r="V90" s="23"/>
      <c r="W90" s="23"/>
      <c r="X90" s="137">
        <v>0</v>
      </c>
      <c r="Y90" s="137">
        <f>$X$90*$K$90</f>
        <v>0</v>
      </c>
      <c r="Z90" s="137">
        <v>0</v>
      </c>
      <c r="AA90" s="138">
        <f>$Z$90*$K$90</f>
        <v>0</v>
      </c>
      <c r="AR90" s="94" t="s">
        <v>537</v>
      </c>
      <c r="AT90" s="94" t="s">
        <v>131</v>
      </c>
      <c r="AU90" s="94" t="s">
        <v>82</v>
      </c>
      <c r="AY90" s="6" t="s">
        <v>130</v>
      </c>
      <c r="BE90" s="139">
        <f>IF($U$90="základní",$N$90,0)</f>
        <v>0</v>
      </c>
      <c r="BF90" s="139">
        <f>IF($U$90="snížená",$N$90,0)</f>
        <v>0</v>
      </c>
      <c r="BG90" s="139">
        <f>IF($U$90="zákl. přenesená",$N$90,0)</f>
        <v>0</v>
      </c>
      <c r="BH90" s="139">
        <f>IF($U$90="sníž. přenesená",$N$90,0)</f>
        <v>0</v>
      </c>
      <c r="BI90" s="139">
        <f>IF($U$90="nulová",$N$90,0)</f>
        <v>0</v>
      </c>
      <c r="BJ90" s="94" t="s">
        <v>22</v>
      </c>
      <c r="BK90" s="139">
        <f>ROUND($L$90*$K$90,2)</f>
        <v>0</v>
      </c>
      <c r="BL90" s="94" t="s">
        <v>537</v>
      </c>
      <c r="BM90" s="94" t="s">
        <v>563</v>
      </c>
    </row>
    <row r="91" spans="2:47" s="6" customFormat="1" ht="16.5" customHeight="1">
      <c r="B91" s="22"/>
      <c r="C91" s="23"/>
      <c r="D91" s="23"/>
      <c r="E91" s="23"/>
      <c r="F91" s="217" t="s">
        <v>564</v>
      </c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42"/>
      <c r="T91" s="55"/>
      <c r="U91" s="23"/>
      <c r="V91" s="23"/>
      <c r="W91" s="23"/>
      <c r="X91" s="23"/>
      <c r="Y91" s="23"/>
      <c r="Z91" s="23"/>
      <c r="AA91" s="56"/>
      <c r="AT91" s="6" t="s">
        <v>139</v>
      </c>
      <c r="AU91" s="6" t="s">
        <v>82</v>
      </c>
    </row>
    <row r="92" spans="2:65" s="6" customFormat="1" ht="15.75" customHeight="1">
      <c r="B92" s="22"/>
      <c r="C92" s="130" t="s">
        <v>183</v>
      </c>
      <c r="D92" s="130" t="s">
        <v>131</v>
      </c>
      <c r="E92" s="131" t="s">
        <v>565</v>
      </c>
      <c r="F92" s="213" t="s">
        <v>566</v>
      </c>
      <c r="G92" s="214"/>
      <c r="H92" s="214"/>
      <c r="I92" s="214"/>
      <c r="J92" s="133" t="s">
        <v>536</v>
      </c>
      <c r="K92" s="134">
        <v>1</v>
      </c>
      <c r="L92" s="215"/>
      <c r="M92" s="214"/>
      <c r="N92" s="216">
        <f>ROUND($L$92*$K$92,2)</f>
        <v>0</v>
      </c>
      <c r="O92" s="214"/>
      <c r="P92" s="214"/>
      <c r="Q92" s="214"/>
      <c r="R92" s="132" t="s">
        <v>135</v>
      </c>
      <c r="S92" s="42"/>
      <c r="T92" s="135"/>
      <c r="U92" s="136" t="s">
        <v>44</v>
      </c>
      <c r="V92" s="23"/>
      <c r="W92" s="23"/>
      <c r="X92" s="137">
        <v>0</v>
      </c>
      <c r="Y92" s="137">
        <f>$X$92*$K$92</f>
        <v>0</v>
      </c>
      <c r="Z92" s="137">
        <v>0</v>
      </c>
      <c r="AA92" s="138">
        <f>$Z$92*$K$92</f>
        <v>0</v>
      </c>
      <c r="AR92" s="94" t="s">
        <v>537</v>
      </c>
      <c r="AT92" s="94" t="s">
        <v>131</v>
      </c>
      <c r="AU92" s="94" t="s">
        <v>82</v>
      </c>
      <c r="AY92" s="6" t="s">
        <v>130</v>
      </c>
      <c r="BE92" s="139">
        <f>IF($U$92="základní",$N$92,0)</f>
        <v>0</v>
      </c>
      <c r="BF92" s="139">
        <f>IF($U$92="snížená",$N$92,0)</f>
        <v>0</v>
      </c>
      <c r="BG92" s="139">
        <f>IF($U$92="zákl. přenesená",$N$92,0)</f>
        <v>0</v>
      </c>
      <c r="BH92" s="139">
        <f>IF($U$92="sníž. přenesená",$N$92,0)</f>
        <v>0</v>
      </c>
      <c r="BI92" s="139">
        <f>IF($U$92="nulová",$N$92,0)</f>
        <v>0</v>
      </c>
      <c r="BJ92" s="94" t="s">
        <v>22</v>
      </c>
      <c r="BK92" s="139">
        <f>ROUND($L$92*$K$92,2)</f>
        <v>0</v>
      </c>
      <c r="BL92" s="94" t="s">
        <v>537</v>
      </c>
      <c r="BM92" s="94" t="s">
        <v>567</v>
      </c>
    </row>
    <row r="93" spans="2:47" s="6" customFormat="1" ht="16.5" customHeight="1">
      <c r="B93" s="22"/>
      <c r="C93" s="23"/>
      <c r="D93" s="23"/>
      <c r="E93" s="23"/>
      <c r="F93" s="217" t="s">
        <v>568</v>
      </c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42"/>
      <c r="T93" s="55"/>
      <c r="U93" s="23"/>
      <c r="V93" s="23"/>
      <c r="W93" s="23"/>
      <c r="X93" s="23"/>
      <c r="Y93" s="23"/>
      <c r="Z93" s="23"/>
      <c r="AA93" s="56"/>
      <c r="AT93" s="6" t="s">
        <v>139</v>
      </c>
      <c r="AU93" s="6" t="s">
        <v>82</v>
      </c>
    </row>
    <row r="94" spans="2:65" s="6" customFormat="1" ht="15.75" customHeight="1">
      <c r="B94" s="22"/>
      <c r="C94" s="130" t="s">
        <v>159</v>
      </c>
      <c r="D94" s="130" t="s">
        <v>131</v>
      </c>
      <c r="E94" s="131" t="s">
        <v>569</v>
      </c>
      <c r="F94" s="213" t="s">
        <v>570</v>
      </c>
      <c r="G94" s="214"/>
      <c r="H94" s="214"/>
      <c r="I94" s="214"/>
      <c r="J94" s="133" t="s">
        <v>536</v>
      </c>
      <c r="K94" s="134">
        <v>1</v>
      </c>
      <c r="L94" s="215"/>
      <c r="M94" s="214"/>
      <c r="N94" s="216">
        <f>ROUND($L$94*$K$94,2)</f>
        <v>0</v>
      </c>
      <c r="O94" s="214"/>
      <c r="P94" s="214"/>
      <c r="Q94" s="214"/>
      <c r="R94" s="132" t="s">
        <v>135</v>
      </c>
      <c r="S94" s="42"/>
      <c r="T94" s="135"/>
      <c r="U94" s="136" t="s">
        <v>44</v>
      </c>
      <c r="V94" s="23"/>
      <c r="W94" s="23"/>
      <c r="X94" s="137">
        <v>0</v>
      </c>
      <c r="Y94" s="137">
        <f>$X$94*$K$94</f>
        <v>0</v>
      </c>
      <c r="Z94" s="137">
        <v>0</v>
      </c>
      <c r="AA94" s="138">
        <f>$Z$94*$K$94</f>
        <v>0</v>
      </c>
      <c r="AR94" s="94" t="s">
        <v>537</v>
      </c>
      <c r="AT94" s="94" t="s">
        <v>131</v>
      </c>
      <c r="AU94" s="94" t="s">
        <v>82</v>
      </c>
      <c r="AY94" s="6" t="s">
        <v>130</v>
      </c>
      <c r="BE94" s="139">
        <f>IF($U$94="základní",$N$94,0)</f>
        <v>0</v>
      </c>
      <c r="BF94" s="139">
        <f>IF($U$94="snížená",$N$94,0)</f>
        <v>0</v>
      </c>
      <c r="BG94" s="139">
        <f>IF($U$94="zákl. přenesená",$N$94,0)</f>
        <v>0</v>
      </c>
      <c r="BH94" s="139">
        <f>IF($U$94="sníž. přenesená",$N$94,0)</f>
        <v>0</v>
      </c>
      <c r="BI94" s="139">
        <f>IF($U$94="nulová",$N$94,0)</f>
        <v>0</v>
      </c>
      <c r="BJ94" s="94" t="s">
        <v>22</v>
      </c>
      <c r="BK94" s="139">
        <f>ROUND($L$94*$K$94,2)</f>
        <v>0</v>
      </c>
      <c r="BL94" s="94" t="s">
        <v>537</v>
      </c>
      <c r="BM94" s="94" t="s">
        <v>571</v>
      </c>
    </row>
    <row r="95" spans="2:47" s="6" customFormat="1" ht="16.5" customHeight="1">
      <c r="B95" s="22"/>
      <c r="C95" s="23"/>
      <c r="D95" s="23"/>
      <c r="E95" s="23"/>
      <c r="F95" s="217" t="s">
        <v>572</v>
      </c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42"/>
      <c r="T95" s="55"/>
      <c r="U95" s="23"/>
      <c r="V95" s="23"/>
      <c r="W95" s="23"/>
      <c r="X95" s="23"/>
      <c r="Y95" s="23"/>
      <c r="Z95" s="23"/>
      <c r="AA95" s="56"/>
      <c r="AT95" s="6" t="s">
        <v>139</v>
      </c>
      <c r="AU95" s="6" t="s">
        <v>82</v>
      </c>
    </row>
    <row r="96" spans="2:65" s="6" customFormat="1" ht="15.75" customHeight="1">
      <c r="B96" s="22"/>
      <c r="C96" s="130" t="s">
        <v>27</v>
      </c>
      <c r="D96" s="130" t="s">
        <v>131</v>
      </c>
      <c r="E96" s="131" t="s">
        <v>573</v>
      </c>
      <c r="F96" s="213" t="s">
        <v>574</v>
      </c>
      <c r="G96" s="214"/>
      <c r="H96" s="214"/>
      <c r="I96" s="214"/>
      <c r="J96" s="133" t="s">
        <v>536</v>
      </c>
      <c r="K96" s="134">
        <v>1</v>
      </c>
      <c r="L96" s="215"/>
      <c r="M96" s="214"/>
      <c r="N96" s="216">
        <f>ROUND($L$96*$K$96,2)</f>
        <v>0</v>
      </c>
      <c r="O96" s="214"/>
      <c r="P96" s="214"/>
      <c r="Q96" s="214"/>
      <c r="R96" s="132" t="s">
        <v>135</v>
      </c>
      <c r="S96" s="42"/>
      <c r="T96" s="135"/>
      <c r="U96" s="136" t="s">
        <v>44</v>
      </c>
      <c r="V96" s="23"/>
      <c r="W96" s="23"/>
      <c r="X96" s="137">
        <v>0</v>
      </c>
      <c r="Y96" s="137">
        <f>$X$96*$K$96</f>
        <v>0</v>
      </c>
      <c r="Z96" s="137">
        <v>0</v>
      </c>
      <c r="AA96" s="138">
        <f>$Z$96*$K$96</f>
        <v>0</v>
      </c>
      <c r="AR96" s="94" t="s">
        <v>537</v>
      </c>
      <c r="AT96" s="94" t="s">
        <v>131</v>
      </c>
      <c r="AU96" s="94" t="s">
        <v>82</v>
      </c>
      <c r="AY96" s="6" t="s">
        <v>130</v>
      </c>
      <c r="BE96" s="139">
        <f>IF($U$96="základní",$N$96,0)</f>
        <v>0</v>
      </c>
      <c r="BF96" s="139">
        <f>IF($U$96="snížená",$N$96,0)</f>
        <v>0</v>
      </c>
      <c r="BG96" s="139">
        <f>IF($U$96="zákl. přenesená",$N$96,0)</f>
        <v>0</v>
      </c>
      <c r="BH96" s="139">
        <f>IF($U$96="sníž. přenesená",$N$96,0)</f>
        <v>0</v>
      </c>
      <c r="BI96" s="139">
        <f>IF($U$96="nulová",$N$96,0)</f>
        <v>0</v>
      </c>
      <c r="BJ96" s="94" t="s">
        <v>22</v>
      </c>
      <c r="BK96" s="139">
        <f>ROUND($L$96*$K$96,2)</f>
        <v>0</v>
      </c>
      <c r="BL96" s="94" t="s">
        <v>537</v>
      </c>
      <c r="BM96" s="94" t="s">
        <v>575</v>
      </c>
    </row>
    <row r="97" spans="2:47" s="6" customFormat="1" ht="16.5" customHeight="1">
      <c r="B97" s="22"/>
      <c r="C97" s="23"/>
      <c r="D97" s="23"/>
      <c r="E97" s="23"/>
      <c r="F97" s="217" t="s">
        <v>576</v>
      </c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42"/>
      <c r="T97" s="158"/>
      <c r="U97" s="159"/>
      <c r="V97" s="159"/>
      <c r="W97" s="159"/>
      <c r="X97" s="159"/>
      <c r="Y97" s="159"/>
      <c r="Z97" s="159"/>
      <c r="AA97" s="160"/>
      <c r="AT97" s="6" t="s">
        <v>139</v>
      </c>
      <c r="AU97" s="6" t="s">
        <v>82</v>
      </c>
    </row>
    <row r="98" spans="2:19" s="6" customFormat="1" ht="7.5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42"/>
    </row>
    <row r="323" s="2" customFormat="1" ht="14.25" customHeight="1"/>
  </sheetData>
  <sheetProtection password="CC35" sheet="1" objects="1" scenarios="1" formatColumns="0" formatRows="0" sort="0" autoFilter="0"/>
  <mergeCells count="91">
    <mergeCell ref="F97:R97"/>
    <mergeCell ref="N74:Q74"/>
    <mergeCell ref="N75:Q75"/>
    <mergeCell ref="N76:Q76"/>
    <mergeCell ref="H1:K1"/>
    <mergeCell ref="S2:AC2"/>
    <mergeCell ref="F93:R93"/>
    <mergeCell ref="F94:I94"/>
    <mergeCell ref="L94:M94"/>
    <mergeCell ref="N94:Q94"/>
    <mergeCell ref="F95:R95"/>
    <mergeCell ref="F96:I96"/>
    <mergeCell ref="L96:M96"/>
    <mergeCell ref="N96:Q96"/>
    <mergeCell ref="F89:R89"/>
    <mergeCell ref="F90:I90"/>
    <mergeCell ref="L90:M90"/>
    <mergeCell ref="N90:Q90"/>
    <mergeCell ref="F91:R91"/>
    <mergeCell ref="F92:I92"/>
    <mergeCell ref="L92:M92"/>
    <mergeCell ref="N92:Q92"/>
    <mergeCell ref="F86:I86"/>
    <mergeCell ref="L86:M86"/>
    <mergeCell ref="N86:Q86"/>
    <mergeCell ref="F87:R87"/>
    <mergeCell ref="F88:I88"/>
    <mergeCell ref="L88:M88"/>
    <mergeCell ref="N88:Q88"/>
    <mergeCell ref="F82:R82"/>
    <mergeCell ref="F83:R83"/>
    <mergeCell ref="F84:I84"/>
    <mergeCell ref="L84:M84"/>
    <mergeCell ref="N84:Q84"/>
    <mergeCell ref="F85:R85"/>
    <mergeCell ref="F78:R78"/>
    <mergeCell ref="F79:I79"/>
    <mergeCell ref="L79:M79"/>
    <mergeCell ref="N79:Q79"/>
    <mergeCell ref="F80:R80"/>
    <mergeCell ref="F81:I81"/>
    <mergeCell ref="L81:M81"/>
    <mergeCell ref="N81:Q81"/>
    <mergeCell ref="F73:I73"/>
    <mergeCell ref="L73:M73"/>
    <mergeCell ref="N73:Q73"/>
    <mergeCell ref="F77:I77"/>
    <mergeCell ref="L77:M77"/>
    <mergeCell ref="N77:Q77"/>
    <mergeCell ref="C62:R62"/>
    <mergeCell ref="F64:Q64"/>
    <mergeCell ref="F65:Q65"/>
    <mergeCell ref="F66:Q66"/>
    <mergeCell ref="M68:P68"/>
    <mergeCell ref="M70:Q70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245" customFormat="1" ht="45" customHeight="1">
      <c r="B3" s="242"/>
      <c r="C3" s="243" t="s">
        <v>584</v>
      </c>
      <c r="D3" s="243"/>
      <c r="E3" s="243"/>
      <c r="F3" s="243"/>
      <c r="G3" s="243"/>
      <c r="H3" s="243"/>
      <c r="I3" s="243"/>
      <c r="J3" s="243"/>
      <c r="K3" s="244"/>
    </row>
    <row r="4" spans="2:11" ht="25.5" customHeight="1">
      <c r="B4" s="246"/>
      <c r="C4" s="247" t="s">
        <v>585</v>
      </c>
      <c r="D4" s="247"/>
      <c r="E4" s="247"/>
      <c r="F4" s="247"/>
      <c r="G4" s="247"/>
      <c r="H4" s="247"/>
      <c r="I4" s="247"/>
      <c r="J4" s="247"/>
      <c r="K4" s="248"/>
    </row>
    <row r="5" spans="2:11" ht="5.25" customHeight="1">
      <c r="B5" s="246"/>
      <c r="C5" s="249"/>
      <c r="D5" s="249"/>
      <c r="E5" s="249"/>
      <c r="F5" s="249"/>
      <c r="G5" s="249"/>
      <c r="H5" s="249"/>
      <c r="I5" s="249"/>
      <c r="J5" s="249"/>
      <c r="K5" s="248"/>
    </row>
    <row r="6" spans="2:11" ht="15" customHeight="1">
      <c r="B6" s="246"/>
      <c r="C6" s="250" t="s">
        <v>586</v>
      </c>
      <c r="D6" s="250"/>
      <c r="E6" s="250"/>
      <c r="F6" s="250"/>
      <c r="G6" s="250"/>
      <c r="H6" s="250"/>
      <c r="I6" s="250"/>
      <c r="J6" s="250"/>
      <c r="K6" s="248"/>
    </row>
    <row r="7" spans="2:11" ht="15" customHeight="1">
      <c r="B7" s="251"/>
      <c r="C7" s="250" t="s">
        <v>587</v>
      </c>
      <c r="D7" s="250"/>
      <c r="E7" s="250"/>
      <c r="F7" s="250"/>
      <c r="G7" s="250"/>
      <c r="H7" s="250"/>
      <c r="I7" s="250"/>
      <c r="J7" s="250"/>
      <c r="K7" s="248"/>
    </row>
    <row r="8" spans="2:11" ht="12.75" customHeight="1">
      <c r="B8" s="251"/>
      <c r="C8" s="252"/>
      <c r="D8" s="252"/>
      <c r="E8" s="252"/>
      <c r="F8" s="252"/>
      <c r="G8" s="252"/>
      <c r="H8" s="252"/>
      <c r="I8" s="252"/>
      <c r="J8" s="252"/>
      <c r="K8" s="248"/>
    </row>
    <row r="9" spans="2:11" ht="15" customHeight="1">
      <c r="B9" s="251"/>
      <c r="C9" s="250" t="s">
        <v>588</v>
      </c>
      <c r="D9" s="250"/>
      <c r="E9" s="250"/>
      <c r="F9" s="250"/>
      <c r="G9" s="250"/>
      <c r="H9" s="250"/>
      <c r="I9" s="250"/>
      <c r="J9" s="250"/>
      <c r="K9" s="248"/>
    </row>
    <row r="10" spans="2:11" ht="15" customHeight="1">
      <c r="B10" s="251"/>
      <c r="C10" s="252"/>
      <c r="D10" s="250" t="s">
        <v>589</v>
      </c>
      <c r="E10" s="250"/>
      <c r="F10" s="250"/>
      <c r="G10" s="250"/>
      <c r="H10" s="250"/>
      <c r="I10" s="250"/>
      <c r="J10" s="250"/>
      <c r="K10" s="248"/>
    </row>
    <row r="11" spans="2:11" ht="15" customHeight="1">
      <c r="B11" s="251"/>
      <c r="C11" s="253"/>
      <c r="D11" s="250" t="s">
        <v>590</v>
      </c>
      <c r="E11" s="250"/>
      <c r="F11" s="250"/>
      <c r="G11" s="250"/>
      <c r="H11" s="250"/>
      <c r="I11" s="250"/>
      <c r="J11" s="250"/>
      <c r="K11" s="248"/>
    </row>
    <row r="12" spans="2:11" ht="12.75" customHeight="1">
      <c r="B12" s="251"/>
      <c r="C12" s="253"/>
      <c r="D12" s="253"/>
      <c r="E12" s="253"/>
      <c r="F12" s="253"/>
      <c r="G12" s="253"/>
      <c r="H12" s="253"/>
      <c r="I12" s="253"/>
      <c r="J12" s="253"/>
      <c r="K12" s="248"/>
    </row>
    <row r="13" spans="2:11" ht="15" customHeight="1">
      <c r="B13" s="251"/>
      <c r="C13" s="253"/>
      <c r="D13" s="250" t="s">
        <v>591</v>
      </c>
      <c r="E13" s="250"/>
      <c r="F13" s="250"/>
      <c r="G13" s="250"/>
      <c r="H13" s="250"/>
      <c r="I13" s="250"/>
      <c r="J13" s="250"/>
      <c r="K13" s="248"/>
    </row>
    <row r="14" spans="2:11" ht="15" customHeight="1">
      <c r="B14" s="251"/>
      <c r="C14" s="253"/>
      <c r="D14" s="250" t="s">
        <v>592</v>
      </c>
      <c r="E14" s="250"/>
      <c r="F14" s="250"/>
      <c r="G14" s="250"/>
      <c r="H14" s="250"/>
      <c r="I14" s="250"/>
      <c r="J14" s="250"/>
      <c r="K14" s="248"/>
    </row>
    <row r="15" spans="2:11" ht="15" customHeight="1">
      <c r="B15" s="251"/>
      <c r="C15" s="253"/>
      <c r="D15" s="250" t="s">
        <v>593</v>
      </c>
      <c r="E15" s="250"/>
      <c r="F15" s="250"/>
      <c r="G15" s="250"/>
      <c r="H15" s="250"/>
      <c r="I15" s="250"/>
      <c r="J15" s="250"/>
      <c r="K15" s="248"/>
    </row>
    <row r="16" spans="2:11" ht="15" customHeight="1">
      <c r="B16" s="251"/>
      <c r="C16" s="253"/>
      <c r="D16" s="253"/>
      <c r="E16" s="254" t="s">
        <v>80</v>
      </c>
      <c r="F16" s="250" t="s">
        <v>594</v>
      </c>
      <c r="G16" s="250"/>
      <c r="H16" s="250"/>
      <c r="I16" s="250"/>
      <c r="J16" s="250"/>
      <c r="K16" s="248"/>
    </row>
    <row r="17" spans="2:11" ht="15" customHeight="1">
      <c r="B17" s="251"/>
      <c r="C17" s="253"/>
      <c r="D17" s="253"/>
      <c r="E17" s="254" t="s">
        <v>595</v>
      </c>
      <c r="F17" s="250" t="s">
        <v>596</v>
      </c>
      <c r="G17" s="250"/>
      <c r="H17" s="250"/>
      <c r="I17" s="250"/>
      <c r="J17" s="250"/>
      <c r="K17" s="248"/>
    </row>
    <row r="18" spans="2:11" ht="15" customHeight="1">
      <c r="B18" s="251"/>
      <c r="C18" s="253"/>
      <c r="D18" s="253"/>
      <c r="E18" s="254" t="s">
        <v>597</v>
      </c>
      <c r="F18" s="250" t="s">
        <v>598</v>
      </c>
      <c r="G18" s="250"/>
      <c r="H18" s="250"/>
      <c r="I18" s="250"/>
      <c r="J18" s="250"/>
      <c r="K18" s="248"/>
    </row>
    <row r="19" spans="2:11" ht="15" customHeight="1">
      <c r="B19" s="251"/>
      <c r="C19" s="253"/>
      <c r="D19" s="253"/>
      <c r="E19" s="254" t="s">
        <v>599</v>
      </c>
      <c r="F19" s="250" t="s">
        <v>88</v>
      </c>
      <c r="G19" s="250"/>
      <c r="H19" s="250"/>
      <c r="I19" s="250"/>
      <c r="J19" s="250"/>
      <c r="K19" s="248"/>
    </row>
    <row r="20" spans="2:11" ht="15" customHeight="1">
      <c r="B20" s="251"/>
      <c r="C20" s="253"/>
      <c r="D20" s="253"/>
      <c r="E20" s="254" t="s">
        <v>600</v>
      </c>
      <c r="F20" s="250" t="s">
        <v>601</v>
      </c>
      <c r="G20" s="250"/>
      <c r="H20" s="250"/>
      <c r="I20" s="250"/>
      <c r="J20" s="250"/>
      <c r="K20" s="248"/>
    </row>
    <row r="21" spans="2:11" ht="15" customHeight="1">
      <c r="B21" s="251"/>
      <c r="C21" s="253"/>
      <c r="D21" s="253"/>
      <c r="E21" s="254" t="s">
        <v>85</v>
      </c>
      <c r="F21" s="250" t="s">
        <v>602</v>
      </c>
      <c r="G21" s="250"/>
      <c r="H21" s="250"/>
      <c r="I21" s="250"/>
      <c r="J21" s="250"/>
      <c r="K21" s="248"/>
    </row>
    <row r="22" spans="2:11" ht="12.75" customHeight="1">
      <c r="B22" s="251"/>
      <c r="C22" s="253"/>
      <c r="D22" s="253"/>
      <c r="E22" s="253"/>
      <c r="F22" s="253"/>
      <c r="G22" s="253"/>
      <c r="H22" s="253"/>
      <c r="I22" s="253"/>
      <c r="J22" s="253"/>
      <c r="K22" s="248"/>
    </row>
    <row r="23" spans="2:11" ht="15" customHeight="1">
      <c r="B23" s="251"/>
      <c r="C23" s="250" t="s">
        <v>603</v>
      </c>
      <c r="D23" s="250"/>
      <c r="E23" s="250"/>
      <c r="F23" s="250"/>
      <c r="G23" s="250"/>
      <c r="H23" s="250"/>
      <c r="I23" s="250"/>
      <c r="J23" s="250"/>
      <c r="K23" s="248"/>
    </row>
    <row r="24" spans="2:11" ht="15" customHeight="1">
      <c r="B24" s="251"/>
      <c r="C24" s="250" t="s">
        <v>604</v>
      </c>
      <c r="D24" s="250"/>
      <c r="E24" s="250"/>
      <c r="F24" s="250"/>
      <c r="G24" s="250"/>
      <c r="H24" s="250"/>
      <c r="I24" s="250"/>
      <c r="J24" s="250"/>
      <c r="K24" s="248"/>
    </row>
    <row r="25" spans="2:11" ht="15" customHeight="1">
      <c r="B25" s="251"/>
      <c r="C25" s="252"/>
      <c r="D25" s="250" t="s">
        <v>605</v>
      </c>
      <c r="E25" s="250"/>
      <c r="F25" s="250"/>
      <c r="G25" s="250"/>
      <c r="H25" s="250"/>
      <c r="I25" s="250"/>
      <c r="J25" s="250"/>
      <c r="K25" s="248"/>
    </row>
    <row r="26" spans="2:11" ht="15" customHeight="1">
      <c r="B26" s="251"/>
      <c r="C26" s="253"/>
      <c r="D26" s="250" t="s">
        <v>606</v>
      </c>
      <c r="E26" s="250"/>
      <c r="F26" s="250"/>
      <c r="G26" s="250"/>
      <c r="H26" s="250"/>
      <c r="I26" s="250"/>
      <c r="J26" s="250"/>
      <c r="K26" s="248"/>
    </row>
    <row r="27" spans="2:11" ht="12.75" customHeight="1">
      <c r="B27" s="251"/>
      <c r="C27" s="253"/>
      <c r="D27" s="253"/>
      <c r="E27" s="253"/>
      <c r="F27" s="253"/>
      <c r="G27" s="253"/>
      <c r="H27" s="253"/>
      <c r="I27" s="253"/>
      <c r="J27" s="253"/>
      <c r="K27" s="248"/>
    </row>
    <row r="28" spans="2:11" ht="15" customHeight="1">
      <c r="B28" s="251"/>
      <c r="C28" s="253"/>
      <c r="D28" s="250" t="s">
        <v>607</v>
      </c>
      <c r="E28" s="250"/>
      <c r="F28" s="250"/>
      <c r="G28" s="250"/>
      <c r="H28" s="250"/>
      <c r="I28" s="250"/>
      <c r="J28" s="250"/>
      <c r="K28" s="248"/>
    </row>
    <row r="29" spans="2:11" ht="15" customHeight="1">
      <c r="B29" s="251"/>
      <c r="C29" s="253"/>
      <c r="D29" s="250" t="s">
        <v>608</v>
      </c>
      <c r="E29" s="250"/>
      <c r="F29" s="250"/>
      <c r="G29" s="250"/>
      <c r="H29" s="250"/>
      <c r="I29" s="250"/>
      <c r="J29" s="250"/>
      <c r="K29" s="248"/>
    </row>
    <row r="30" spans="2:11" ht="12.75" customHeight="1">
      <c r="B30" s="251"/>
      <c r="C30" s="253"/>
      <c r="D30" s="253"/>
      <c r="E30" s="253"/>
      <c r="F30" s="253"/>
      <c r="G30" s="253"/>
      <c r="H30" s="253"/>
      <c r="I30" s="253"/>
      <c r="J30" s="253"/>
      <c r="K30" s="248"/>
    </row>
    <row r="31" spans="2:11" ht="15" customHeight="1">
      <c r="B31" s="251"/>
      <c r="C31" s="253"/>
      <c r="D31" s="250" t="s">
        <v>609</v>
      </c>
      <c r="E31" s="250"/>
      <c r="F31" s="250"/>
      <c r="G31" s="250"/>
      <c r="H31" s="250"/>
      <c r="I31" s="250"/>
      <c r="J31" s="250"/>
      <c r="K31" s="248"/>
    </row>
    <row r="32" spans="2:11" ht="15" customHeight="1">
      <c r="B32" s="251"/>
      <c r="C32" s="253"/>
      <c r="D32" s="250" t="s">
        <v>610</v>
      </c>
      <c r="E32" s="250"/>
      <c r="F32" s="250"/>
      <c r="G32" s="250"/>
      <c r="H32" s="250"/>
      <c r="I32" s="250"/>
      <c r="J32" s="250"/>
      <c r="K32" s="248"/>
    </row>
    <row r="33" spans="2:11" ht="15" customHeight="1">
      <c r="B33" s="251"/>
      <c r="C33" s="253"/>
      <c r="D33" s="250" t="s">
        <v>611</v>
      </c>
      <c r="E33" s="250"/>
      <c r="F33" s="250"/>
      <c r="G33" s="250"/>
      <c r="H33" s="250"/>
      <c r="I33" s="250"/>
      <c r="J33" s="250"/>
      <c r="K33" s="248"/>
    </row>
    <row r="34" spans="2:11" ht="15" customHeight="1">
      <c r="B34" s="251"/>
      <c r="C34" s="253"/>
      <c r="D34" s="252"/>
      <c r="E34" s="255" t="s">
        <v>116</v>
      </c>
      <c r="F34" s="252"/>
      <c r="G34" s="250" t="s">
        <v>612</v>
      </c>
      <c r="H34" s="250"/>
      <c r="I34" s="250"/>
      <c r="J34" s="250"/>
      <c r="K34" s="248"/>
    </row>
    <row r="35" spans="2:11" ht="15" customHeight="1">
      <c r="B35" s="251"/>
      <c r="C35" s="253"/>
      <c r="D35" s="252"/>
      <c r="E35" s="255" t="s">
        <v>613</v>
      </c>
      <c r="F35" s="252"/>
      <c r="G35" s="250" t="s">
        <v>614</v>
      </c>
      <c r="H35" s="250"/>
      <c r="I35" s="250"/>
      <c r="J35" s="250"/>
      <c r="K35" s="248"/>
    </row>
    <row r="36" spans="2:11" ht="15" customHeight="1">
      <c r="B36" s="251"/>
      <c r="C36" s="253"/>
      <c r="D36" s="252"/>
      <c r="E36" s="255" t="s">
        <v>55</v>
      </c>
      <c r="F36" s="252"/>
      <c r="G36" s="250" t="s">
        <v>615</v>
      </c>
      <c r="H36" s="250"/>
      <c r="I36" s="250"/>
      <c r="J36" s="250"/>
      <c r="K36" s="248"/>
    </row>
    <row r="37" spans="2:11" ht="15" customHeight="1">
      <c r="B37" s="251"/>
      <c r="C37" s="253"/>
      <c r="D37" s="252"/>
      <c r="E37" s="255" t="s">
        <v>117</v>
      </c>
      <c r="F37" s="252"/>
      <c r="G37" s="250" t="s">
        <v>616</v>
      </c>
      <c r="H37" s="250"/>
      <c r="I37" s="250"/>
      <c r="J37" s="250"/>
      <c r="K37" s="248"/>
    </row>
    <row r="38" spans="2:11" ht="15" customHeight="1">
      <c r="B38" s="251"/>
      <c r="C38" s="253"/>
      <c r="D38" s="252"/>
      <c r="E38" s="255" t="s">
        <v>118</v>
      </c>
      <c r="F38" s="252"/>
      <c r="G38" s="250" t="s">
        <v>617</v>
      </c>
      <c r="H38" s="250"/>
      <c r="I38" s="250"/>
      <c r="J38" s="250"/>
      <c r="K38" s="248"/>
    </row>
    <row r="39" spans="2:11" ht="15" customHeight="1">
      <c r="B39" s="251"/>
      <c r="C39" s="253"/>
      <c r="D39" s="252"/>
      <c r="E39" s="255" t="s">
        <v>119</v>
      </c>
      <c r="F39" s="252"/>
      <c r="G39" s="250" t="s">
        <v>618</v>
      </c>
      <c r="H39" s="250"/>
      <c r="I39" s="250"/>
      <c r="J39" s="250"/>
      <c r="K39" s="248"/>
    </row>
    <row r="40" spans="2:11" ht="15" customHeight="1">
      <c r="B40" s="251"/>
      <c r="C40" s="253"/>
      <c r="D40" s="252"/>
      <c r="E40" s="255" t="s">
        <v>619</v>
      </c>
      <c r="F40" s="252"/>
      <c r="G40" s="250" t="s">
        <v>620</v>
      </c>
      <c r="H40" s="250"/>
      <c r="I40" s="250"/>
      <c r="J40" s="250"/>
      <c r="K40" s="248"/>
    </row>
    <row r="41" spans="2:11" ht="15" customHeight="1">
      <c r="B41" s="251"/>
      <c r="C41" s="253"/>
      <c r="D41" s="252"/>
      <c r="E41" s="255"/>
      <c r="F41" s="252"/>
      <c r="G41" s="250" t="s">
        <v>621</v>
      </c>
      <c r="H41" s="250"/>
      <c r="I41" s="250"/>
      <c r="J41" s="250"/>
      <c r="K41" s="248"/>
    </row>
    <row r="42" spans="2:11" ht="15" customHeight="1">
      <c r="B42" s="251"/>
      <c r="C42" s="253"/>
      <c r="D42" s="252"/>
      <c r="E42" s="255" t="s">
        <v>622</v>
      </c>
      <c r="F42" s="252"/>
      <c r="G42" s="250" t="s">
        <v>623</v>
      </c>
      <c r="H42" s="250"/>
      <c r="I42" s="250"/>
      <c r="J42" s="250"/>
      <c r="K42" s="248"/>
    </row>
    <row r="43" spans="2:11" ht="15" customHeight="1">
      <c r="B43" s="251"/>
      <c r="C43" s="253"/>
      <c r="D43" s="252"/>
      <c r="E43" s="255" t="s">
        <v>122</v>
      </c>
      <c r="F43" s="252"/>
      <c r="G43" s="250" t="s">
        <v>624</v>
      </c>
      <c r="H43" s="250"/>
      <c r="I43" s="250"/>
      <c r="J43" s="250"/>
      <c r="K43" s="248"/>
    </row>
    <row r="44" spans="2:11" ht="12.75" customHeight="1">
      <c r="B44" s="251"/>
      <c r="C44" s="253"/>
      <c r="D44" s="252"/>
      <c r="E44" s="252"/>
      <c r="F44" s="252"/>
      <c r="G44" s="252"/>
      <c r="H44" s="252"/>
      <c r="I44" s="252"/>
      <c r="J44" s="252"/>
      <c r="K44" s="248"/>
    </row>
    <row r="45" spans="2:11" ht="15" customHeight="1">
      <c r="B45" s="251"/>
      <c r="C45" s="253"/>
      <c r="D45" s="250" t="s">
        <v>625</v>
      </c>
      <c r="E45" s="250"/>
      <c r="F45" s="250"/>
      <c r="G45" s="250"/>
      <c r="H45" s="250"/>
      <c r="I45" s="250"/>
      <c r="J45" s="250"/>
      <c r="K45" s="248"/>
    </row>
    <row r="46" spans="2:11" ht="15" customHeight="1">
      <c r="B46" s="251"/>
      <c r="C46" s="253"/>
      <c r="D46" s="253"/>
      <c r="E46" s="250" t="s">
        <v>626</v>
      </c>
      <c r="F46" s="250"/>
      <c r="G46" s="250"/>
      <c r="H46" s="250"/>
      <c r="I46" s="250"/>
      <c r="J46" s="250"/>
      <c r="K46" s="248"/>
    </row>
    <row r="47" spans="2:11" ht="15" customHeight="1">
      <c r="B47" s="251"/>
      <c r="C47" s="253"/>
      <c r="D47" s="253"/>
      <c r="E47" s="250" t="s">
        <v>627</v>
      </c>
      <c r="F47" s="250"/>
      <c r="G47" s="250"/>
      <c r="H47" s="250"/>
      <c r="I47" s="250"/>
      <c r="J47" s="250"/>
      <c r="K47" s="248"/>
    </row>
    <row r="48" spans="2:11" ht="15" customHeight="1">
      <c r="B48" s="251"/>
      <c r="C48" s="253"/>
      <c r="D48" s="253"/>
      <c r="E48" s="250" t="s">
        <v>628</v>
      </c>
      <c r="F48" s="250"/>
      <c r="G48" s="250"/>
      <c r="H48" s="250"/>
      <c r="I48" s="250"/>
      <c r="J48" s="250"/>
      <c r="K48" s="248"/>
    </row>
    <row r="49" spans="2:11" ht="15" customHeight="1">
      <c r="B49" s="251"/>
      <c r="C49" s="253"/>
      <c r="D49" s="250" t="s">
        <v>629</v>
      </c>
      <c r="E49" s="250"/>
      <c r="F49" s="250"/>
      <c r="G49" s="250"/>
      <c r="H49" s="250"/>
      <c r="I49" s="250"/>
      <c r="J49" s="250"/>
      <c r="K49" s="248"/>
    </row>
    <row r="50" spans="2:11" ht="25.5" customHeight="1">
      <c r="B50" s="246"/>
      <c r="C50" s="247" t="s">
        <v>630</v>
      </c>
      <c r="D50" s="247"/>
      <c r="E50" s="247"/>
      <c r="F50" s="247"/>
      <c r="G50" s="247"/>
      <c r="H50" s="247"/>
      <c r="I50" s="247"/>
      <c r="J50" s="247"/>
      <c r="K50" s="248"/>
    </row>
    <row r="51" spans="2:11" ht="5.25" customHeight="1">
      <c r="B51" s="246"/>
      <c r="C51" s="249"/>
      <c r="D51" s="249"/>
      <c r="E51" s="249"/>
      <c r="F51" s="249"/>
      <c r="G51" s="249"/>
      <c r="H51" s="249"/>
      <c r="I51" s="249"/>
      <c r="J51" s="249"/>
      <c r="K51" s="248"/>
    </row>
    <row r="52" spans="2:11" ht="15" customHeight="1">
      <c r="B52" s="246"/>
      <c r="C52" s="250" t="s">
        <v>631</v>
      </c>
      <c r="D52" s="250"/>
      <c r="E52" s="250"/>
      <c r="F52" s="250"/>
      <c r="G52" s="250"/>
      <c r="H52" s="250"/>
      <c r="I52" s="250"/>
      <c r="J52" s="250"/>
      <c r="K52" s="248"/>
    </row>
    <row r="53" spans="2:11" ht="15" customHeight="1">
      <c r="B53" s="246"/>
      <c r="C53" s="250" t="s">
        <v>632</v>
      </c>
      <c r="D53" s="250"/>
      <c r="E53" s="250"/>
      <c r="F53" s="250"/>
      <c r="G53" s="250"/>
      <c r="H53" s="250"/>
      <c r="I53" s="250"/>
      <c r="J53" s="250"/>
      <c r="K53" s="248"/>
    </row>
    <row r="54" spans="2:11" ht="12.75" customHeight="1">
      <c r="B54" s="246"/>
      <c r="C54" s="252"/>
      <c r="D54" s="252"/>
      <c r="E54" s="252"/>
      <c r="F54" s="252"/>
      <c r="G54" s="252"/>
      <c r="H54" s="252"/>
      <c r="I54" s="252"/>
      <c r="J54" s="252"/>
      <c r="K54" s="248"/>
    </row>
    <row r="55" spans="2:11" ht="15" customHeight="1">
      <c r="B55" s="246"/>
      <c r="C55" s="250" t="s">
        <v>633</v>
      </c>
      <c r="D55" s="250"/>
      <c r="E55" s="250"/>
      <c r="F55" s="250"/>
      <c r="G55" s="250"/>
      <c r="H55" s="250"/>
      <c r="I55" s="250"/>
      <c r="J55" s="250"/>
      <c r="K55" s="248"/>
    </row>
    <row r="56" spans="2:11" ht="15" customHeight="1">
      <c r="B56" s="246"/>
      <c r="C56" s="253"/>
      <c r="D56" s="250" t="s">
        <v>634</v>
      </c>
      <c r="E56" s="250"/>
      <c r="F56" s="250"/>
      <c r="G56" s="250"/>
      <c r="H56" s="250"/>
      <c r="I56" s="250"/>
      <c r="J56" s="250"/>
      <c r="K56" s="248"/>
    </row>
    <row r="57" spans="2:11" ht="15" customHeight="1">
      <c r="B57" s="246"/>
      <c r="C57" s="253"/>
      <c r="D57" s="250" t="s">
        <v>635</v>
      </c>
      <c r="E57" s="250"/>
      <c r="F57" s="250"/>
      <c r="G57" s="250"/>
      <c r="H57" s="250"/>
      <c r="I57" s="250"/>
      <c r="J57" s="250"/>
      <c r="K57" s="248"/>
    </row>
    <row r="58" spans="2:11" ht="15" customHeight="1">
      <c r="B58" s="246"/>
      <c r="C58" s="253"/>
      <c r="D58" s="250" t="s">
        <v>636</v>
      </c>
      <c r="E58" s="250"/>
      <c r="F58" s="250"/>
      <c r="G58" s="250"/>
      <c r="H58" s="250"/>
      <c r="I58" s="250"/>
      <c r="J58" s="250"/>
      <c r="K58" s="248"/>
    </row>
    <row r="59" spans="2:11" ht="15" customHeight="1">
      <c r="B59" s="246"/>
      <c r="C59" s="253"/>
      <c r="D59" s="250" t="s">
        <v>637</v>
      </c>
      <c r="E59" s="250"/>
      <c r="F59" s="250"/>
      <c r="G59" s="250"/>
      <c r="H59" s="250"/>
      <c r="I59" s="250"/>
      <c r="J59" s="250"/>
      <c r="K59" s="248"/>
    </row>
    <row r="60" spans="2:11" ht="15" customHeight="1">
      <c r="B60" s="246"/>
      <c r="C60" s="253"/>
      <c r="D60" s="256" t="s">
        <v>638</v>
      </c>
      <c r="E60" s="256"/>
      <c r="F60" s="256"/>
      <c r="G60" s="256"/>
      <c r="H60" s="256"/>
      <c r="I60" s="256"/>
      <c r="J60" s="256"/>
      <c r="K60" s="248"/>
    </row>
    <row r="61" spans="2:11" ht="15" customHeight="1">
      <c r="B61" s="246"/>
      <c r="C61" s="253"/>
      <c r="D61" s="250" t="s">
        <v>639</v>
      </c>
      <c r="E61" s="250"/>
      <c r="F61" s="250"/>
      <c r="G61" s="250"/>
      <c r="H61" s="250"/>
      <c r="I61" s="250"/>
      <c r="J61" s="250"/>
      <c r="K61" s="248"/>
    </row>
    <row r="62" spans="2:11" ht="12.75" customHeight="1">
      <c r="B62" s="246"/>
      <c r="C62" s="253"/>
      <c r="D62" s="253"/>
      <c r="E62" s="257"/>
      <c r="F62" s="253"/>
      <c r="G62" s="253"/>
      <c r="H62" s="253"/>
      <c r="I62" s="253"/>
      <c r="J62" s="253"/>
      <c r="K62" s="248"/>
    </row>
    <row r="63" spans="2:11" ht="15" customHeight="1">
      <c r="B63" s="246"/>
      <c r="C63" s="253"/>
      <c r="D63" s="250" t="s">
        <v>640</v>
      </c>
      <c r="E63" s="250"/>
      <c r="F63" s="250"/>
      <c r="G63" s="250"/>
      <c r="H63" s="250"/>
      <c r="I63" s="250"/>
      <c r="J63" s="250"/>
      <c r="K63" s="248"/>
    </row>
    <row r="64" spans="2:11" ht="15" customHeight="1">
      <c r="B64" s="246"/>
      <c r="C64" s="253"/>
      <c r="D64" s="256" t="s">
        <v>641</v>
      </c>
      <c r="E64" s="256"/>
      <c r="F64" s="256"/>
      <c r="G64" s="256"/>
      <c r="H64" s="256"/>
      <c r="I64" s="256"/>
      <c r="J64" s="256"/>
      <c r="K64" s="248"/>
    </row>
    <row r="65" spans="2:11" ht="15" customHeight="1">
      <c r="B65" s="246"/>
      <c r="C65" s="253"/>
      <c r="D65" s="250" t="s">
        <v>642</v>
      </c>
      <c r="E65" s="250"/>
      <c r="F65" s="250"/>
      <c r="G65" s="250"/>
      <c r="H65" s="250"/>
      <c r="I65" s="250"/>
      <c r="J65" s="250"/>
      <c r="K65" s="248"/>
    </row>
    <row r="66" spans="2:11" ht="15" customHeight="1">
      <c r="B66" s="246"/>
      <c r="C66" s="253"/>
      <c r="D66" s="250" t="s">
        <v>643</v>
      </c>
      <c r="E66" s="250"/>
      <c r="F66" s="250"/>
      <c r="G66" s="250"/>
      <c r="H66" s="250"/>
      <c r="I66" s="250"/>
      <c r="J66" s="250"/>
      <c r="K66" s="248"/>
    </row>
    <row r="67" spans="2:11" ht="15" customHeight="1">
      <c r="B67" s="246"/>
      <c r="C67" s="253"/>
      <c r="D67" s="250" t="s">
        <v>644</v>
      </c>
      <c r="E67" s="250"/>
      <c r="F67" s="250"/>
      <c r="G67" s="250"/>
      <c r="H67" s="250"/>
      <c r="I67" s="250"/>
      <c r="J67" s="250"/>
      <c r="K67" s="248"/>
    </row>
    <row r="68" spans="2:11" ht="15" customHeight="1">
      <c r="B68" s="246"/>
      <c r="C68" s="253"/>
      <c r="D68" s="250" t="s">
        <v>645</v>
      </c>
      <c r="E68" s="250"/>
      <c r="F68" s="250"/>
      <c r="G68" s="250"/>
      <c r="H68" s="250"/>
      <c r="I68" s="250"/>
      <c r="J68" s="250"/>
      <c r="K68" s="248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267" t="s">
        <v>583</v>
      </c>
      <c r="D73" s="267"/>
      <c r="E73" s="267"/>
      <c r="F73" s="267"/>
      <c r="G73" s="267"/>
      <c r="H73" s="267"/>
      <c r="I73" s="267"/>
      <c r="J73" s="267"/>
      <c r="K73" s="268"/>
    </row>
    <row r="74" spans="2:11" ht="17.25" customHeight="1">
      <c r="B74" s="266"/>
      <c r="C74" s="269" t="s">
        <v>646</v>
      </c>
      <c r="D74" s="269"/>
      <c r="E74" s="269"/>
      <c r="F74" s="269" t="s">
        <v>647</v>
      </c>
      <c r="G74" s="270"/>
      <c r="H74" s="269" t="s">
        <v>117</v>
      </c>
      <c r="I74" s="269" t="s">
        <v>59</v>
      </c>
      <c r="J74" s="269" t="s">
        <v>648</v>
      </c>
      <c r="K74" s="268"/>
    </row>
    <row r="75" spans="2:11" ht="17.25" customHeight="1">
      <c r="B75" s="266"/>
      <c r="C75" s="271" t="s">
        <v>649</v>
      </c>
      <c r="D75" s="271"/>
      <c r="E75" s="271"/>
      <c r="F75" s="272" t="s">
        <v>650</v>
      </c>
      <c r="G75" s="273"/>
      <c r="H75" s="271"/>
      <c r="I75" s="271"/>
      <c r="J75" s="271" t="s">
        <v>651</v>
      </c>
      <c r="K75" s="268"/>
    </row>
    <row r="76" spans="2:11" ht="5.25" customHeight="1">
      <c r="B76" s="266"/>
      <c r="C76" s="274"/>
      <c r="D76" s="274"/>
      <c r="E76" s="274"/>
      <c r="F76" s="274"/>
      <c r="G76" s="275"/>
      <c r="H76" s="274"/>
      <c r="I76" s="274"/>
      <c r="J76" s="274"/>
      <c r="K76" s="268"/>
    </row>
    <row r="77" spans="2:11" ht="15" customHeight="1">
      <c r="B77" s="266"/>
      <c r="C77" s="255" t="s">
        <v>55</v>
      </c>
      <c r="D77" s="274"/>
      <c r="E77" s="274"/>
      <c r="F77" s="276" t="s">
        <v>652</v>
      </c>
      <c r="G77" s="275"/>
      <c r="H77" s="255" t="s">
        <v>653</v>
      </c>
      <c r="I77" s="255" t="s">
        <v>654</v>
      </c>
      <c r="J77" s="255">
        <v>20</v>
      </c>
      <c r="K77" s="268"/>
    </row>
    <row r="78" spans="2:11" ht="15" customHeight="1">
      <c r="B78" s="266"/>
      <c r="C78" s="255" t="s">
        <v>655</v>
      </c>
      <c r="D78" s="255"/>
      <c r="E78" s="255"/>
      <c r="F78" s="276" t="s">
        <v>652</v>
      </c>
      <c r="G78" s="275"/>
      <c r="H78" s="255" t="s">
        <v>656</v>
      </c>
      <c r="I78" s="255" t="s">
        <v>654</v>
      </c>
      <c r="J78" s="255">
        <v>120</v>
      </c>
      <c r="K78" s="268"/>
    </row>
    <row r="79" spans="2:11" ht="15" customHeight="1">
      <c r="B79" s="277"/>
      <c r="C79" s="255" t="s">
        <v>657</v>
      </c>
      <c r="D79" s="255"/>
      <c r="E79" s="255"/>
      <c r="F79" s="276" t="s">
        <v>658</v>
      </c>
      <c r="G79" s="275"/>
      <c r="H79" s="255" t="s">
        <v>659</v>
      </c>
      <c r="I79" s="255" t="s">
        <v>654</v>
      </c>
      <c r="J79" s="255">
        <v>50</v>
      </c>
      <c r="K79" s="268"/>
    </row>
    <row r="80" spans="2:11" ht="15" customHeight="1">
      <c r="B80" s="277"/>
      <c r="C80" s="255" t="s">
        <v>660</v>
      </c>
      <c r="D80" s="255"/>
      <c r="E80" s="255"/>
      <c r="F80" s="276" t="s">
        <v>652</v>
      </c>
      <c r="G80" s="275"/>
      <c r="H80" s="255" t="s">
        <v>661</v>
      </c>
      <c r="I80" s="255" t="s">
        <v>662</v>
      </c>
      <c r="J80" s="255"/>
      <c r="K80" s="268"/>
    </row>
    <row r="81" spans="2:11" ht="15" customHeight="1">
      <c r="B81" s="277"/>
      <c r="C81" s="278" t="s">
        <v>663</v>
      </c>
      <c r="D81" s="278"/>
      <c r="E81" s="278"/>
      <c r="F81" s="279" t="s">
        <v>658</v>
      </c>
      <c r="G81" s="278"/>
      <c r="H81" s="278" t="s">
        <v>664</v>
      </c>
      <c r="I81" s="278" t="s">
        <v>654</v>
      </c>
      <c r="J81" s="278">
        <v>15</v>
      </c>
      <c r="K81" s="268"/>
    </row>
    <row r="82" spans="2:11" ht="15" customHeight="1">
      <c r="B82" s="277"/>
      <c r="C82" s="278" t="s">
        <v>665</v>
      </c>
      <c r="D82" s="278"/>
      <c r="E82" s="278"/>
      <c r="F82" s="279" t="s">
        <v>658</v>
      </c>
      <c r="G82" s="278"/>
      <c r="H82" s="278" t="s">
        <v>666</v>
      </c>
      <c r="I82" s="278" t="s">
        <v>654</v>
      </c>
      <c r="J82" s="278">
        <v>15</v>
      </c>
      <c r="K82" s="268"/>
    </row>
    <row r="83" spans="2:11" ht="15" customHeight="1">
      <c r="B83" s="277"/>
      <c r="C83" s="278" t="s">
        <v>667</v>
      </c>
      <c r="D83" s="278"/>
      <c r="E83" s="278"/>
      <c r="F83" s="279" t="s">
        <v>658</v>
      </c>
      <c r="G83" s="278"/>
      <c r="H83" s="278" t="s">
        <v>668</v>
      </c>
      <c r="I83" s="278" t="s">
        <v>654</v>
      </c>
      <c r="J83" s="278">
        <v>20</v>
      </c>
      <c r="K83" s="268"/>
    </row>
    <row r="84" spans="2:11" ht="15" customHeight="1">
      <c r="B84" s="277"/>
      <c r="C84" s="278" t="s">
        <v>669</v>
      </c>
      <c r="D84" s="278"/>
      <c r="E84" s="278"/>
      <c r="F84" s="279" t="s">
        <v>658</v>
      </c>
      <c r="G84" s="278"/>
      <c r="H84" s="278" t="s">
        <v>670</v>
      </c>
      <c r="I84" s="278" t="s">
        <v>654</v>
      </c>
      <c r="J84" s="278">
        <v>20</v>
      </c>
      <c r="K84" s="268"/>
    </row>
    <row r="85" spans="2:11" ht="15" customHeight="1">
      <c r="B85" s="277"/>
      <c r="C85" s="255" t="s">
        <v>671</v>
      </c>
      <c r="D85" s="255"/>
      <c r="E85" s="255"/>
      <c r="F85" s="276" t="s">
        <v>658</v>
      </c>
      <c r="G85" s="275"/>
      <c r="H85" s="255" t="s">
        <v>672</v>
      </c>
      <c r="I85" s="255" t="s">
        <v>654</v>
      </c>
      <c r="J85" s="255">
        <v>50</v>
      </c>
      <c r="K85" s="268"/>
    </row>
    <row r="86" spans="2:11" ht="15" customHeight="1">
      <c r="B86" s="277"/>
      <c r="C86" s="255" t="s">
        <v>673</v>
      </c>
      <c r="D86" s="255"/>
      <c r="E86" s="255"/>
      <c r="F86" s="276" t="s">
        <v>658</v>
      </c>
      <c r="G86" s="275"/>
      <c r="H86" s="255" t="s">
        <v>674</v>
      </c>
      <c r="I86" s="255" t="s">
        <v>654</v>
      </c>
      <c r="J86" s="255">
        <v>20</v>
      </c>
      <c r="K86" s="268"/>
    </row>
    <row r="87" spans="2:11" ht="15" customHeight="1">
      <c r="B87" s="277"/>
      <c r="C87" s="255" t="s">
        <v>675</v>
      </c>
      <c r="D87" s="255"/>
      <c r="E87" s="255"/>
      <c r="F87" s="276" t="s">
        <v>658</v>
      </c>
      <c r="G87" s="275"/>
      <c r="H87" s="255" t="s">
        <v>676</v>
      </c>
      <c r="I87" s="255" t="s">
        <v>654</v>
      </c>
      <c r="J87" s="255">
        <v>20</v>
      </c>
      <c r="K87" s="268"/>
    </row>
    <row r="88" spans="2:11" ht="15" customHeight="1">
      <c r="B88" s="277"/>
      <c r="C88" s="255" t="s">
        <v>677</v>
      </c>
      <c r="D88" s="255"/>
      <c r="E88" s="255"/>
      <c r="F88" s="276" t="s">
        <v>658</v>
      </c>
      <c r="G88" s="275"/>
      <c r="H88" s="255" t="s">
        <v>678</v>
      </c>
      <c r="I88" s="255" t="s">
        <v>654</v>
      </c>
      <c r="J88" s="255">
        <v>50</v>
      </c>
      <c r="K88" s="268"/>
    </row>
    <row r="89" spans="2:11" ht="15" customHeight="1">
      <c r="B89" s="277"/>
      <c r="C89" s="255" t="s">
        <v>679</v>
      </c>
      <c r="D89" s="255"/>
      <c r="E89" s="255"/>
      <c r="F89" s="276" t="s">
        <v>658</v>
      </c>
      <c r="G89" s="275"/>
      <c r="H89" s="255" t="s">
        <v>679</v>
      </c>
      <c r="I89" s="255" t="s">
        <v>654</v>
      </c>
      <c r="J89" s="255">
        <v>50</v>
      </c>
      <c r="K89" s="268"/>
    </row>
    <row r="90" spans="2:11" ht="15" customHeight="1">
      <c r="B90" s="277"/>
      <c r="C90" s="255" t="s">
        <v>123</v>
      </c>
      <c r="D90" s="255"/>
      <c r="E90" s="255"/>
      <c r="F90" s="276" t="s">
        <v>658</v>
      </c>
      <c r="G90" s="275"/>
      <c r="H90" s="255" t="s">
        <v>680</v>
      </c>
      <c r="I90" s="255" t="s">
        <v>654</v>
      </c>
      <c r="J90" s="255">
        <v>255</v>
      </c>
      <c r="K90" s="268"/>
    </row>
    <row r="91" spans="2:11" ht="15" customHeight="1">
      <c r="B91" s="277"/>
      <c r="C91" s="255" t="s">
        <v>681</v>
      </c>
      <c r="D91" s="255"/>
      <c r="E91" s="255"/>
      <c r="F91" s="276" t="s">
        <v>652</v>
      </c>
      <c r="G91" s="275"/>
      <c r="H91" s="255" t="s">
        <v>682</v>
      </c>
      <c r="I91" s="255" t="s">
        <v>683</v>
      </c>
      <c r="J91" s="255"/>
      <c r="K91" s="268"/>
    </row>
    <row r="92" spans="2:11" ht="15" customHeight="1">
      <c r="B92" s="277"/>
      <c r="C92" s="255" t="s">
        <v>684</v>
      </c>
      <c r="D92" s="255"/>
      <c r="E92" s="255"/>
      <c r="F92" s="276" t="s">
        <v>652</v>
      </c>
      <c r="G92" s="275"/>
      <c r="H92" s="255" t="s">
        <v>685</v>
      </c>
      <c r="I92" s="255" t="s">
        <v>686</v>
      </c>
      <c r="J92" s="255"/>
      <c r="K92" s="268"/>
    </row>
    <row r="93" spans="2:11" ht="15" customHeight="1">
      <c r="B93" s="277"/>
      <c r="C93" s="255" t="s">
        <v>687</v>
      </c>
      <c r="D93" s="255"/>
      <c r="E93" s="255"/>
      <c r="F93" s="276" t="s">
        <v>652</v>
      </c>
      <c r="G93" s="275"/>
      <c r="H93" s="255" t="s">
        <v>687</v>
      </c>
      <c r="I93" s="255" t="s">
        <v>686</v>
      </c>
      <c r="J93" s="255"/>
      <c r="K93" s="268"/>
    </row>
    <row r="94" spans="2:11" ht="15" customHeight="1">
      <c r="B94" s="277"/>
      <c r="C94" s="255" t="s">
        <v>42</v>
      </c>
      <c r="D94" s="255"/>
      <c r="E94" s="255"/>
      <c r="F94" s="276" t="s">
        <v>652</v>
      </c>
      <c r="G94" s="275"/>
      <c r="H94" s="255" t="s">
        <v>688</v>
      </c>
      <c r="I94" s="255" t="s">
        <v>686</v>
      </c>
      <c r="J94" s="255"/>
      <c r="K94" s="268"/>
    </row>
    <row r="95" spans="2:11" ht="15" customHeight="1">
      <c r="B95" s="277"/>
      <c r="C95" s="255" t="s">
        <v>50</v>
      </c>
      <c r="D95" s="255"/>
      <c r="E95" s="255"/>
      <c r="F95" s="276" t="s">
        <v>652</v>
      </c>
      <c r="G95" s="275"/>
      <c r="H95" s="255" t="s">
        <v>689</v>
      </c>
      <c r="I95" s="255" t="s">
        <v>686</v>
      </c>
      <c r="J95" s="255"/>
      <c r="K95" s="268"/>
    </row>
    <row r="96" spans="2:11" ht="15" customHeight="1">
      <c r="B96" s="280"/>
      <c r="C96" s="281"/>
      <c r="D96" s="281"/>
      <c r="E96" s="281"/>
      <c r="F96" s="281"/>
      <c r="G96" s="281"/>
      <c r="H96" s="281"/>
      <c r="I96" s="281"/>
      <c r="J96" s="281"/>
      <c r="K96" s="282"/>
    </row>
    <row r="97" spans="2:11" ht="18.75" customHeight="1">
      <c r="B97" s="283"/>
      <c r="C97" s="284"/>
      <c r="D97" s="284"/>
      <c r="E97" s="284"/>
      <c r="F97" s="284"/>
      <c r="G97" s="284"/>
      <c r="H97" s="284"/>
      <c r="I97" s="284"/>
      <c r="J97" s="284"/>
      <c r="K97" s="283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267" t="s">
        <v>690</v>
      </c>
      <c r="D100" s="267"/>
      <c r="E100" s="267"/>
      <c r="F100" s="267"/>
      <c r="G100" s="267"/>
      <c r="H100" s="267"/>
      <c r="I100" s="267"/>
      <c r="J100" s="267"/>
      <c r="K100" s="268"/>
    </row>
    <row r="101" spans="2:11" ht="17.25" customHeight="1">
      <c r="B101" s="266"/>
      <c r="C101" s="269" t="s">
        <v>646</v>
      </c>
      <c r="D101" s="269"/>
      <c r="E101" s="269"/>
      <c r="F101" s="269" t="s">
        <v>647</v>
      </c>
      <c r="G101" s="270"/>
      <c r="H101" s="269" t="s">
        <v>117</v>
      </c>
      <c r="I101" s="269" t="s">
        <v>59</v>
      </c>
      <c r="J101" s="269" t="s">
        <v>648</v>
      </c>
      <c r="K101" s="268"/>
    </row>
    <row r="102" spans="2:11" ht="17.25" customHeight="1">
      <c r="B102" s="266"/>
      <c r="C102" s="271" t="s">
        <v>649</v>
      </c>
      <c r="D102" s="271"/>
      <c r="E102" s="271"/>
      <c r="F102" s="272" t="s">
        <v>650</v>
      </c>
      <c r="G102" s="273"/>
      <c r="H102" s="271"/>
      <c r="I102" s="271"/>
      <c r="J102" s="271" t="s">
        <v>651</v>
      </c>
      <c r="K102" s="268"/>
    </row>
    <row r="103" spans="2:11" ht="5.25" customHeight="1">
      <c r="B103" s="266"/>
      <c r="C103" s="269"/>
      <c r="D103" s="269"/>
      <c r="E103" s="269"/>
      <c r="F103" s="269"/>
      <c r="G103" s="285"/>
      <c r="H103" s="269"/>
      <c r="I103" s="269"/>
      <c r="J103" s="269"/>
      <c r="K103" s="268"/>
    </row>
    <row r="104" spans="2:11" ht="15" customHeight="1">
      <c r="B104" s="266"/>
      <c r="C104" s="255" t="s">
        <v>55</v>
      </c>
      <c r="D104" s="274"/>
      <c r="E104" s="274"/>
      <c r="F104" s="276" t="s">
        <v>652</v>
      </c>
      <c r="G104" s="285"/>
      <c r="H104" s="255" t="s">
        <v>691</v>
      </c>
      <c r="I104" s="255" t="s">
        <v>654</v>
      </c>
      <c r="J104" s="255">
        <v>20</v>
      </c>
      <c r="K104" s="268"/>
    </row>
    <row r="105" spans="2:11" ht="15" customHeight="1">
      <c r="B105" s="266"/>
      <c r="C105" s="255" t="s">
        <v>655</v>
      </c>
      <c r="D105" s="255"/>
      <c r="E105" s="255"/>
      <c r="F105" s="276" t="s">
        <v>652</v>
      </c>
      <c r="G105" s="255"/>
      <c r="H105" s="255" t="s">
        <v>691</v>
      </c>
      <c r="I105" s="255" t="s">
        <v>654</v>
      </c>
      <c r="J105" s="255">
        <v>120</v>
      </c>
      <c r="K105" s="268"/>
    </row>
    <row r="106" spans="2:11" ht="15" customHeight="1">
      <c r="B106" s="277"/>
      <c r="C106" s="255" t="s">
        <v>657</v>
      </c>
      <c r="D106" s="255"/>
      <c r="E106" s="255"/>
      <c r="F106" s="276" t="s">
        <v>658</v>
      </c>
      <c r="G106" s="255"/>
      <c r="H106" s="255" t="s">
        <v>691</v>
      </c>
      <c r="I106" s="255" t="s">
        <v>654</v>
      </c>
      <c r="J106" s="255">
        <v>50</v>
      </c>
      <c r="K106" s="268"/>
    </row>
    <row r="107" spans="2:11" ht="15" customHeight="1">
      <c r="B107" s="277"/>
      <c r="C107" s="255" t="s">
        <v>660</v>
      </c>
      <c r="D107" s="255"/>
      <c r="E107" s="255"/>
      <c r="F107" s="276" t="s">
        <v>652</v>
      </c>
      <c r="G107" s="255"/>
      <c r="H107" s="255" t="s">
        <v>691</v>
      </c>
      <c r="I107" s="255" t="s">
        <v>662</v>
      </c>
      <c r="J107" s="255"/>
      <c r="K107" s="268"/>
    </row>
    <row r="108" spans="2:11" ht="15" customHeight="1">
      <c r="B108" s="277"/>
      <c r="C108" s="255" t="s">
        <v>671</v>
      </c>
      <c r="D108" s="255"/>
      <c r="E108" s="255"/>
      <c r="F108" s="276" t="s">
        <v>658</v>
      </c>
      <c r="G108" s="255"/>
      <c r="H108" s="255" t="s">
        <v>691</v>
      </c>
      <c r="I108" s="255" t="s">
        <v>654</v>
      </c>
      <c r="J108" s="255">
        <v>50</v>
      </c>
      <c r="K108" s="268"/>
    </row>
    <row r="109" spans="2:11" ht="15" customHeight="1">
      <c r="B109" s="277"/>
      <c r="C109" s="255" t="s">
        <v>679</v>
      </c>
      <c r="D109" s="255"/>
      <c r="E109" s="255"/>
      <c r="F109" s="276" t="s">
        <v>658</v>
      </c>
      <c r="G109" s="255"/>
      <c r="H109" s="255" t="s">
        <v>691</v>
      </c>
      <c r="I109" s="255" t="s">
        <v>654</v>
      </c>
      <c r="J109" s="255">
        <v>50</v>
      </c>
      <c r="K109" s="268"/>
    </row>
    <row r="110" spans="2:11" ht="15" customHeight="1">
      <c r="B110" s="277"/>
      <c r="C110" s="255" t="s">
        <v>677</v>
      </c>
      <c r="D110" s="255"/>
      <c r="E110" s="255"/>
      <c r="F110" s="276" t="s">
        <v>658</v>
      </c>
      <c r="G110" s="255"/>
      <c r="H110" s="255" t="s">
        <v>691</v>
      </c>
      <c r="I110" s="255" t="s">
        <v>654</v>
      </c>
      <c r="J110" s="255">
        <v>50</v>
      </c>
      <c r="K110" s="268"/>
    </row>
    <row r="111" spans="2:11" ht="15" customHeight="1">
      <c r="B111" s="277"/>
      <c r="C111" s="255" t="s">
        <v>55</v>
      </c>
      <c r="D111" s="255"/>
      <c r="E111" s="255"/>
      <c r="F111" s="276" t="s">
        <v>652</v>
      </c>
      <c r="G111" s="255"/>
      <c r="H111" s="255" t="s">
        <v>692</v>
      </c>
      <c r="I111" s="255" t="s">
        <v>654</v>
      </c>
      <c r="J111" s="255">
        <v>20</v>
      </c>
      <c r="K111" s="268"/>
    </row>
    <row r="112" spans="2:11" ht="15" customHeight="1">
      <c r="B112" s="277"/>
      <c r="C112" s="255" t="s">
        <v>693</v>
      </c>
      <c r="D112" s="255"/>
      <c r="E112" s="255"/>
      <c r="F112" s="276" t="s">
        <v>652</v>
      </c>
      <c r="G112" s="255"/>
      <c r="H112" s="255" t="s">
        <v>694</v>
      </c>
      <c r="I112" s="255" t="s">
        <v>654</v>
      </c>
      <c r="J112" s="255">
        <v>120</v>
      </c>
      <c r="K112" s="268"/>
    </row>
    <row r="113" spans="2:11" ht="15" customHeight="1">
      <c r="B113" s="277"/>
      <c r="C113" s="255" t="s">
        <v>42</v>
      </c>
      <c r="D113" s="255"/>
      <c r="E113" s="255"/>
      <c r="F113" s="276" t="s">
        <v>652</v>
      </c>
      <c r="G113" s="255"/>
      <c r="H113" s="255" t="s">
        <v>695</v>
      </c>
      <c r="I113" s="255" t="s">
        <v>686</v>
      </c>
      <c r="J113" s="255"/>
      <c r="K113" s="268"/>
    </row>
    <row r="114" spans="2:11" ht="15" customHeight="1">
      <c r="B114" s="277"/>
      <c r="C114" s="255" t="s">
        <v>50</v>
      </c>
      <c r="D114" s="255"/>
      <c r="E114" s="255"/>
      <c r="F114" s="276" t="s">
        <v>652</v>
      </c>
      <c r="G114" s="255"/>
      <c r="H114" s="255" t="s">
        <v>696</v>
      </c>
      <c r="I114" s="255" t="s">
        <v>686</v>
      </c>
      <c r="J114" s="255"/>
      <c r="K114" s="268"/>
    </row>
    <row r="115" spans="2:11" ht="15" customHeight="1">
      <c r="B115" s="277"/>
      <c r="C115" s="255" t="s">
        <v>59</v>
      </c>
      <c r="D115" s="255"/>
      <c r="E115" s="255"/>
      <c r="F115" s="276" t="s">
        <v>652</v>
      </c>
      <c r="G115" s="255"/>
      <c r="H115" s="255" t="s">
        <v>697</v>
      </c>
      <c r="I115" s="255" t="s">
        <v>698</v>
      </c>
      <c r="J115" s="255"/>
      <c r="K115" s="268"/>
    </row>
    <row r="116" spans="2:11" ht="15" customHeight="1">
      <c r="B116" s="280"/>
      <c r="C116" s="286"/>
      <c r="D116" s="286"/>
      <c r="E116" s="286"/>
      <c r="F116" s="286"/>
      <c r="G116" s="286"/>
      <c r="H116" s="286"/>
      <c r="I116" s="286"/>
      <c r="J116" s="286"/>
      <c r="K116" s="282"/>
    </row>
    <row r="117" spans="2:11" ht="18.75" customHeight="1">
      <c r="B117" s="287"/>
      <c r="C117" s="252"/>
      <c r="D117" s="252"/>
      <c r="E117" s="252"/>
      <c r="F117" s="288"/>
      <c r="G117" s="252"/>
      <c r="H117" s="252"/>
      <c r="I117" s="252"/>
      <c r="J117" s="252"/>
      <c r="K117" s="287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9"/>
      <c r="C119" s="290"/>
      <c r="D119" s="290"/>
      <c r="E119" s="290"/>
      <c r="F119" s="290"/>
      <c r="G119" s="290"/>
      <c r="H119" s="290"/>
      <c r="I119" s="290"/>
      <c r="J119" s="290"/>
      <c r="K119" s="291"/>
    </row>
    <row r="120" spans="2:11" ht="45" customHeight="1">
      <c r="B120" s="292"/>
      <c r="C120" s="243" t="s">
        <v>699</v>
      </c>
      <c r="D120" s="243"/>
      <c r="E120" s="243"/>
      <c r="F120" s="243"/>
      <c r="G120" s="243"/>
      <c r="H120" s="243"/>
      <c r="I120" s="243"/>
      <c r="J120" s="243"/>
      <c r="K120" s="293"/>
    </row>
    <row r="121" spans="2:11" ht="17.25" customHeight="1">
      <c r="B121" s="294"/>
      <c r="C121" s="269" t="s">
        <v>646</v>
      </c>
      <c r="D121" s="269"/>
      <c r="E121" s="269"/>
      <c r="F121" s="269" t="s">
        <v>647</v>
      </c>
      <c r="G121" s="270"/>
      <c r="H121" s="269" t="s">
        <v>117</v>
      </c>
      <c r="I121" s="269" t="s">
        <v>59</v>
      </c>
      <c r="J121" s="269" t="s">
        <v>648</v>
      </c>
      <c r="K121" s="295"/>
    </row>
    <row r="122" spans="2:11" ht="17.25" customHeight="1">
      <c r="B122" s="294"/>
      <c r="C122" s="271" t="s">
        <v>649</v>
      </c>
      <c r="D122" s="271"/>
      <c r="E122" s="271"/>
      <c r="F122" s="272" t="s">
        <v>650</v>
      </c>
      <c r="G122" s="273"/>
      <c r="H122" s="271"/>
      <c r="I122" s="271"/>
      <c r="J122" s="271" t="s">
        <v>651</v>
      </c>
      <c r="K122" s="295"/>
    </row>
    <row r="123" spans="2:11" ht="5.25" customHeight="1">
      <c r="B123" s="296"/>
      <c r="C123" s="274"/>
      <c r="D123" s="274"/>
      <c r="E123" s="274"/>
      <c r="F123" s="274"/>
      <c r="G123" s="255"/>
      <c r="H123" s="274"/>
      <c r="I123" s="274"/>
      <c r="J123" s="274"/>
      <c r="K123" s="297"/>
    </row>
    <row r="124" spans="2:11" ht="15" customHeight="1">
      <c r="B124" s="296"/>
      <c r="C124" s="255" t="s">
        <v>655</v>
      </c>
      <c r="D124" s="274"/>
      <c r="E124" s="274"/>
      <c r="F124" s="276" t="s">
        <v>652</v>
      </c>
      <c r="G124" s="255"/>
      <c r="H124" s="255" t="s">
        <v>691</v>
      </c>
      <c r="I124" s="255" t="s">
        <v>654</v>
      </c>
      <c r="J124" s="255">
        <v>120</v>
      </c>
      <c r="K124" s="298"/>
    </row>
    <row r="125" spans="2:11" ht="15" customHeight="1">
      <c r="B125" s="296"/>
      <c r="C125" s="255" t="s">
        <v>700</v>
      </c>
      <c r="D125" s="255"/>
      <c r="E125" s="255"/>
      <c r="F125" s="276" t="s">
        <v>652</v>
      </c>
      <c r="G125" s="255"/>
      <c r="H125" s="255" t="s">
        <v>701</v>
      </c>
      <c r="I125" s="255" t="s">
        <v>654</v>
      </c>
      <c r="J125" s="255" t="s">
        <v>702</v>
      </c>
      <c r="K125" s="298"/>
    </row>
    <row r="126" spans="2:11" ht="15" customHeight="1">
      <c r="B126" s="296"/>
      <c r="C126" s="255" t="s">
        <v>85</v>
      </c>
      <c r="D126" s="255"/>
      <c r="E126" s="255"/>
      <c r="F126" s="276" t="s">
        <v>652</v>
      </c>
      <c r="G126" s="255"/>
      <c r="H126" s="255" t="s">
        <v>703</v>
      </c>
      <c r="I126" s="255" t="s">
        <v>654</v>
      </c>
      <c r="J126" s="255" t="s">
        <v>702</v>
      </c>
      <c r="K126" s="298"/>
    </row>
    <row r="127" spans="2:11" ht="15" customHeight="1">
      <c r="B127" s="296"/>
      <c r="C127" s="255" t="s">
        <v>663</v>
      </c>
      <c r="D127" s="255"/>
      <c r="E127" s="255"/>
      <c r="F127" s="276" t="s">
        <v>658</v>
      </c>
      <c r="G127" s="255"/>
      <c r="H127" s="255" t="s">
        <v>664</v>
      </c>
      <c r="I127" s="255" t="s">
        <v>654</v>
      </c>
      <c r="J127" s="255">
        <v>15</v>
      </c>
      <c r="K127" s="298"/>
    </row>
    <row r="128" spans="2:11" ht="15" customHeight="1">
      <c r="B128" s="296"/>
      <c r="C128" s="278" t="s">
        <v>665</v>
      </c>
      <c r="D128" s="278"/>
      <c r="E128" s="278"/>
      <c r="F128" s="279" t="s">
        <v>658</v>
      </c>
      <c r="G128" s="278"/>
      <c r="H128" s="278" t="s">
        <v>666</v>
      </c>
      <c r="I128" s="278" t="s">
        <v>654</v>
      </c>
      <c r="J128" s="278">
        <v>15</v>
      </c>
      <c r="K128" s="298"/>
    </row>
    <row r="129" spans="2:11" ht="15" customHeight="1">
      <c r="B129" s="296"/>
      <c r="C129" s="278" t="s">
        <v>667</v>
      </c>
      <c r="D129" s="278"/>
      <c r="E129" s="278"/>
      <c r="F129" s="279" t="s">
        <v>658</v>
      </c>
      <c r="G129" s="278"/>
      <c r="H129" s="278" t="s">
        <v>668</v>
      </c>
      <c r="I129" s="278" t="s">
        <v>654</v>
      </c>
      <c r="J129" s="278">
        <v>20</v>
      </c>
      <c r="K129" s="298"/>
    </row>
    <row r="130" spans="2:11" ht="15" customHeight="1">
      <c r="B130" s="296"/>
      <c r="C130" s="278" t="s">
        <v>669</v>
      </c>
      <c r="D130" s="278"/>
      <c r="E130" s="278"/>
      <c r="F130" s="279" t="s">
        <v>658</v>
      </c>
      <c r="G130" s="278"/>
      <c r="H130" s="278" t="s">
        <v>670</v>
      </c>
      <c r="I130" s="278" t="s">
        <v>654</v>
      </c>
      <c r="J130" s="278">
        <v>20</v>
      </c>
      <c r="K130" s="298"/>
    </row>
    <row r="131" spans="2:11" ht="15" customHeight="1">
      <c r="B131" s="296"/>
      <c r="C131" s="255" t="s">
        <v>657</v>
      </c>
      <c r="D131" s="255"/>
      <c r="E131" s="255"/>
      <c r="F131" s="276" t="s">
        <v>658</v>
      </c>
      <c r="G131" s="255"/>
      <c r="H131" s="255" t="s">
        <v>691</v>
      </c>
      <c r="I131" s="255" t="s">
        <v>654</v>
      </c>
      <c r="J131" s="255">
        <v>50</v>
      </c>
      <c r="K131" s="298"/>
    </row>
    <row r="132" spans="2:11" ht="15" customHeight="1">
      <c r="B132" s="296"/>
      <c r="C132" s="255" t="s">
        <v>671</v>
      </c>
      <c r="D132" s="255"/>
      <c r="E132" s="255"/>
      <c r="F132" s="276" t="s">
        <v>658</v>
      </c>
      <c r="G132" s="255"/>
      <c r="H132" s="255" t="s">
        <v>691</v>
      </c>
      <c r="I132" s="255" t="s">
        <v>654</v>
      </c>
      <c r="J132" s="255">
        <v>50</v>
      </c>
      <c r="K132" s="298"/>
    </row>
    <row r="133" spans="2:11" ht="15" customHeight="1">
      <c r="B133" s="296"/>
      <c r="C133" s="255" t="s">
        <v>677</v>
      </c>
      <c r="D133" s="255"/>
      <c r="E133" s="255"/>
      <c r="F133" s="276" t="s">
        <v>658</v>
      </c>
      <c r="G133" s="255"/>
      <c r="H133" s="255" t="s">
        <v>691</v>
      </c>
      <c r="I133" s="255" t="s">
        <v>654</v>
      </c>
      <c r="J133" s="255">
        <v>50</v>
      </c>
      <c r="K133" s="298"/>
    </row>
    <row r="134" spans="2:11" ht="15" customHeight="1">
      <c r="B134" s="296"/>
      <c r="C134" s="255" t="s">
        <v>679</v>
      </c>
      <c r="D134" s="255"/>
      <c r="E134" s="255"/>
      <c r="F134" s="276" t="s">
        <v>658</v>
      </c>
      <c r="G134" s="255"/>
      <c r="H134" s="255" t="s">
        <v>691</v>
      </c>
      <c r="I134" s="255" t="s">
        <v>654</v>
      </c>
      <c r="J134" s="255">
        <v>50</v>
      </c>
      <c r="K134" s="298"/>
    </row>
    <row r="135" spans="2:11" ht="15" customHeight="1">
      <c r="B135" s="296"/>
      <c r="C135" s="255" t="s">
        <v>123</v>
      </c>
      <c r="D135" s="255"/>
      <c r="E135" s="255"/>
      <c r="F135" s="276" t="s">
        <v>658</v>
      </c>
      <c r="G135" s="255"/>
      <c r="H135" s="255" t="s">
        <v>704</v>
      </c>
      <c r="I135" s="255" t="s">
        <v>654</v>
      </c>
      <c r="J135" s="255">
        <v>255</v>
      </c>
      <c r="K135" s="298"/>
    </row>
    <row r="136" spans="2:11" ht="15" customHeight="1">
      <c r="B136" s="296"/>
      <c r="C136" s="255" t="s">
        <v>681</v>
      </c>
      <c r="D136" s="255"/>
      <c r="E136" s="255"/>
      <c r="F136" s="276" t="s">
        <v>652</v>
      </c>
      <c r="G136" s="255"/>
      <c r="H136" s="255" t="s">
        <v>705</v>
      </c>
      <c r="I136" s="255" t="s">
        <v>683</v>
      </c>
      <c r="J136" s="255"/>
      <c r="K136" s="298"/>
    </row>
    <row r="137" spans="2:11" ht="15" customHeight="1">
      <c r="B137" s="296"/>
      <c r="C137" s="255" t="s">
        <v>684</v>
      </c>
      <c r="D137" s="255"/>
      <c r="E137" s="255"/>
      <c r="F137" s="276" t="s">
        <v>652</v>
      </c>
      <c r="G137" s="255"/>
      <c r="H137" s="255" t="s">
        <v>706</v>
      </c>
      <c r="I137" s="255" t="s">
        <v>686</v>
      </c>
      <c r="J137" s="255"/>
      <c r="K137" s="298"/>
    </row>
    <row r="138" spans="2:11" ht="15" customHeight="1">
      <c r="B138" s="296"/>
      <c r="C138" s="255" t="s">
        <v>687</v>
      </c>
      <c r="D138" s="255"/>
      <c r="E138" s="255"/>
      <c r="F138" s="276" t="s">
        <v>652</v>
      </c>
      <c r="G138" s="255"/>
      <c r="H138" s="255" t="s">
        <v>687</v>
      </c>
      <c r="I138" s="255" t="s">
        <v>686</v>
      </c>
      <c r="J138" s="255"/>
      <c r="K138" s="298"/>
    </row>
    <row r="139" spans="2:11" ht="15" customHeight="1">
      <c r="B139" s="296"/>
      <c r="C139" s="255" t="s">
        <v>42</v>
      </c>
      <c r="D139" s="255"/>
      <c r="E139" s="255"/>
      <c r="F139" s="276" t="s">
        <v>652</v>
      </c>
      <c r="G139" s="255"/>
      <c r="H139" s="255" t="s">
        <v>707</v>
      </c>
      <c r="I139" s="255" t="s">
        <v>686</v>
      </c>
      <c r="J139" s="255"/>
      <c r="K139" s="298"/>
    </row>
    <row r="140" spans="2:11" ht="15" customHeight="1">
      <c r="B140" s="296"/>
      <c r="C140" s="255" t="s">
        <v>708</v>
      </c>
      <c r="D140" s="255"/>
      <c r="E140" s="255"/>
      <c r="F140" s="276" t="s">
        <v>652</v>
      </c>
      <c r="G140" s="255"/>
      <c r="H140" s="255" t="s">
        <v>709</v>
      </c>
      <c r="I140" s="255" t="s">
        <v>686</v>
      </c>
      <c r="J140" s="255"/>
      <c r="K140" s="298"/>
    </row>
    <row r="141" spans="2:11" ht="15" customHeight="1">
      <c r="B141" s="299"/>
      <c r="C141" s="300"/>
      <c r="D141" s="300"/>
      <c r="E141" s="300"/>
      <c r="F141" s="300"/>
      <c r="G141" s="300"/>
      <c r="H141" s="300"/>
      <c r="I141" s="300"/>
      <c r="J141" s="300"/>
      <c r="K141" s="301"/>
    </row>
    <row r="142" spans="2:11" ht="18.75" customHeight="1">
      <c r="B142" s="252"/>
      <c r="C142" s="252"/>
      <c r="D142" s="252"/>
      <c r="E142" s="252"/>
      <c r="F142" s="288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267" t="s">
        <v>710</v>
      </c>
      <c r="D145" s="267"/>
      <c r="E145" s="267"/>
      <c r="F145" s="267"/>
      <c r="G145" s="267"/>
      <c r="H145" s="267"/>
      <c r="I145" s="267"/>
      <c r="J145" s="267"/>
      <c r="K145" s="268"/>
    </row>
    <row r="146" spans="2:11" ht="17.25" customHeight="1">
      <c r="B146" s="266"/>
      <c r="C146" s="269" t="s">
        <v>646</v>
      </c>
      <c r="D146" s="269"/>
      <c r="E146" s="269"/>
      <c r="F146" s="269" t="s">
        <v>647</v>
      </c>
      <c r="G146" s="270"/>
      <c r="H146" s="269" t="s">
        <v>117</v>
      </c>
      <c r="I146" s="269" t="s">
        <v>59</v>
      </c>
      <c r="J146" s="269" t="s">
        <v>648</v>
      </c>
      <c r="K146" s="268"/>
    </row>
    <row r="147" spans="2:11" ht="17.25" customHeight="1">
      <c r="B147" s="266"/>
      <c r="C147" s="271" t="s">
        <v>649</v>
      </c>
      <c r="D147" s="271"/>
      <c r="E147" s="271"/>
      <c r="F147" s="272" t="s">
        <v>650</v>
      </c>
      <c r="G147" s="273"/>
      <c r="H147" s="271"/>
      <c r="I147" s="271"/>
      <c r="J147" s="271" t="s">
        <v>651</v>
      </c>
      <c r="K147" s="268"/>
    </row>
    <row r="148" spans="2:11" ht="5.25" customHeight="1">
      <c r="B148" s="277"/>
      <c r="C148" s="274"/>
      <c r="D148" s="274"/>
      <c r="E148" s="274"/>
      <c r="F148" s="274"/>
      <c r="G148" s="275"/>
      <c r="H148" s="274"/>
      <c r="I148" s="274"/>
      <c r="J148" s="274"/>
      <c r="K148" s="298"/>
    </row>
    <row r="149" spans="2:11" ht="15" customHeight="1">
      <c r="B149" s="277"/>
      <c r="C149" s="302" t="s">
        <v>655</v>
      </c>
      <c r="D149" s="255"/>
      <c r="E149" s="255"/>
      <c r="F149" s="303" t="s">
        <v>652</v>
      </c>
      <c r="G149" s="255"/>
      <c r="H149" s="302" t="s">
        <v>691</v>
      </c>
      <c r="I149" s="302" t="s">
        <v>654</v>
      </c>
      <c r="J149" s="302">
        <v>120</v>
      </c>
      <c r="K149" s="298"/>
    </row>
    <row r="150" spans="2:11" ht="15" customHeight="1">
      <c r="B150" s="277"/>
      <c r="C150" s="302" t="s">
        <v>700</v>
      </c>
      <c r="D150" s="255"/>
      <c r="E150" s="255"/>
      <c r="F150" s="303" t="s">
        <v>652</v>
      </c>
      <c r="G150" s="255"/>
      <c r="H150" s="302" t="s">
        <v>711</v>
      </c>
      <c r="I150" s="302" t="s">
        <v>654</v>
      </c>
      <c r="J150" s="302" t="s">
        <v>702</v>
      </c>
      <c r="K150" s="298"/>
    </row>
    <row r="151" spans="2:11" ht="15" customHeight="1">
      <c r="B151" s="277"/>
      <c r="C151" s="302" t="s">
        <v>85</v>
      </c>
      <c r="D151" s="255"/>
      <c r="E151" s="255"/>
      <c r="F151" s="303" t="s">
        <v>652</v>
      </c>
      <c r="G151" s="255"/>
      <c r="H151" s="302" t="s">
        <v>712</v>
      </c>
      <c r="I151" s="302" t="s">
        <v>654</v>
      </c>
      <c r="J151" s="302" t="s">
        <v>702</v>
      </c>
      <c r="K151" s="298"/>
    </row>
    <row r="152" spans="2:11" ht="15" customHeight="1">
      <c r="B152" s="277"/>
      <c r="C152" s="302" t="s">
        <v>657</v>
      </c>
      <c r="D152" s="255"/>
      <c r="E152" s="255"/>
      <c r="F152" s="303" t="s">
        <v>658</v>
      </c>
      <c r="G152" s="255"/>
      <c r="H152" s="302" t="s">
        <v>691</v>
      </c>
      <c r="I152" s="302" t="s">
        <v>654</v>
      </c>
      <c r="J152" s="302">
        <v>50</v>
      </c>
      <c r="K152" s="298"/>
    </row>
    <row r="153" spans="2:11" ht="15" customHeight="1">
      <c r="B153" s="277"/>
      <c r="C153" s="302" t="s">
        <v>660</v>
      </c>
      <c r="D153" s="255"/>
      <c r="E153" s="255"/>
      <c r="F153" s="303" t="s">
        <v>652</v>
      </c>
      <c r="G153" s="255"/>
      <c r="H153" s="302" t="s">
        <v>691</v>
      </c>
      <c r="I153" s="302" t="s">
        <v>662</v>
      </c>
      <c r="J153" s="302"/>
      <c r="K153" s="298"/>
    </row>
    <row r="154" spans="2:11" ht="15" customHeight="1">
      <c r="B154" s="277"/>
      <c r="C154" s="302" t="s">
        <v>671</v>
      </c>
      <c r="D154" s="255"/>
      <c r="E154" s="255"/>
      <c r="F154" s="303" t="s">
        <v>658</v>
      </c>
      <c r="G154" s="255"/>
      <c r="H154" s="302" t="s">
        <v>691</v>
      </c>
      <c r="I154" s="302" t="s">
        <v>654</v>
      </c>
      <c r="J154" s="302">
        <v>50</v>
      </c>
      <c r="K154" s="298"/>
    </row>
    <row r="155" spans="2:11" ht="15" customHeight="1">
      <c r="B155" s="277"/>
      <c r="C155" s="302" t="s">
        <v>679</v>
      </c>
      <c r="D155" s="255"/>
      <c r="E155" s="255"/>
      <c r="F155" s="303" t="s">
        <v>658</v>
      </c>
      <c r="G155" s="255"/>
      <c r="H155" s="302" t="s">
        <v>691</v>
      </c>
      <c r="I155" s="302" t="s">
        <v>654</v>
      </c>
      <c r="J155" s="302">
        <v>50</v>
      </c>
      <c r="K155" s="298"/>
    </row>
    <row r="156" spans="2:11" ht="15" customHeight="1">
      <c r="B156" s="277"/>
      <c r="C156" s="302" t="s">
        <v>677</v>
      </c>
      <c r="D156" s="255"/>
      <c r="E156" s="255"/>
      <c r="F156" s="303" t="s">
        <v>658</v>
      </c>
      <c r="G156" s="255"/>
      <c r="H156" s="302" t="s">
        <v>691</v>
      </c>
      <c r="I156" s="302" t="s">
        <v>654</v>
      </c>
      <c r="J156" s="302">
        <v>50</v>
      </c>
      <c r="K156" s="298"/>
    </row>
    <row r="157" spans="2:11" ht="15" customHeight="1">
      <c r="B157" s="277"/>
      <c r="C157" s="302" t="s">
        <v>99</v>
      </c>
      <c r="D157" s="255"/>
      <c r="E157" s="255"/>
      <c r="F157" s="303" t="s">
        <v>652</v>
      </c>
      <c r="G157" s="255"/>
      <c r="H157" s="302" t="s">
        <v>713</v>
      </c>
      <c r="I157" s="302" t="s">
        <v>654</v>
      </c>
      <c r="J157" s="302" t="s">
        <v>714</v>
      </c>
      <c r="K157" s="298"/>
    </row>
    <row r="158" spans="2:11" ht="15" customHeight="1">
      <c r="B158" s="277"/>
      <c r="C158" s="302" t="s">
        <v>715</v>
      </c>
      <c r="D158" s="255"/>
      <c r="E158" s="255"/>
      <c r="F158" s="303" t="s">
        <v>652</v>
      </c>
      <c r="G158" s="255"/>
      <c r="H158" s="302" t="s">
        <v>716</v>
      </c>
      <c r="I158" s="302" t="s">
        <v>686</v>
      </c>
      <c r="J158" s="302"/>
      <c r="K158" s="298"/>
    </row>
    <row r="159" spans="2:11" ht="15" customHeight="1">
      <c r="B159" s="304"/>
      <c r="C159" s="286"/>
      <c r="D159" s="286"/>
      <c r="E159" s="286"/>
      <c r="F159" s="286"/>
      <c r="G159" s="286"/>
      <c r="H159" s="286"/>
      <c r="I159" s="286"/>
      <c r="J159" s="286"/>
      <c r="K159" s="305"/>
    </row>
    <row r="160" spans="2:11" ht="18.75" customHeight="1">
      <c r="B160" s="252"/>
      <c r="C160" s="255"/>
      <c r="D160" s="255"/>
      <c r="E160" s="255"/>
      <c r="F160" s="276"/>
      <c r="G160" s="255"/>
      <c r="H160" s="255"/>
      <c r="I160" s="255"/>
      <c r="J160" s="255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39"/>
      <c r="C162" s="240"/>
      <c r="D162" s="240"/>
      <c r="E162" s="240"/>
      <c r="F162" s="240"/>
      <c r="G162" s="240"/>
      <c r="H162" s="240"/>
      <c r="I162" s="240"/>
      <c r="J162" s="240"/>
      <c r="K162" s="241"/>
    </row>
    <row r="163" spans="2:11" ht="45" customHeight="1">
      <c r="B163" s="242"/>
      <c r="C163" s="243" t="s">
        <v>84</v>
      </c>
      <c r="D163" s="243"/>
      <c r="E163" s="243"/>
      <c r="F163" s="243"/>
      <c r="G163" s="243"/>
      <c r="H163" s="243"/>
      <c r="I163" s="243"/>
      <c r="J163" s="243"/>
      <c r="K163" s="244"/>
    </row>
    <row r="164" spans="2:11" ht="17.25" customHeight="1">
      <c r="B164" s="242"/>
      <c r="C164" s="269" t="s">
        <v>646</v>
      </c>
      <c r="D164" s="269"/>
      <c r="E164" s="269"/>
      <c r="F164" s="269" t="s">
        <v>647</v>
      </c>
      <c r="G164" s="306"/>
      <c r="H164" s="307" t="s">
        <v>117</v>
      </c>
      <c r="I164" s="307" t="s">
        <v>59</v>
      </c>
      <c r="J164" s="269" t="s">
        <v>648</v>
      </c>
      <c r="K164" s="244"/>
    </row>
    <row r="165" spans="2:11" ht="17.25" customHeight="1">
      <c r="B165" s="246"/>
      <c r="C165" s="271" t="s">
        <v>649</v>
      </c>
      <c r="D165" s="271"/>
      <c r="E165" s="271"/>
      <c r="F165" s="272" t="s">
        <v>650</v>
      </c>
      <c r="G165" s="308"/>
      <c r="H165" s="309"/>
      <c r="I165" s="309"/>
      <c r="J165" s="271" t="s">
        <v>651</v>
      </c>
      <c r="K165" s="248"/>
    </row>
    <row r="166" spans="2:11" ht="5.25" customHeight="1">
      <c r="B166" s="277"/>
      <c r="C166" s="274"/>
      <c r="D166" s="274"/>
      <c r="E166" s="274"/>
      <c r="F166" s="274"/>
      <c r="G166" s="275"/>
      <c r="H166" s="274"/>
      <c r="I166" s="274"/>
      <c r="J166" s="274"/>
      <c r="K166" s="298"/>
    </row>
    <row r="167" spans="2:11" ht="15" customHeight="1">
      <c r="B167" s="277"/>
      <c r="C167" s="255" t="s">
        <v>655</v>
      </c>
      <c r="D167" s="255"/>
      <c r="E167" s="255"/>
      <c r="F167" s="276" t="s">
        <v>652</v>
      </c>
      <c r="G167" s="255"/>
      <c r="H167" s="255" t="s">
        <v>691</v>
      </c>
      <c r="I167" s="255" t="s">
        <v>654</v>
      </c>
      <c r="J167" s="255">
        <v>120</v>
      </c>
      <c r="K167" s="298"/>
    </row>
    <row r="168" spans="2:11" ht="15" customHeight="1">
      <c r="B168" s="277"/>
      <c r="C168" s="255" t="s">
        <v>700</v>
      </c>
      <c r="D168" s="255"/>
      <c r="E168" s="255"/>
      <c r="F168" s="276" t="s">
        <v>652</v>
      </c>
      <c r="G168" s="255"/>
      <c r="H168" s="255" t="s">
        <v>701</v>
      </c>
      <c r="I168" s="255" t="s">
        <v>654</v>
      </c>
      <c r="J168" s="255" t="s">
        <v>702</v>
      </c>
      <c r="K168" s="298"/>
    </row>
    <row r="169" spans="2:11" ht="15" customHeight="1">
      <c r="B169" s="277"/>
      <c r="C169" s="255" t="s">
        <v>85</v>
      </c>
      <c r="D169" s="255"/>
      <c r="E169" s="255"/>
      <c r="F169" s="276" t="s">
        <v>652</v>
      </c>
      <c r="G169" s="255"/>
      <c r="H169" s="255" t="s">
        <v>717</v>
      </c>
      <c r="I169" s="255" t="s">
        <v>654</v>
      </c>
      <c r="J169" s="255" t="s">
        <v>702</v>
      </c>
      <c r="K169" s="298"/>
    </row>
    <row r="170" spans="2:11" ht="15" customHeight="1">
      <c r="B170" s="277"/>
      <c r="C170" s="255" t="s">
        <v>657</v>
      </c>
      <c r="D170" s="255"/>
      <c r="E170" s="255"/>
      <c r="F170" s="276" t="s">
        <v>658</v>
      </c>
      <c r="G170" s="255"/>
      <c r="H170" s="255" t="s">
        <v>717</v>
      </c>
      <c r="I170" s="255" t="s">
        <v>654</v>
      </c>
      <c r="J170" s="255">
        <v>50</v>
      </c>
      <c r="K170" s="298"/>
    </row>
    <row r="171" spans="2:11" ht="15" customHeight="1">
      <c r="B171" s="277"/>
      <c r="C171" s="255" t="s">
        <v>660</v>
      </c>
      <c r="D171" s="255"/>
      <c r="E171" s="255"/>
      <c r="F171" s="276" t="s">
        <v>652</v>
      </c>
      <c r="G171" s="255"/>
      <c r="H171" s="255" t="s">
        <v>717</v>
      </c>
      <c r="I171" s="255" t="s">
        <v>662</v>
      </c>
      <c r="J171" s="255"/>
      <c r="K171" s="298"/>
    </row>
    <row r="172" spans="2:11" ht="15" customHeight="1">
      <c r="B172" s="277"/>
      <c r="C172" s="255" t="s">
        <v>671</v>
      </c>
      <c r="D172" s="255"/>
      <c r="E172" s="255"/>
      <c r="F172" s="276" t="s">
        <v>658</v>
      </c>
      <c r="G172" s="255"/>
      <c r="H172" s="255" t="s">
        <v>717</v>
      </c>
      <c r="I172" s="255" t="s">
        <v>654</v>
      </c>
      <c r="J172" s="255">
        <v>50</v>
      </c>
      <c r="K172" s="298"/>
    </row>
    <row r="173" spans="2:11" ht="15" customHeight="1">
      <c r="B173" s="277"/>
      <c r="C173" s="255" t="s">
        <v>679</v>
      </c>
      <c r="D173" s="255"/>
      <c r="E173" s="255"/>
      <c r="F173" s="276" t="s">
        <v>658</v>
      </c>
      <c r="G173" s="255"/>
      <c r="H173" s="255" t="s">
        <v>717</v>
      </c>
      <c r="I173" s="255" t="s">
        <v>654</v>
      </c>
      <c r="J173" s="255">
        <v>50</v>
      </c>
      <c r="K173" s="298"/>
    </row>
    <row r="174" spans="2:11" ht="15" customHeight="1">
      <c r="B174" s="277"/>
      <c r="C174" s="255" t="s">
        <v>677</v>
      </c>
      <c r="D174" s="255"/>
      <c r="E174" s="255"/>
      <c r="F174" s="276" t="s">
        <v>658</v>
      </c>
      <c r="G174" s="255"/>
      <c r="H174" s="255" t="s">
        <v>717</v>
      </c>
      <c r="I174" s="255" t="s">
        <v>654</v>
      </c>
      <c r="J174" s="255">
        <v>50</v>
      </c>
      <c r="K174" s="298"/>
    </row>
    <row r="175" spans="2:11" ht="15" customHeight="1">
      <c r="B175" s="277"/>
      <c r="C175" s="255" t="s">
        <v>116</v>
      </c>
      <c r="D175" s="255"/>
      <c r="E175" s="255"/>
      <c r="F175" s="276" t="s">
        <v>652</v>
      </c>
      <c r="G175" s="255"/>
      <c r="H175" s="255" t="s">
        <v>718</v>
      </c>
      <c r="I175" s="255" t="s">
        <v>719</v>
      </c>
      <c r="J175" s="255"/>
      <c r="K175" s="298"/>
    </row>
    <row r="176" spans="2:11" ht="15" customHeight="1">
      <c r="B176" s="277"/>
      <c r="C176" s="255" t="s">
        <v>59</v>
      </c>
      <c r="D176" s="255"/>
      <c r="E176" s="255"/>
      <c r="F176" s="276" t="s">
        <v>652</v>
      </c>
      <c r="G176" s="255"/>
      <c r="H176" s="255" t="s">
        <v>720</v>
      </c>
      <c r="I176" s="255" t="s">
        <v>721</v>
      </c>
      <c r="J176" s="255">
        <v>1</v>
      </c>
      <c r="K176" s="298"/>
    </row>
    <row r="177" spans="2:11" ht="15" customHeight="1">
      <c r="B177" s="277"/>
      <c r="C177" s="255" t="s">
        <v>55</v>
      </c>
      <c r="D177" s="255"/>
      <c r="E177" s="255"/>
      <c r="F177" s="276" t="s">
        <v>652</v>
      </c>
      <c r="G177" s="255"/>
      <c r="H177" s="255" t="s">
        <v>722</v>
      </c>
      <c r="I177" s="255" t="s">
        <v>654</v>
      </c>
      <c r="J177" s="255">
        <v>20</v>
      </c>
      <c r="K177" s="298"/>
    </row>
    <row r="178" spans="2:11" ht="15" customHeight="1">
      <c r="B178" s="277"/>
      <c r="C178" s="255" t="s">
        <v>117</v>
      </c>
      <c r="D178" s="255"/>
      <c r="E178" s="255"/>
      <c r="F178" s="276" t="s">
        <v>652</v>
      </c>
      <c r="G178" s="255"/>
      <c r="H178" s="255" t="s">
        <v>723</v>
      </c>
      <c r="I178" s="255" t="s">
        <v>654</v>
      </c>
      <c r="J178" s="255">
        <v>255</v>
      </c>
      <c r="K178" s="298"/>
    </row>
    <row r="179" spans="2:11" ht="15" customHeight="1">
      <c r="B179" s="277"/>
      <c r="C179" s="255" t="s">
        <v>118</v>
      </c>
      <c r="D179" s="255"/>
      <c r="E179" s="255"/>
      <c r="F179" s="276" t="s">
        <v>652</v>
      </c>
      <c r="G179" s="255"/>
      <c r="H179" s="255" t="s">
        <v>617</v>
      </c>
      <c r="I179" s="255" t="s">
        <v>654</v>
      </c>
      <c r="J179" s="255">
        <v>10</v>
      </c>
      <c r="K179" s="298"/>
    </row>
    <row r="180" spans="2:11" ht="15" customHeight="1">
      <c r="B180" s="277"/>
      <c r="C180" s="255" t="s">
        <v>119</v>
      </c>
      <c r="D180" s="255"/>
      <c r="E180" s="255"/>
      <c r="F180" s="276" t="s">
        <v>652</v>
      </c>
      <c r="G180" s="255"/>
      <c r="H180" s="255" t="s">
        <v>724</v>
      </c>
      <c r="I180" s="255" t="s">
        <v>686</v>
      </c>
      <c r="J180" s="255"/>
      <c r="K180" s="298"/>
    </row>
    <row r="181" spans="2:11" ht="15" customHeight="1">
      <c r="B181" s="277"/>
      <c r="C181" s="255" t="s">
        <v>725</v>
      </c>
      <c r="D181" s="255"/>
      <c r="E181" s="255"/>
      <c r="F181" s="276" t="s">
        <v>652</v>
      </c>
      <c r="G181" s="255"/>
      <c r="H181" s="255" t="s">
        <v>726</v>
      </c>
      <c r="I181" s="255" t="s">
        <v>686</v>
      </c>
      <c r="J181" s="255"/>
      <c r="K181" s="298"/>
    </row>
    <row r="182" spans="2:11" ht="15" customHeight="1">
      <c r="B182" s="277"/>
      <c r="C182" s="255" t="s">
        <v>715</v>
      </c>
      <c r="D182" s="255"/>
      <c r="E182" s="255"/>
      <c r="F182" s="276" t="s">
        <v>652</v>
      </c>
      <c r="G182" s="255"/>
      <c r="H182" s="255" t="s">
        <v>727</v>
      </c>
      <c r="I182" s="255" t="s">
        <v>686</v>
      </c>
      <c r="J182" s="255"/>
      <c r="K182" s="298"/>
    </row>
    <row r="183" spans="2:11" ht="15" customHeight="1">
      <c r="B183" s="277"/>
      <c r="C183" s="255" t="s">
        <v>122</v>
      </c>
      <c r="D183" s="255"/>
      <c r="E183" s="255"/>
      <c r="F183" s="276" t="s">
        <v>658</v>
      </c>
      <c r="G183" s="255"/>
      <c r="H183" s="255" t="s">
        <v>728</v>
      </c>
      <c r="I183" s="255" t="s">
        <v>654</v>
      </c>
      <c r="J183" s="255">
        <v>50</v>
      </c>
      <c r="K183" s="298"/>
    </row>
    <row r="184" spans="2:11" ht="15" customHeight="1">
      <c r="B184" s="304"/>
      <c r="C184" s="286"/>
      <c r="D184" s="286"/>
      <c r="E184" s="286"/>
      <c r="F184" s="286"/>
      <c r="G184" s="286"/>
      <c r="H184" s="286"/>
      <c r="I184" s="286"/>
      <c r="J184" s="286"/>
      <c r="K184" s="305"/>
    </row>
    <row r="185" spans="2:11" ht="18.75" customHeight="1">
      <c r="B185" s="252"/>
      <c r="C185" s="255"/>
      <c r="D185" s="255"/>
      <c r="E185" s="255"/>
      <c r="F185" s="276"/>
      <c r="G185" s="255"/>
      <c r="H185" s="255"/>
      <c r="I185" s="255"/>
      <c r="J185" s="255"/>
      <c r="K185" s="252"/>
    </row>
    <row r="186" spans="2:11" ht="18.75" customHeight="1">
      <c r="B186" s="262"/>
      <c r="C186" s="262"/>
      <c r="D186" s="262"/>
      <c r="E186" s="262"/>
      <c r="F186" s="262"/>
      <c r="G186" s="262"/>
      <c r="H186" s="262"/>
      <c r="I186" s="262"/>
      <c r="J186" s="262"/>
      <c r="K186" s="262"/>
    </row>
    <row r="187" spans="2:11" ht="13.5">
      <c r="B187" s="239"/>
      <c r="C187" s="240"/>
      <c r="D187" s="240"/>
      <c r="E187" s="240"/>
      <c r="F187" s="240"/>
      <c r="G187" s="240"/>
      <c r="H187" s="240"/>
      <c r="I187" s="240"/>
      <c r="J187" s="240"/>
      <c r="K187" s="241"/>
    </row>
    <row r="188" spans="2:11" ht="21">
      <c r="B188" s="242"/>
      <c r="C188" s="243" t="s">
        <v>729</v>
      </c>
      <c r="D188" s="243"/>
      <c r="E188" s="243"/>
      <c r="F188" s="243"/>
      <c r="G188" s="243"/>
      <c r="H188" s="243"/>
      <c r="I188" s="243"/>
      <c r="J188" s="243"/>
      <c r="K188" s="244"/>
    </row>
    <row r="189" spans="2:11" ht="25.5" customHeight="1">
      <c r="B189" s="242"/>
      <c r="C189" s="310" t="s">
        <v>730</v>
      </c>
      <c r="D189" s="310"/>
      <c r="E189" s="310"/>
      <c r="F189" s="310" t="s">
        <v>731</v>
      </c>
      <c r="G189" s="311"/>
      <c r="H189" s="312" t="s">
        <v>732</v>
      </c>
      <c r="I189" s="312"/>
      <c r="J189" s="312"/>
      <c r="K189" s="244"/>
    </row>
    <row r="190" spans="2:11" ht="5.25" customHeight="1">
      <c r="B190" s="277"/>
      <c r="C190" s="274"/>
      <c r="D190" s="274"/>
      <c r="E190" s="274"/>
      <c r="F190" s="274"/>
      <c r="G190" s="255"/>
      <c r="H190" s="274"/>
      <c r="I190" s="274"/>
      <c r="J190" s="274"/>
      <c r="K190" s="298"/>
    </row>
    <row r="191" spans="2:11" ht="15" customHeight="1">
      <c r="B191" s="277"/>
      <c r="C191" s="255" t="s">
        <v>733</v>
      </c>
      <c r="D191" s="255"/>
      <c r="E191" s="255"/>
      <c r="F191" s="276" t="s">
        <v>44</v>
      </c>
      <c r="G191" s="255"/>
      <c r="H191" s="313" t="s">
        <v>734</v>
      </c>
      <c r="I191" s="313"/>
      <c r="J191" s="313"/>
      <c r="K191" s="298"/>
    </row>
    <row r="192" spans="2:11" ht="15" customHeight="1">
      <c r="B192" s="277"/>
      <c r="C192" s="283"/>
      <c r="D192" s="255"/>
      <c r="E192" s="255"/>
      <c r="F192" s="276" t="s">
        <v>46</v>
      </c>
      <c r="G192" s="255"/>
      <c r="H192" s="313" t="s">
        <v>735</v>
      </c>
      <c r="I192" s="313"/>
      <c r="J192" s="313"/>
      <c r="K192" s="298"/>
    </row>
    <row r="193" spans="2:11" ht="15" customHeight="1">
      <c r="B193" s="277"/>
      <c r="C193" s="283"/>
      <c r="D193" s="255"/>
      <c r="E193" s="255"/>
      <c r="F193" s="276" t="s">
        <v>49</v>
      </c>
      <c r="G193" s="255"/>
      <c r="H193" s="313" t="s">
        <v>736</v>
      </c>
      <c r="I193" s="313"/>
      <c r="J193" s="313"/>
      <c r="K193" s="298"/>
    </row>
    <row r="194" spans="2:11" ht="15" customHeight="1">
      <c r="B194" s="277"/>
      <c r="C194" s="255"/>
      <c r="D194" s="255"/>
      <c r="E194" s="255"/>
      <c r="F194" s="276" t="s">
        <v>47</v>
      </c>
      <c r="G194" s="255"/>
      <c r="H194" s="313" t="s">
        <v>737</v>
      </c>
      <c r="I194" s="313"/>
      <c r="J194" s="313"/>
      <c r="K194" s="298"/>
    </row>
    <row r="195" spans="2:11" ht="15" customHeight="1">
      <c r="B195" s="277"/>
      <c r="C195" s="255"/>
      <c r="D195" s="255"/>
      <c r="E195" s="255"/>
      <c r="F195" s="276" t="s">
        <v>48</v>
      </c>
      <c r="G195" s="255"/>
      <c r="H195" s="313" t="s">
        <v>738</v>
      </c>
      <c r="I195" s="313"/>
      <c r="J195" s="313"/>
      <c r="K195" s="298"/>
    </row>
    <row r="196" spans="2:11" ht="15" customHeight="1">
      <c r="B196" s="277"/>
      <c r="C196" s="255"/>
      <c r="D196" s="255"/>
      <c r="E196" s="255"/>
      <c r="F196" s="276"/>
      <c r="G196" s="255"/>
      <c r="H196" s="255"/>
      <c r="I196" s="255"/>
      <c r="J196" s="255"/>
      <c r="K196" s="298"/>
    </row>
    <row r="197" spans="2:11" ht="15" customHeight="1">
      <c r="B197" s="277"/>
      <c r="C197" s="255" t="s">
        <v>698</v>
      </c>
      <c r="D197" s="255"/>
      <c r="E197" s="255"/>
      <c r="F197" s="276" t="s">
        <v>80</v>
      </c>
      <c r="G197" s="255"/>
      <c r="H197" s="313" t="s">
        <v>739</v>
      </c>
      <c r="I197" s="313"/>
      <c r="J197" s="313"/>
      <c r="K197" s="298"/>
    </row>
    <row r="198" spans="2:11" ht="15" customHeight="1">
      <c r="B198" s="277"/>
      <c r="C198" s="283"/>
      <c r="D198" s="255"/>
      <c r="E198" s="255"/>
      <c r="F198" s="276" t="s">
        <v>597</v>
      </c>
      <c r="G198" s="255"/>
      <c r="H198" s="313" t="s">
        <v>598</v>
      </c>
      <c r="I198" s="313"/>
      <c r="J198" s="313"/>
      <c r="K198" s="298"/>
    </row>
    <row r="199" spans="2:11" ht="15" customHeight="1">
      <c r="B199" s="277"/>
      <c r="C199" s="255"/>
      <c r="D199" s="255"/>
      <c r="E199" s="255"/>
      <c r="F199" s="276" t="s">
        <v>595</v>
      </c>
      <c r="G199" s="255"/>
      <c r="H199" s="313" t="s">
        <v>740</v>
      </c>
      <c r="I199" s="313"/>
      <c r="J199" s="313"/>
      <c r="K199" s="298"/>
    </row>
    <row r="200" spans="2:11" ht="15" customHeight="1">
      <c r="B200" s="314"/>
      <c r="C200" s="283"/>
      <c r="D200" s="283"/>
      <c r="E200" s="283"/>
      <c r="F200" s="276" t="s">
        <v>599</v>
      </c>
      <c r="G200" s="261"/>
      <c r="H200" s="315" t="s">
        <v>88</v>
      </c>
      <c r="I200" s="315"/>
      <c r="J200" s="315"/>
      <c r="K200" s="316"/>
    </row>
    <row r="201" spans="2:11" ht="15" customHeight="1">
      <c r="B201" s="314"/>
      <c r="C201" s="283"/>
      <c r="D201" s="283"/>
      <c r="E201" s="283"/>
      <c r="F201" s="276" t="s">
        <v>600</v>
      </c>
      <c r="G201" s="261"/>
      <c r="H201" s="315" t="s">
        <v>558</v>
      </c>
      <c r="I201" s="315"/>
      <c r="J201" s="315"/>
      <c r="K201" s="316"/>
    </row>
    <row r="202" spans="2:11" ht="15" customHeight="1">
      <c r="B202" s="314"/>
      <c r="C202" s="283"/>
      <c r="D202" s="283"/>
      <c r="E202" s="283"/>
      <c r="F202" s="317"/>
      <c r="G202" s="261"/>
      <c r="H202" s="318"/>
      <c r="I202" s="318"/>
      <c r="J202" s="318"/>
      <c r="K202" s="316"/>
    </row>
    <row r="203" spans="2:11" ht="15" customHeight="1">
      <c r="B203" s="314"/>
      <c r="C203" s="255" t="s">
        <v>721</v>
      </c>
      <c r="D203" s="283"/>
      <c r="E203" s="283"/>
      <c r="F203" s="276">
        <v>1</v>
      </c>
      <c r="G203" s="261"/>
      <c r="H203" s="315" t="s">
        <v>741</v>
      </c>
      <c r="I203" s="315"/>
      <c r="J203" s="315"/>
      <c r="K203" s="316"/>
    </row>
    <row r="204" spans="2:11" ht="15" customHeight="1">
      <c r="B204" s="314"/>
      <c r="C204" s="283"/>
      <c r="D204" s="283"/>
      <c r="E204" s="283"/>
      <c r="F204" s="276">
        <v>2</v>
      </c>
      <c r="G204" s="261"/>
      <c r="H204" s="315" t="s">
        <v>742</v>
      </c>
      <c r="I204" s="315"/>
      <c r="J204" s="315"/>
      <c r="K204" s="316"/>
    </row>
    <row r="205" spans="2:11" ht="15" customHeight="1">
      <c r="B205" s="314"/>
      <c r="C205" s="283"/>
      <c r="D205" s="283"/>
      <c r="E205" s="283"/>
      <c r="F205" s="276">
        <v>3</v>
      </c>
      <c r="G205" s="261"/>
      <c r="H205" s="315" t="s">
        <v>743</v>
      </c>
      <c r="I205" s="315"/>
      <c r="J205" s="315"/>
      <c r="K205" s="316"/>
    </row>
    <row r="206" spans="2:11" ht="15" customHeight="1">
      <c r="B206" s="314"/>
      <c r="C206" s="283"/>
      <c r="D206" s="283"/>
      <c r="E206" s="283"/>
      <c r="F206" s="276">
        <v>4</v>
      </c>
      <c r="G206" s="261"/>
      <c r="H206" s="315" t="s">
        <v>744</v>
      </c>
      <c r="I206" s="315"/>
      <c r="J206" s="315"/>
      <c r="K206" s="316"/>
    </row>
    <row r="207" spans="2:11" ht="12.75" customHeight="1">
      <c r="B207" s="319"/>
      <c r="C207" s="320"/>
      <c r="D207" s="320"/>
      <c r="E207" s="320"/>
      <c r="F207" s="320"/>
      <c r="G207" s="320"/>
      <c r="H207" s="320"/>
      <c r="I207" s="320"/>
      <c r="J207" s="320"/>
      <c r="K207" s="321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Jan Jirásek</cp:lastModifiedBy>
  <dcterms:modified xsi:type="dcterms:W3CDTF">2013-10-14T01:41:15Z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