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35" windowHeight="8955" activeTab="0"/>
  </bookViews>
  <sheets>
    <sheet name="Rekapitulace stavby" sheetId="1" r:id="rId1"/>
    <sheet name="SO01 - Lesní cesta" sheetId="2" r:id="rId2"/>
    <sheet name="SO02 - Opěrné stěny" sheetId="3" r:id="rId3"/>
    <sheet name="SO03 - Mobiliář" sheetId="4" r:id="rId4"/>
    <sheet name="SO04 - Přeložka NN" sheetId="5" r:id="rId5"/>
    <sheet name="OST - Ostatní náklady" sheetId="6" r:id="rId6"/>
    <sheet name="Pokyny pro vyplnění" sheetId="7" r:id="rId7"/>
  </sheets>
  <definedNames>
    <definedName name="_xlnm._FilterDatabase" localSheetId="5" hidden="1">'OST - Ostatní náklady'!$C$80:$K$80</definedName>
    <definedName name="_xlnm._FilterDatabase" localSheetId="1" hidden="1">'SO01 - Lesní cesta'!$C$86:$K$86</definedName>
    <definedName name="_xlnm._FilterDatabase" localSheetId="2" hidden="1">'SO02 - Opěrné stěny'!$C$82:$K$82</definedName>
    <definedName name="_xlnm._FilterDatabase" localSheetId="3" hidden="1">'SO03 - Mobiliář'!$C$83:$K$83</definedName>
    <definedName name="_xlnm._FilterDatabase" localSheetId="4" hidden="1">'SO04 - Přeložka NN'!$C$83:$K$83</definedName>
    <definedName name="_xlnm.Print_Titles" localSheetId="5">'OST - Ostatní náklady'!$80:$80</definedName>
    <definedName name="_xlnm.Print_Titles" localSheetId="0">'Rekapitulace stavby'!$49:$49</definedName>
    <definedName name="_xlnm.Print_Titles" localSheetId="1">'SO01 - Lesní cesta'!$86:$86</definedName>
    <definedName name="_xlnm.Print_Titles" localSheetId="2">'SO02 - Opěrné stěny'!$82:$82</definedName>
    <definedName name="_xlnm.Print_Titles" localSheetId="3">'SO03 - Mobiliář'!$83:$83</definedName>
    <definedName name="_xlnm.Print_Titles" localSheetId="4">'SO04 - Přeložka NN'!$83:$83</definedName>
    <definedName name="_xlnm.Print_Area" localSheetId="5">'OST - Ostatní náklady'!$C$4:$J$36,'OST - Ostatní náklady'!$C$42:$J$62,'OST - Ostatní náklady'!$C$68:$K$99</definedName>
    <definedName name="_xlnm.Print_Area" localSheetId="6">'Pokyny pro vyplnění'!$B$2:$K$69,'Pokyny pro vyplnění'!$B$72:$K$116,'Pokyny pro vyplnění'!$B$119:$K$184,'Pokyny pro vyplnění'!$B$187:$K$207</definedName>
    <definedName name="_xlnm.Print_Area" localSheetId="0">'Rekapitulace stavby'!$D$4:$AO$33,'Rekapitulace stavby'!$C$39:$AQ$57</definedName>
    <definedName name="_xlnm.Print_Area" localSheetId="1">'SO01 - Lesní cesta'!$C$4:$J$36,'SO01 - Lesní cesta'!$C$42:$J$68,'SO01 - Lesní cesta'!$C$74:$K$464</definedName>
    <definedName name="_xlnm.Print_Area" localSheetId="2">'SO02 - Opěrné stěny'!$C$4:$J$36,'SO02 - Opěrné stěny'!$C$42:$J$64,'SO02 - Opěrné stěny'!$C$70:$K$153</definedName>
    <definedName name="_xlnm.Print_Area" localSheetId="3">'SO03 - Mobiliář'!$C$4:$J$36,'SO03 - Mobiliář'!$C$42:$J$65,'SO03 - Mobiliář'!$C$71:$K$151</definedName>
    <definedName name="_xlnm.Print_Area" localSheetId="4">'SO04 - Přeložka NN'!$C$4:$J$36,'SO04 - Přeložka NN'!$C$42:$J$65,'SO04 - Přeložka NN'!$C$71:$K$130</definedName>
  </definedNames>
  <calcPr fullCalcOnLoad="1"/>
</workbook>
</file>

<file path=xl/sharedStrings.xml><?xml version="1.0" encoding="utf-8"?>
<sst xmlns="http://schemas.openxmlformats.org/spreadsheetml/2006/main" count="5979" uniqueCount="1176">
  <si>
    <t>Export VZ</t>
  </si>
  <si>
    <t>List obsahuje:</t>
  </si>
  <si>
    <t>3.0</t>
  </si>
  <si>
    <t>False</t>
  </si>
  <si>
    <t>{DCBFDCE1-8764-4DD9-B4E7-2AAA0635D116}</t>
  </si>
  <si>
    <t>0,01</t>
  </si>
  <si>
    <t>21</t>
  </si>
  <si>
    <t>15</t>
  </si>
  <si>
    <t>REKAPITULACE STAVBY</t>
  </si>
  <si>
    <t>v ---  níže se nacházejí doplnkové a pomocné údaje k sestavám  --- v</t>
  </si>
  <si>
    <t>Návod na vyplnění</t>
  </si>
  <si>
    <t>0,001</t>
  </si>
  <si>
    <t>Kód:</t>
  </si>
  <si>
    <t>2014-35</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</si>
  <si>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</si>
  <si>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</si>
  <si>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Příroda spojuje - Branaldova cesta</t>
  </si>
  <si>
    <t>0,1</t>
  </si>
  <si>
    <t>KSO:</t>
  </si>
  <si>
    <t>CC-CZ:</t>
  </si>
  <si>
    <t>1</t>
  </si>
  <si>
    <t>Místo:</t>
  </si>
  <si>
    <t>Karlovy Vary</t>
  </si>
  <si>
    <t>Datum:</t>
  </si>
  <si>
    <t>01.10.2014</t>
  </si>
  <si>
    <t>10</t>
  </si>
  <si>
    <t>100</t>
  </si>
  <si>
    <t>Zadavatel:</t>
  </si>
  <si>
    <t>IČ:</t>
  </si>
  <si>
    <t xml:space="preserve"> </t>
  </si>
  <si>
    <t>DIČ:</t>
  </si>
  <si>
    <t>Uchazeč:</t>
  </si>
  <si>
    <t>Vyplň údaj</t>
  </si>
  <si>
    <t>Projektant:</t>
  </si>
  <si>
    <t>Ing. David Pokorný</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</si>
  <si>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</si>
  <si>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</si>
  <si>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</si>
  <si>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</si>
  <si>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</si>
  <si>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</si>
  <si>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</si>
  <si>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</si>
  <si>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</si>
  <si>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</si>
  <si>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</si>
  <si>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</si>
  <si>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</si>
  <si>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</si>
  <si>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</si>
  <si>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</si>
  <si>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</si>
  <si>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</si>
  <si>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</si>
  <si>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</si>
  <si>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</si>
  <si>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</si>
  <si>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</si>
  <si>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</si>
  <si>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</si>
  <si>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</si>
  <si>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</si>
  <si>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</si>
  <si>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</si>
  <si>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</si>
  <si>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</si>
  <si>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</si>
  <si>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</si>
  <si>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</si>
  <si>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</si>
  <si>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</si>
  <si>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</si>
  <si>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</si>
  <si>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</si>
  <si>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</si>
  <si>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SO01</t>
  </si>
  <si>
    <t>Lesní cesta</t>
  </si>
  <si>
    <t>STA</t>
  </si>
  <si>
    <t>{112CCA41-52A5-4AF8-922E-72388086E2EC}</t>
  </si>
  <si>
    <t>2</t>
  </si>
  <si>
    <t>SO02</t>
  </si>
  <si>
    <t>Opěrné stěny</t>
  </si>
  <si>
    <t>{FCE4CC46-3A90-4228-8634-196247B56AE5}</t>
  </si>
  <si>
    <t>SO03</t>
  </si>
  <si>
    <t>Mobiliář</t>
  </si>
  <si>
    <t>{D8A70DE5-1EF5-441A-BA5C-C983A1232EF8}</t>
  </si>
  <si>
    <t>SO04</t>
  </si>
  <si>
    <t>Přeložka NN</t>
  </si>
  <si>
    <t>{E3CCB42C-CDC4-404B-A609-9B79A6D5E9D6}</t>
  </si>
  <si>
    <t>OST</t>
  </si>
  <si>
    <t>Ostatní náklady</t>
  </si>
  <si>
    <t>{1135EE9F-BD6F-40E1-BA28-5C24B798375C}</t>
  </si>
  <si>
    <t>Zpět na list:</t>
  </si>
  <si>
    <t>KRYCÍ LIST SOUPISU</t>
  </si>
  <si>
    <t>Objekt:</t>
  </si>
  <si>
    <t>SO01 - Lesní cesta</t>
  </si>
  <si>
    <t>REKAPITULACE ČLENĚNÍ SOUPISU PRACÍ</t>
  </si>
  <si>
    <t>Kód dílu - Popis</t>
  </si>
  <si>
    <t>Cena celkem [CZK]</t>
  </si>
  <si>
    <t>Náklady soupisu celkem</t>
  </si>
  <si>
    <t>-1</t>
  </si>
  <si>
    <t>HSV - Práce a dodávky HSV</t>
  </si>
  <si>
    <t xml:space="preserve">    1 - Zemní práce</t>
  </si>
  <si>
    <t xml:space="preserve">    2 - Základy,zvláštní zakládání</t>
  </si>
  <si>
    <t xml:space="preserve">    5 - Komunikace</t>
  </si>
  <si>
    <t xml:space="preserve">    8 - Trubní vedení</t>
  </si>
  <si>
    <t xml:space="preserve">    9 - Ostatní konstrukce a práce-bourání</t>
  </si>
  <si>
    <t xml:space="preserve">    91 - Doplňující práce na komunikaci</t>
  </si>
  <si>
    <t xml:space="preserve">    997 - Přesun sutě</t>
  </si>
  <si>
    <t xml:space="preserve">    998 - Přesun hmot</t>
  </si>
  <si>
    <t>M - Práce a dodávky M</t>
  </si>
  <si>
    <t xml:space="preserve">    46-M - Zemní práce při extr.mont.pracích</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</si>
  <si>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</si>
  <si>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</si>
  <si>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</si>
  <si>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</si>
  <si>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</si>
  <si>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</si>
  <si>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</si>
  <si>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</si>
  <si>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</si>
  <si>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</si>
  <si>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</si>
  <si>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</si>
  <si>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</si>
  <si>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</si>
  <si>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</si>
  <si>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HSV</t>
  </si>
  <si>
    <t>Práce a dodávky HSV</t>
  </si>
  <si>
    <t>ROZPOCET</t>
  </si>
  <si>
    <t>Zemní práce</t>
  </si>
  <si>
    <t>K</t>
  </si>
  <si>
    <t>113202111</t>
  </si>
  <si>
    <t>Vytrhání obrub krajníků obrubníků stojatých</t>
  </si>
  <si>
    <t>m</t>
  </si>
  <si>
    <t>CS ÚRS 2014 02</t>
  </si>
  <si>
    <t>4</t>
  </si>
  <si>
    <t>PP</t>
  </si>
  <si>
    <t>Vytrhání obrub s vybouráním lože, s přemístěním hmot na skládku na vzdálenost do 3 m nebo s naložením na dopravní prostředek z krajníků nebo obrubníků stojatých</t>
  </si>
  <si>
    <t>PSC</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</si>
  <si>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</si>
  <si>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VV</t>
  </si>
  <si>
    <t>20,3727</t>
  </si>
  <si>
    <t>14,4562</t>
  </si>
  <si>
    <t>86,8724</t>
  </si>
  <si>
    <t>65,3240</t>
  </si>
  <si>
    <t>113107241</t>
  </si>
  <si>
    <t>Odstranění podkladu pl přes 200 m2 živičných tl 50 mm</t>
  </si>
  <si>
    <t>m2</t>
  </si>
  <si>
    <t>Odstranění podkladů nebo krytů s přemístěním hmot na skládku na vzdálenost do 20 m nebo s naložením na dopravní prostředek v ploše jednotlivě přes 200 m2 živičných, o tl. vrstvy do 50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</si>
  <si>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</si>
  <si>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244,2711</t>
  </si>
  <si>
    <t>71,5920</t>
  </si>
  <si>
    <t>3</t>
  </si>
  <si>
    <t>113107231</t>
  </si>
  <si>
    <t>Odstranění podkladu pl přes 200 m2 z betonu prostého tl 150 mm</t>
  </si>
  <si>
    <t>Odstranění podkladů nebo krytů s přemístěním hmot na skládku na vzdálenost do 20 m nebo s naložením na dopravní prostředek v ploše jednotlivě přes 200 m2 z betonu prostého, o tl. vrstvy přes 100 do 150 mm</t>
  </si>
  <si>
    <t>554,6843</t>
  </si>
  <si>
    <t>8,1192</t>
  </si>
  <si>
    <t>113107222</t>
  </si>
  <si>
    <t>Odstranění podkladu pl přes 200 m2 z kameniva drceného tl 200 mm</t>
  </si>
  <si>
    <t>Odstranění podkladů nebo krytů s přemístěním hmot na skládku na vzdálenost do 20 m nebo s naložením na dopravní prostředek v ploše jednotlivě přes 200 m2 z kameniva hrubého drceného, o tl. vrstvy přes 100 do 200 mm</t>
  </si>
  <si>
    <t>5</t>
  </si>
  <si>
    <t>130001101</t>
  </si>
  <si>
    <t>Příplatek za ztížení vykopávky v blízkosti podzemního vedení</t>
  </si>
  <si>
    <t>m3</t>
  </si>
  <si>
    <t>Příplatek k cenám hloubených vykopávek za ztížení vykopávky v blízkosti podzemního vedení nebo výbušnin pro jakoukoliv třídu horniny</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</si>
  <si>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</si>
  <si>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3,0*13,326</t>
  </si>
  <si>
    <t>47,00*0,40</t>
  </si>
  <si>
    <t>30,00*0,40</t>
  </si>
  <si>
    <t>6</t>
  </si>
  <si>
    <t>122202203</t>
  </si>
  <si>
    <t>Odkopávky a prokopávky nezapažené pro silnice objemu do 5000 m3 v hornině tř. 3</t>
  </si>
  <si>
    <t>Odkopávky a prokopávky nezapažené pro silnice s přemístěním výkopku v příčných profilech na vzdálenost do 15 m nebo s naložením na dopravní prostředek v hornině tř. 3 přes 1 000 do 5 000 m3</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</si>
  <si>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</si>
  <si>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69,5454*1,20</t>
  </si>
  <si>
    <t>35,6784*0,80</t>
  </si>
  <si>
    <t>(3,94+5,37+7,14+8,59+8,33+7,51+4,54+2,83+2,15+2,53+2,53+2,30)/12*58,89</t>
  </si>
  <si>
    <t>(2,30+1,88+1,48+1,22+1,01+0,98+1,05+2,66+5,01+2,96+2,00)/11*50</t>
  </si>
  <si>
    <t>(2,00+1,32+1,07+0,91+0,79+0,95+1,34+1,30+1,22+1,16+1,33)/11*50</t>
  </si>
  <si>
    <t>(13,3+3,57+1,33+1,07+1,15+1,18+1,22+1,31+1,41+1,33+1,23)/11*50</t>
  </si>
  <si>
    <t>(1,23+1,24+1,43+1,57+1,81+1,82+1,77+1,80+1,89+1,96+1,95)/11*50</t>
  </si>
  <si>
    <t>(1,95+1,72+1,21+0,92+1,24+2,09+3,80+5,73+7,97+10,40+13,00)/11*50</t>
  </si>
  <si>
    <t>(13,0+17,10+21,35+23,13+22,56+21,82+19,49+16,59+13,91+8,04+4,71)/11*50</t>
  </si>
  <si>
    <t>(2,23+1,13+0,33+1,36+16,00+1,52)/6*120</t>
  </si>
  <si>
    <t>(5,67+19,36+20,41+0,0)/4*60</t>
  </si>
  <si>
    <t>7</t>
  </si>
  <si>
    <t>122202209</t>
  </si>
  <si>
    <t>Příplatek k odkopávkám a prokopávkám pro silnice v hornině tř. 3 za lepivost</t>
  </si>
  <si>
    <t>Odkopávky a prokopávky nezapažené pro silnice s přemístěním výkopku v příčných profilech na vzdálenost do 15 m nebo s naložením na dopravní prostředek v hornině tř. 3 Příplatek k cenám za lepivost horniny tř. 3</t>
  </si>
  <si>
    <t>8</t>
  </si>
  <si>
    <t>132201101</t>
  </si>
  <si>
    <t>Hloubení rýh š do 600 mm v hornině tř. 3 objemu do 100 m3</t>
  </si>
  <si>
    <t>1720522161</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</si>
  <si>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</si>
  <si>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0,3*0,3*(52,6529+130,9867)</t>
  </si>
  <si>
    <t>9</t>
  </si>
  <si>
    <t>132201109</t>
  </si>
  <si>
    <t>Příplatek za lepivost k hloubení rýh š do 600 mm v hornině tř. 3</t>
  </si>
  <si>
    <t>Hloubení zapažených i nezapažených rýh šířky do 600 mm s urovnáním dna do předepsaného profilu a spádu v hornině tř. 3 Příplatek k cenám za lepivost horniny tř. 3</t>
  </si>
  <si>
    <t>131201101</t>
  </si>
  <si>
    <t>Hloubení jam nezapažených v hornině tř. 3 objemu do 100 m3</t>
  </si>
  <si>
    <t>-428352631</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</si>
  <si>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</si>
  <si>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"vsakovací jímky"</t>
  </si>
  <si>
    <t>1,0*1,0*1,0*5</t>
  </si>
  <si>
    <t>11</t>
  </si>
  <si>
    <t>131201109</t>
  </si>
  <si>
    <t>Příplatek za lepivost u hloubení jam nezapažených v hornině tř. 3</t>
  </si>
  <si>
    <t>Hloubení nezapažených jam a zářezů s urovnáním dna do předepsaného profilu a spádu Příplatek k cenám za lepivost horniny tř. 3</t>
  </si>
  <si>
    <t>12</t>
  </si>
  <si>
    <t>171101105</t>
  </si>
  <si>
    <t>Uložení sypaniny z hornin soudržných do násypů zhutněných do 103 % PS</t>
  </si>
  <si>
    <t>Uložení sypaniny do násypů s rozprostřením sypaniny ve vrstvách a s hrubým urovnáním zhutněných s uzavřením povrchu násypu z hornin soudržných s předepsanou mírou zhutnění v procentech výsledků zkoušek Proctor-Standard (dále jen PS) na 103 % PS</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</si>
  <si>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</si>
  <si>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(0,24+1,97+0,66+0,25+3,726)/5*80</t>
  </si>
  <si>
    <t>13</t>
  </si>
  <si>
    <t>162201102</t>
  </si>
  <si>
    <t>Vodorovné přemístění do 50 m výkopku/sypaniny z horniny tř. 1 až 4</t>
  </si>
  <si>
    <t>-1296555504</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</si>
  <si>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</si>
  <si>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"přemístění na meziskládku a zpět"</t>
  </si>
  <si>
    <t>"krajnice" 119,98*2</t>
  </si>
  <si>
    <t>14</t>
  </si>
  <si>
    <t>162701105</t>
  </si>
  <si>
    <t>Vodorovné přemístění do 10000 m výkopku/sypaniny z horniny tř. 1 až 4</t>
  </si>
  <si>
    <t>Vodorovné přemístění výkopku nebo sypaniny po suchu na obvyklém dopravním prostředku, bez naložení výkopku, avšak se složením bez rozhrnutí z horniny tř. 1 až 4 na vzdálenost přes 9 000 do 10 000 m</t>
  </si>
  <si>
    <t>2956,818</t>
  </si>
  <si>
    <t>16,5276</t>
  </si>
  <si>
    <t>5,00</t>
  </si>
  <si>
    <t>"uložení sypaniny do násypů" -109,536</t>
  </si>
  <si>
    <t>"zřízení krajnic" -119,98</t>
  </si>
  <si>
    <t>162701109</t>
  </si>
  <si>
    <t>Příplatek k vodorovnému přemístění výkopku/sypaniny z horniny tř. 1 až 4 ZKD 1000 m přes 10000 m</t>
  </si>
  <si>
    <t>Vodorovné přemístění výkopku nebo sypaniny po suchu na obvyklém dopravním prostředku, bez naložení výkopku, avšak se složením bez rozhrnutí z horniny tř. 1 až 4 na vzdálenost Příplatek k ceně za každých dalších i započatých 1 000 m</t>
  </si>
  <si>
    <t>"skládka Činov 16 km"</t>
  </si>
  <si>
    <t>(2956,818-1500)*6</t>
  </si>
  <si>
    <t>16</t>
  </si>
  <si>
    <t>171201201</t>
  </si>
  <si>
    <t>Uložení sypaniny na skládky</t>
  </si>
  <si>
    <t>1433624143</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</si>
  <si>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</si>
  <si>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"uložení na placenou skládku" 2956,818-1500</t>
  </si>
  <si>
    <t>"uložení na skládku investora" 1500</t>
  </si>
  <si>
    <t>"uložení na meziskládku - krajnice" 119,98</t>
  </si>
  <si>
    <t>17</t>
  </si>
  <si>
    <t>171201211</t>
  </si>
  <si>
    <t>Poplatek za uložení odpadu ze sypaniny na skládce (skládkovné)</t>
  </si>
  <si>
    <t>t</t>
  </si>
  <si>
    <t>-662702432</t>
  </si>
  <si>
    <t>(2956,818-1500)*1,67</t>
  </si>
  <si>
    <t>18</t>
  </si>
  <si>
    <t>167101102</t>
  </si>
  <si>
    <t>Nakládání výkopku z hornin tř. 1 až 4 přes 100 m3</t>
  </si>
  <si>
    <t>456601598</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</si>
  <si>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</si>
  <si>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"krajnice" 119,98</t>
  </si>
  <si>
    <t>19</t>
  </si>
  <si>
    <t>174102101</t>
  </si>
  <si>
    <t>Zásyp jam, šachet a rýh do 30 m3 sypaninou se zhutněním při překopech inženýrských sítí</t>
  </si>
  <si>
    <t>-1623026103</t>
  </si>
  <si>
    <t xml:space="preserve">Poznámka k souboru cen:
1. Ceny jsou určeny pouze pro případy havárií, přeložek nebo běžných oprav inženýrských sítí. 2. Ceny nelze použít v rámci výstavby nových inženýrských sítí. 3. Ceny 174 10- . . jsou určeny pro zhutněné zásypy s mírou zhutnění:     a) z hornin soudržných do 100 % PS,     b) z hornin nesoudržných do I(d) 0,9,     c) z hornin kamenitých pro jakoukoliv míru zhutnění. 4. Je-li projektem předepsáno vyšší zhutnění, než je uvedeno v bodě a) a b) poznámky č 1., ocení se     zásyp individuálně.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případný objem obsypu potrubí oceňovaný cenami souboru cen 175     10-11 Obsyp potrubí. 7. Odklizení zbylého výkopku po provedení zásypu zářezů se šikmými stěnami pro podzemní vedení nebo     zásypu jam a rýh pro podzemní vedení se oceňuje, je-li objem zbylého výkopku:     a) do 1 m3 na 1 m vedení a jedná se o výkopek neulehlý - toto se oceňuje cenami souboru cen 167         10-110 Nakládání výkopku nebo sypaniny a 162 . 0-1 . Vodorovné přemístění výkopku. Jedná-li se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</si>
  <si>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20</t>
  </si>
  <si>
    <t>M</t>
  </si>
  <si>
    <t>583440030</t>
  </si>
  <si>
    <t>kamenivo drcené hrubé frakce 63-125</t>
  </si>
  <si>
    <t>-682343940</t>
  </si>
  <si>
    <t>kamenivo přírodní drcené hutné pro stavební účely PDK (drobné, hrubé a štěrkodrť) kamenivo drcené hrubé d&gt;=2 a D&lt;=45 mm (ČSN EN 13043 ) d&gt;=2 a D&gt;=4 mm (ČSN EN 12620, ČSN EN 13139 ) d&gt;=1 a D&gt;=2 mm (ČSN EN 13242) frakce  63-125 MN  horninová směs lom Zbraslav</t>
  </si>
  <si>
    <t>1,0*1,0*1,0*5*1,67*1,1*1,02</t>
  </si>
  <si>
    <t>112101101</t>
  </si>
  <si>
    <t>Kácení stromů listnatých D kmene do 300 mm</t>
  </si>
  <si>
    <t>kus</t>
  </si>
  <si>
    <t>Kácení stromů s odřezáním kmene a s odvětvením listnatých, průměru kmene přes 100 do 300 mm</t>
  </si>
  <si>
    <t xml:space="preserve">Poznámka k souboru cen:
1. Ceny lze použít i pro odstranění stromů ze sesuté zeminy, vývratů a polomů. 2. V ceně jsou započteny i náklady na případné nutné odklizení kmene a větví odděleně na vzdálenost     do 50 m nebo s naložením na dopravní prostředek. 3. Průměr kmene se měří v místě řezu. 4. Ceny nelze užít v případě, kdy je nutné odstraňování stromu po částech; tyto práce lze oceňovat     příslušnými cenami katalogu 823-1 Plochy a úprava území. 5. Počet stromů při kácení souvislého lesního porostu lze určit podle tabulky uvedené v příloze č.     2. </t>
  </si>
  <si>
    <t>22</t>
  </si>
  <si>
    <t>112101121</t>
  </si>
  <si>
    <t>Kácení stromů jehličnatých D kmene do 300 mm</t>
  </si>
  <si>
    <t>Kácení stromů s odřezáním kmene a s odvětvením jehličnatých bez odkornění, kmene průměru přes 100 do 300 mm</t>
  </si>
  <si>
    <t>23</t>
  </si>
  <si>
    <t>112101102</t>
  </si>
  <si>
    <t>Kácení stromů listnatých D kmene do 500 mm</t>
  </si>
  <si>
    <t>Kácení stromů s odřezáním kmene a s odvětvením listnatých, průměru kmene přes 300 do 500 mm</t>
  </si>
  <si>
    <t>24</t>
  </si>
  <si>
    <t>112101122</t>
  </si>
  <si>
    <t>Kácení stromů jehličnatých D kmene do 500 mm</t>
  </si>
  <si>
    <t>Kácení stromů s odřezáním kmene a s odvětvením jehličnatých bez odkornění, kmene průměru přes 300 do 500 mm</t>
  </si>
  <si>
    <t>25</t>
  </si>
  <si>
    <t>112101103</t>
  </si>
  <si>
    <t>Kácení stromů listnatých D kmene do 700 mm</t>
  </si>
  <si>
    <t>Kácení stromů s odřezáním kmene a s odvětvením listnatých, průměru kmene přes 500 do 700 mm</t>
  </si>
  <si>
    <t>26</t>
  </si>
  <si>
    <t>112101123</t>
  </si>
  <si>
    <t>Kácení stromů jehličnatých D kmene do 700 mm</t>
  </si>
  <si>
    <t>Kácení stromů s odřezáním kmene a s odvětvením jehličnatých bez odkornění, kmene průměru přes 500 do 700 mm</t>
  </si>
  <si>
    <t>27</t>
  </si>
  <si>
    <t>112201101</t>
  </si>
  <si>
    <t>Odstranění pařezů D do 300 mm</t>
  </si>
  <si>
    <t>Odstranění pařezů s jejich vykopáním, vytrháním nebo odstřelením, s přesekáním kořenů průměru přes 100 do 300 mm</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</si>
  <si>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</si>
  <si>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28</t>
  </si>
  <si>
    <t>112201102</t>
  </si>
  <si>
    <t>Odstranění pařezů D do 500 mm</t>
  </si>
  <si>
    <t>Odstranění pařezů s jejich vykopáním, vytrháním nebo odstřelením, s přesekáním kořenů průměru přes 300 do 500 mm</t>
  </si>
  <si>
    <t>29</t>
  </si>
  <si>
    <t>112201103</t>
  </si>
  <si>
    <t>Odstranění pařezů D do 700 mm</t>
  </si>
  <si>
    <t>Odstranění pařezů s jejich vykopáním, vytrháním nebo odstřelením, s přesekáním kořenů průměru přes 500 do 700 mm</t>
  </si>
  <si>
    <t>30</t>
  </si>
  <si>
    <t>162301411</t>
  </si>
  <si>
    <t>Vodorovné přemístění kmenů stromů listnatých do 5 km D kmene do 300 mm</t>
  </si>
  <si>
    <t>-175680429</t>
  </si>
  <si>
    <t xml:space="preserve">Poznámka k souboru cen:
1. Průměr kmene i pařezu se měří v místě řezu. 2. Měrná jednotka je 1 strom. </t>
  </si>
  <si>
    <t>31</t>
  </si>
  <si>
    <t>162301412</t>
  </si>
  <si>
    <t>Vodorovné přemístění kmenů stromů listnatých do 5 km D kmene do 500 mm</t>
  </si>
  <si>
    <t>1196733795</t>
  </si>
  <si>
    <t>32</t>
  </si>
  <si>
    <t>162301413</t>
  </si>
  <si>
    <t>Vodorovné přemístění kmenů stromů listnatých do 5 km D kmene do 700 mm</t>
  </si>
  <si>
    <t>-1736707234</t>
  </si>
  <si>
    <t>33</t>
  </si>
  <si>
    <t>162301415</t>
  </si>
  <si>
    <t>Vodorovné přemístění kmenů stromů jehličnatých do 5 km D kmene do 300 mm</t>
  </si>
  <si>
    <t>1520443510</t>
  </si>
  <si>
    <t>34</t>
  </si>
  <si>
    <t>162301416</t>
  </si>
  <si>
    <t>Vodorovné přemístění kmenů stromů jehličnatých do 5 km D kmene do 500 mm</t>
  </si>
  <si>
    <t>-1681924951</t>
  </si>
  <si>
    <t>35</t>
  </si>
  <si>
    <t>162301417</t>
  </si>
  <si>
    <t>Vodorovné přemístění kmenů stromů jehličnatých do 5 km D kmene do 700 mm</t>
  </si>
  <si>
    <t>175830200</t>
  </si>
  <si>
    <t>36</t>
  </si>
  <si>
    <t>162301421</t>
  </si>
  <si>
    <t>Vodorovné přemístění pařezů do 5 km D do 300 mm</t>
  </si>
  <si>
    <t>-556909676</t>
  </si>
  <si>
    <t>37</t>
  </si>
  <si>
    <t>162301422</t>
  </si>
  <si>
    <t>Vodorovné přemístění pařezů do 5 km D do 500 mm</t>
  </si>
  <si>
    <t>-1199246684</t>
  </si>
  <si>
    <t>38</t>
  </si>
  <si>
    <t>162301423</t>
  </si>
  <si>
    <t>Vodorovné přemístění pařezů do 5 km D do 700 mm</t>
  </si>
  <si>
    <t>-307679272</t>
  </si>
  <si>
    <t>39</t>
  </si>
  <si>
    <t>111201101</t>
  </si>
  <si>
    <t>Odstranění křovin a stromů průměru kmene do 100 mm i s kořeny z celkové plochy do 1000 m2</t>
  </si>
  <si>
    <t>Odstranění křovin a stromů s odstraněním kořenů průměru kmene do 100 mm do sklonu terénu 1 : 5, při celkové ploše do 1 000 m2</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</si>
  <si>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</si>
  <si>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40</t>
  </si>
  <si>
    <t>111201401</t>
  </si>
  <si>
    <t>Spálení křovin a stromů průměru kmene do 100 mm</t>
  </si>
  <si>
    <t>-1818082591</t>
  </si>
  <si>
    <t xml:space="preserve">Poznámka k souboru cen:
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 </t>
  </si>
  <si>
    <t>"spálení křovin" 50</t>
  </si>
  <si>
    <t>"spálení větví kácených stromů" 50</t>
  </si>
  <si>
    <t>41</t>
  </si>
  <si>
    <t>121101102</t>
  </si>
  <si>
    <t>Sejmutí ornice s přemístěním na vzdálenost do 100 m</t>
  </si>
  <si>
    <t>Sejmutí ornice nebo lesní půdy s vodorovným přemístěním na hromady v místě upotřebení nebo na dočasné či trvalé skládky se složením, na vzdálenost přes 50 do 100 m</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</si>
  <si>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</si>
  <si>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600,00*0,10</t>
  </si>
  <si>
    <t>700,00*0,10</t>
  </si>
  <si>
    <t>42</t>
  </si>
  <si>
    <t>181102302</t>
  </si>
  <si>
    <t>Úprava pláně v zářezech se zhutněním</t>
  </si>
  <si>
    <t>1037288531</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</si>
  <si>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5, 6 a 7.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 5, 6, a 7 betonem nebo stabilizací se oceňuje cenami části A     01 Zřízení konstrukcí katalogu 822-1 Komunikace pozemní a letiště. </t>
  </si>
  <si>
    <t>1834,589</t>
  </si>
  <si>
    <t>60,15</t>
  </si>
  <si>
    <t>1330,576</t>
  </si>
  <si>
    <t>(19,4328+22,8327+36,3536+25,7243+30,0859+24,6824)</t>
  </si>
  <si>
    <t>(0,65+12,242+9,313+16,103+31,688+21,4843+14,4253+22,033+12,9042)</t>
  </si>
  <si>
    <t>43</t>
  </si>
  <si>
    <t>182101101</t>
  </si>
  <si>
    <t>Svahování v zářezech v hornině tř. 1 až 4</t>
  </si>
  <si>
    <t>Svahování trvalých svahů do projektovaných profilů s potřebným přemístěním výkopku při svahování v zářezech v hornině tř. 1 až 4</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</si>
  <si>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</si>
  <si>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44</t>
  </si>
  <si>
    <t>182201101</t>
  </si>
  <si>
    <t>Svahování násypů</t>
  </si>
  <si>
    <t>Svahování trvalých svahů do projektovaných profilů s potřebným přemístěním výkopku při svahování násypů v jakékoliv hornině</t>
  </si>
  <si>
    <t>45</t>
  </si>
  <si>
    <t>181301101</t>
  </si>
  <si>
    <t>Rozprostření ornice tl vrstvy do 100 mm pl do 500 m2 v rovině nebo ve svahu do 1:5</t>
  </si>
  <si>
    <t>-1613761476</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</si>
  <si>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</si>
  <si>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46</t>
  </si>
  <si>
    <t>182301131</t>
  </si>
  <si>
    <t>Rozprostření ornice pl přes 500 m2 ve svahu přes 1:5 tl vrstvy do 100 mm</t>
  </si>
  <si>
    <t>Rozprostření a urovnání ornice ve svahu sklonu přes 1:5 při souvislé ploše přes 500 m2, tl. vrstvy do 100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</si>
  <si>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</si>
  <si>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47</t>
  </si>
  <si>
    <t>181451121</t>
  </si>
  <si>
    <t>Založení lučního trávníku výsevem plochy přes 1000 m2 v rovině a ve svahu do 1:5</t>
  </si>
  <si>
    <t>1244661668</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</si>
  <si>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</si>
  <si>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48</t>
  </si>
  <si>
    <t>181451123</t>
  </si>
  <si>
    <t>Založení lučního trávníku výsevem plochy přes 1000 m2 ve svahu do 1:1</t>
  </si>
  <si>
    <t>1061052952</t>
  </si>
  <si>
    <t>49</t>
  </si>
  <si>
    <t>005721000</t>
  </si>
  <si>
    <t>osivo jetelotráva intenzivní víceletá 25 kg bal</t>
  </si>
  <si>
    <t>kg</t>
  </si>
  <si>
    <t>2111127768</t>
  </si>
  <si>
    <t>osiva pícnin směsi travní balení obvykle 25 kg jetelotráva intenzívní víceletá</t>
  </si>
  <si>
    <t>1300*0,0325</t>
  </si>
  <si>
    <t>Základy,zvláštní zakládání</t>
  </si>
  <si>
    <t>50</t>
  </si>
  <si>
    <t>212755216</t>
  </si>
  <si>
    <t>Trativody z drenážních trubek plastových flexibilních D 160 mm bez lože</t>
  </si>
  <si>
    <t>-1923449031</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</si>
  <si>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</si>
  <si>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131,0</t>
  </si>
  <si>
    <t>52,75</t>
  </si>
  <si>
    <t>51</t>
  </si>
  <si>
    <t>211571111</t>
  </si>
  <si>
    <t>Výplň odvodňovacích žeber nebo trativodů štěrkopískem tříděným</t>
  </si>
  <si>
    <t>-1780770558</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</si>
  <si>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</si>
  <si>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183,75*0,3*0,3</t>
  </si>
  <si>
    <t>52</t>
  </si>
  <si>
    <t>211971110</t>
  </si>
  <si>
    <t>Zřízení opláštění žeber nebo trativodů geotextilií v rýze nebo zářezu sklonu do 1:2</t>
  </si>
  <si>
    <t>-632814619</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</si>
  <si>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</si>
  <si>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183,75*(4*0,16)</t>
  </si>
  <si>
    <t>53</t>
  </si>
  <si>
    <t>693111110N</t>
  </si>
  <si>
    <t>textilie netkaná vpichovaná š 150 cm 250 g/m2</t>
  </si>
  <si>
    <t>759328446</t>
  </si>
  <si>
    <t>183,75*(4*0,16)*1,1</t>
  </si>
  <si>
    <t>Komunikace</t>
  </si>
  <si>
    <t>54</t>
  </si>
  <si>
    <t>564851111</t>
  </si>
  <si>
    <t>Podklad ze štěrkodrtě ŠD tl 150 mm</t>
  </si>
  <si>
    <t>Podklad ze štěrkodrti ŠD s rozprostřením a zhutněním, po zhutnění tl. 150 mm</t>
  </si>
  <si>
    <t>3,1538</t>
  </si>
  <si>
    <t>580,3035</t>
  </si>
  <si>
    <t>43,7977</t>
  </si>
  <si>
    <t>290,984</t>
  </si>
  <si>
    <t>349,3772</t>
  </si>
  <si>
    <t>246,8392</t>
  </si>
  <si>
    <t>320,1336</t>
  </si>
  <si>
    <t>55</t>
  </si>
  <si>
    <t>564952111</t>
  </si>
  <si>
    <t>Podklad z mechanicky zpevněného kameniva MZK tl 150 mm</t>
  </si>
  <si>
    <t>Podklad z mechanicky zpevněného kameniva MZK (minerální beton) s rozprostřením a s hutněním, po zhutnění tl. 150 mm</t>
  </si>
  <si>
    <t xml:space="preserve">Poznámka k souboru cen:
1. ČSN 73 6126-1 připouští pro MZK max. tl. 300 mm. 2. V cenách nejsou započteny náklady na:     a) ochranu povrchu podkladu filtračním postřikem, který se oceňuje cenami souboru cen 573 11-11,     b) spojovací postřk před pokládkou asfaltových směsí, který se oceňuje cenami sooboru cen 572         2.. </t>
  </si>
  <si>
    <t>56</t>
  </si>
  <si>
    <t>565135111</t>
  </si>
  <si>
    <t>Asfaltový beton vrstva podkladní ACP 16 (obalované kamenivo OKS) tl 50 mm š do 3 m</t>
  </si>
  <si>
    <t>419292148</t>
  </si>
  <si>
    <t xml:space="preserve">Poznámka k souboru cen:
1. ČSN EN 13108-1 připouští pro ACP 16 pouze tl. 50 až 80 mm. </t>
  </si>
  <si>
    <t>57</t>
  </si>
  <si>
    <t>573211111</t>
  </si>
  <si>
    <t>Postřik živičný spojovací z asfaltu v množství do 0,70 kg/m2</t>
  </si>
  <si>
    <t>Postřik živičný spojovací bez posypu kamenivem z asfaltu silničního, v množství od 0,50 do 0,70 kg/m2</t>
  </si>
  <si>
    <t>58</t>
  </si>
  <si>
    <t>577134141</t>
  </si>
  <si>
    <t>Asfaltový beton vrstva obrusná ACO 11 (ABS) tř. I tl 40 mm š přes 3 m z modifikovaného asfaltu</t>
  </si>
  <si>
    <t>1835804607</t>
  </si>
  <si>
    <t xml:space="preserve">Poznámka k souboru cen:
1. ČSN EN 13108-1 připouští pro ACO 11 pouze tl. 35 až 50 mm. </t>
  </si>
  <si>
    <t>59</t>
  </si>
  <si>
    <t>564211111</t>
  </si>
  <si>
    <t>Podklad nebo podsyp ze štěrkopísku ŠP tl 50 mm</t>
  </si>
  <si>
    <t>34807830</t>
  </si>
  <si>
    <t>290,1828</t>
  </si>
  <si>
    <t>248,9602</t>
  </si>
  <si>
    <t>188,7295</t>
  </si>
  <si>
    <t>602,7035</t>
  </si>
  <si>
    <t>"2x odpočinkové sezení" 60,1</t>
  </si>
  <si>
    <t>60</t>
  </si>
  <si>
    <t>564861111</t>
  </si>
  <si>
    <t>Podklad ze štěrkodrtě ŠD tl 200 mm</t>
  </si>
  <si>
    <t>Podklad ze štěrkodrti ŠD s rozprostřením a zhutněním, po zhutnění tl. 200 mm</t>
  </si>
  <si>
    <t>61</t>
  </si>
  <si>
    <t>564762111</t>
  </si>
  <si>
    <t>Podklad z vibrovaného štěrku VŠ tl 200 mm</t>
  </si>
  <si>
    <t>Podklad nebo kryt z vibrovaného štěrku VŠ s rozprostřením, vlhčením a zhutněním, po zhutnění tl. 200 mm</t>
  </si>
  <si>
    <t>62</t>
  </si>
  <si>
    <t>569903311</t>
  </si>
  <si>
    <t>Zřízení zemních krajnic se zhutněním</t>
  </si>
  <si>
    <t>Zřízení zemních krajnic z hornin jakékoliv třídy se zhutněním</t>
  </si>
  <si>
    <t xml:space="preserve">Poznámka k souboru cen:
1. Ceny jsou určeny pro jakoukoliv tloušťku krajnice. 2. V cenách nejsou započteny náklady na opatření zeminy a její přemístění k místu zabudování, které     se oceňují podle ustanovení čl. 3111 Všeobecných podmínek části A 01 tohoto katalogu. </t>
  </si>
  <si>
    <t>(19,4328+22,8327+36,3536+25,7243+30,0859+24,6824)*0,40</t>
  </si>
  <si>
    <t>(0,65+12,242+9,313+16,103+31,688+21,4843+14,4253+22,033+12,9042)*0,40</t>
  </si>
  <si>
    <t>63</t>
  </si>
  <si>
    <t>597591121R</t>
  </si>
  <si>
    <t>Svodnice dřevěná ze dvou kulatin spojených kramlemi</t>
  </si>
  <si>
    <t>1947778801</t>
  </si>
  <si>
    <t>4,75*3</t>
  </si>
  <si>
    <t>7,00</t>
  </si>
  <si>
    <t>64</t>
  </si>
  <si>
    <t>597591121R1</t>
  </si>
  <si>
    <t>Svodnice ocelová š. 120 mm s pozinkovaným roštem</t>
  </si>
  <si>
    <t>2058671976</t>
  </si>
  <si>
    <t>Trubní vedení</t>
  </si>
  <si>
    <t>65</t>
  </si>
  <si>
    <t>899201211</t>
  </si>
  <si>
    <t>Demontáž mříží litinových včetně rámů hmotnosti do 50 kg</t>
  </si>
  <si>
    <t>1878191661</t>
  </si>
  <si>
    <t>66</t>
  </si>
  <si>
    <t>895941111</t>
  </si>
  <si>
    <t>Zřízení vpusti kanalizační uliční z betonových dílců typ UV-50 normální</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</si>
  <si>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</si>
  <si>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67</t>
  </si>
  <si>
    <t>592238520</t>
  </si>
  <si>
    <t>dno betonové pro uliční vpusť s kalovou prohlubní TBV-Q 2a 45x30x5 cm</t>
  </si>
  <si>
    <t>-1280269643</t>
  </si>
  <si>
    <t>prefabrikáty pro uliční vpusti dílce betonové pro uliční vpusti dno s kalovou prohlubní TBV-Q 450/300/2a       45 x 30 x 5</t>
  </si>
  <si>
    <t>68</t>
  </si>
  <si>
    <t>592238540</t>
  </si>
  <si>
    <t>skruž betonová pro uliční vpusťs výtokovým otvorem PVC TBV-Q 450/350/3a, 45x35x5 cm</t>
  </si>
  <si>
    <t>-1473717122</t>
  </si>
  <si>
    <t>prefabrikáty pro uliční vpusti dílce betonové pro uliční vpusti skruž s  otvorem PVC TBV-Q 450/350/3a PVC  45 x 35 x 5</t>
  </si>
  <si>
    <t>69</t>
  </si>
  <si>
    <t>592238620</t>
  </si>
  <si>
    <t>skruž betonová pro uliční vpusť středová TBV-Q 450/295/6a 45x30x5 cm</t>
  </si>
  <si>
    <t>1668571566</t>
  </si>
  <si>
    <t>prefabrikáty pro uliční vpusti dílce betonové pro uliční vpusti skruže středové TBV-Q 450/295/6a        45 x 30 x 5</t>
  </si>
  <si>
    <t>70</t>
  </si>
  <si>
    <t>592238580R</t>
  </si>
  <si>
    <t>skruž betonová pro uliční vpusť středová TBV-Q 450/555/6d, 45x55x5 cm</t>
  </si>
  <si>
    <t>-1251741920</t>
  </si>
  <si>
    <t>71</t>
  </si>
  <si>
    <t>592238570</t>
  </si>
  <si>
    <t>skruž betonová pro uliční vpusť horní TBV-Q 450/295/5b, 45x30x5 cm</t>
  </si>
  <si>
    <t>-1419608784</t>
  </si>
  <si>
    <t>prefabrikáty pro uliční vpusti dílce betonové pro uliční vpusti skruže horní TBV-Q 450/295/5b         45 x 30 x 5</t>
  </si>
  <si>
    <t>72</t>
  </si>
  <si>
    <t>592238640</t>
  </si>
  <si>
    <t>prstenec betonový pro uliční vpusť vyrovnávací TBV-Q 390/60/10a, 39x6x5 cm</t>
  </si>
  <si>
    <t>-615371593</t>
  </si>
  <si>
    <t>prefabrikáty pro uliční vpusti dílce betonové pro uliční vpusti prstenec vyrovnávací TBV-Q 390/60/10a       39 x 6 x 5</t>
  </si>
  <si>
    <t>73</t>
  </si>
  <si>
    <t>592238780</t>
  </si>
  <si>
    <t>mříž M1 D400 DIN 19583-13, 500/500 mm</t>
  </si>
  <si>
    <t>-2135581382</t>
  </si>
  <si>
    <t>prefabrikáty pro uliční vpusti dílce betonové pro uliční vpusti vpusť dešťová uliční s rámem mříž M1 D400 DIN 19583-13, 500/500mm</t>
  </si>
  <si>
    <t>74</t>
  </si>
  <si>
    <t>592238740R</t>
  </si>
  <si>
    <t>koš pozink. C3 DIN 4052, vysoký 600 mm, pro rám 500/500</t>
  </si>
  <si>
    <t>-507886645</t>
  </si>
  <si>
    <t>75</t>
  </si>
  <si>
    <t>871313121</t>
  </si>
  <si>
    <t>Montáž kanalizačního potrubí z PVC těsněné gumovým kroužkem otevřený výkop sklon do 20 % DN 150</t>
  </si>
  <si>
    <t>Montáž kanalizačního potrubí z plastů z tvrdého PVC těsněných gumovým kroužkem v otevřeném výkopu ve sklonu do 20 % DN 150</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</si>
  <si>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</si>
  <si>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76</t>
  </si>
  <si>
    <t>286152410</t>
  </si>
  <si>
    <t>trubka kanalizační ULTRA RIB SN16 UR-2 DN 150 mm/ 3 m</t>
  </si>
  <si>
    <t>-105575302</t>
  </si>
  <si>
    <t>trubky z polypropylénu a kombinované systém Wavin kanalizační potrubí ULTRA-RIB 2 PP SN 16 UR2 150 mm/ 3 m</t>
  </si>
  <si>
    <t>P</t>
  </si>
  <si>
    <t>Poznámka k položce:
WAVIN, kód výrobku: UP542300W</t>
  </si>
  <si>
    <t>Ostatní konstrukce a práce-bourání</t>
  </si>
  <si>
    <t>77</t>
  </si>
  <si>
    <t>963015131</t>
  </si>
  <si>
    <t>Demontáž prefabrikovaných krycích desek kanálů, šachet nebo žump do hmotnosti 0,12 t</t>
  </si>
  <si>
    <t>-269050747</t>
  </si>
  <si>
    <t xml:space="preserve">Poznámka k souboru cen:
1. V cenách jsou započteny náklady na manipulaci s deskami do vzdálenosti 8 m od osy kanálu. 2. V cenách jsou započteny náklady na očistění nebo vysekání betonu kolem závěsných ok pro     zachycení háků zvedacího mechanizmu. 3. V cenách nejsou započteny náklady na odstranění krycí mazaniny, izolace a vyrovnávacího potěru.     Tyto stavební práce se oceňují příslušnými cenami této části. </t>
  </si>
  <si>
    <t>4*2/0,5+4</t>
  </si>
  <si>
    <t>91</t>
  </si>
  <si>
    <t>Doplňující práce na komunikaci</t>
  </si>
  <si>
    <t>78</t>
  </si>
  <si>
    <t>911331265</t>
  </si>
  <si>
    <t>Svodidlo ocelové oboustranné zádržnosti H4 typ OSMNH4 se zaberaněním sloupků do 4 m</t>
  </si>
  <si>
    <t>-2115457508</t>
  </si>
  <si>
    <t xml:space="preserve">Poznámka k souboru cen:
1. V cenách:     a) svodidel a svodidlového náběhu jsou započteny i náklady na úpravu pláně, náklady na převozy         a přemístění soupravy pro beranění, na zaberanění patního sloupku a a dodávku kompletní svodidlové         sady (sloupku, svodnice, zábradelní výplně, distančních dílů, spojovacího materiálu atd.),     b) dilatace svodnice je započtena dilatační svodnice včetně izolační podložky a spojovacího         materiálu. 2. V cenách nejsou započteny náklady na:     a) případnou povrchovou úpravu svodidel (zinkování, nátěry apod.), které se oceňují samostatně,     b) krácení a úpravu pásnic a sloupků, toto se oceňuje individuálně. 3. V případě, že se provádí krácení svodnic nebo sloupků, se krácená část neodečítá. </t>
  </si>
  <si>
    <t>Poznámka k položce:
Montáž svodidla dř-oc. se zaber. sloupků vzd. 4 m Včetně dodávky dřevoocelového svodidla</t>
  </si>
  <si>
    <t>17,5984+19,3471+2,050+10,6717+3,8120+5,0350+3,4571+5,5780</t>
  </si>
  <si>
    <t>79</t>
  </si>
  <si>
    <t>916331112</t>
  </si>
  <si>
    <t>Osazení zahradního obrubníku betonového do lože z betonu s boční opěrou</t>
  </si>
  <si>
    <t>1135392901</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</si>
  <si>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</si>
  <si>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15,8117</t>
  </si>
  <si>
    <t>11,4878</t>
  </si>
  <si>
    <t>3,5471</t>
  </si>
  <si>
    <t>2,7360</t>
  </si>
  <si>
    <t>4,5432</t>
  </si>
  <si>
    <t>80</t>
  </si>
  <si>
    <t>592173140</t>
  </si>
  <si>
    <t>obrubník betonový zahradní přírodní šedá ABZ 10/95 50x8x25 cm</t>
  </si>
  <si>
    <t>701045529</t>
  </si>
  <si>
    <t>obrubníky betonové a železobetonové obrubníky zahradní ABZ   10/95     50 x 8 x 25</t>
  </si>
  <si>
    <t>Poznámka k položce:
spotřeba: 2 kus/m</t>
  </si>
  <si>
    <t>81</t>
  </si>
  <si>
    <t>916231213</t>
  </si>
  <si>
    <t>Osazení chodníkového obrubníku betonového stojatého s boční opěrou do lože z betonu prostého</t>
  </si>
  <si>
    <t>-242816204</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</si>
  <si>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</si>
  <si>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20,1687</t>
  </si>
  <si>
    <t>60,5984</t>
  </si>
  <si>
    <t>14,2951</t>
  </si>
  <si>
    <t>20,7952</t>
  </si>
  <si>
    <t>74,2604</t>
  </si>
  <si>
    <t>10,00</t>
  </si>
  <si>
    <t>82</t>
  </si>
  <si>
    <t>592174500</t>
  </si>
  <si>
    <t>obrubník betonový chodníkový ABO 1-15 100x15x30 cm</t>
  </si>
  <si>
    <t>1217705663</t>
  </si>
  <si>
    <t>obrubníky betonové a železobetonové chodníkové ABO    1-15    100 x 15 x 30</t>
  </si>
  <si>
    <t>83</t>
  </si>
  <si>
    <t>919735112</t>
  </si>
  <si>
    <t>Řezání stávajícího živičného krytu hl do 100 mm</t>
  </si>
  <si>
    <t>Řezání stávajícího živičného krytu nebo podkladu hloubky přes 50 do 100 mm</t>
  </si>
  <si>
    <t xml:space="preserve">Poznámka k souboru cen:
1. V cenách jsou započteny i náklady na spotřebu vody. </t>
  </si>
  <si>
    <t>7,2779</t>
  </si>
  <si>
    <t>4,5058</t>
  </si>
  <si>
    <t>3,5859</t>
  </si>
  <si>
    <t>22,3864</t>
  </si>
  <si>
    <t>84</t>
  </si>
  <si>
    <t>919731121R</t>
  </si>
  <si>
    <t>Napojení nového krytu živičného tl do 50 mm zazubením</t>
  </si>
  <si>
    <t>1813405278</t>
  </si>
  <si>
    <t>997</t>
  </si>
  <si>
    <t>Přesun sutě</t>
  </si>
  <si>
    <t>85</t>
  </si>
  <si>
    <t>997221551</t>
  </si>
  <si>
    <t>Vodorovná doprava suti ze sypkých materiálů do 1 km</t>
  </si>
  <si>
    <t>-2008324885</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</si>
  <si>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</si>
  <si>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"podklad z drceného kameniva tl. 200 mm" 562,804*0,2*1,67</t>
  </si>
  <si>
    <t>86</t>
  </si>
  <si>
    <t>997221559</t>
  </si>
  <si>
    <t>Příplatek ZKD 1 km u vodorovné dopravy suti ze sypkých materiálů</t>
  </si>
  <si>
    <t>1888876338</t>
  </si>
  <si>
    <t>187,977*15</t>
  </si>
  <si>
    <t>87</t>
  </si>
  <si>
    <t>997221561</t>
  </si>
  <si>
    <t>Vodorovná doprava suti z kusových materiálů do 1 km</t>
  </si>
  <si>
    <t>-1916559004</t>
  </si>
  <si>
    <t>"živičný kryt tl. 50 mm" 315,863*0,05*1,2</t>
  </si>
  <si>
    <t>"betonový podklad tl. 150 mm" 562,804*0,15*2,1</t>
  </si>
  <si>
    <t>88</t>
  </si>
  <si>
    <t>997221569</t>
  </si>
  <si>
    <t>Příplatek ZKD 1 km u vodorovné dopravy suti z kusových materiálů</t>
  </si>
  <si>
    <t>-956303584</t>
  </si>
  <si>
    <t>196,235*15</t>
  </si>
  <si>
    <t>89</t>
  </si>
  <si>
    <t>997221571</t>
  </si>
  <si>
    <t>Vodorovná doprava vybouraných hmot do 1 km</t>
  </si>
  <si>
    <t>784004384</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</si>
  <si>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</si>
  <si>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"mříže" 0,2</t>
  </si>
  <si>
    <t>"vpusti" 2,18</t>
  </si>
  <si>
    <t>"obruby" 38,34</t>
  </si>
  <si>
    <t>90</t>
  </si>
  <si>
    <t>997221579</t>
  </si>
  <si>
    <t>Příplatek ZKD 1 km u vodorovné dopravy vybouraných hmot</t>
  </si>
  <si>
    <t>727209713</t>
  </si>
  <si>
    <t>40,72*15</t>
  </si>
  <si>
    <t>997221815</t>
  </si>
  <si>
    <t>Poplatek za uložení betonového odpadu na skládce (skládkovné)</t>
  </si>
  <si>
    <t>-193324060</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</si>
  <si>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</si>
  <si>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92</t>
  </si>
  <si>
    <t>997221845</t>
  </si>
  <si>
    <t>Poplatek za uložení odpadu z asfaltových povrchů na skládce (skládkovné)</t>
  </si>
  <si>
    <t>372412413</t>
  </si>
  <si>
    <t>93</t>
  </si>
  <si>
    <t>997221855</t>
  </si>
  <si>
    <t>Poplatek za uložení odpadu z kameniva na skládce (skládkovné)</t>
  </si>
  <si>
    <t>-1652374642</t>
  </si>
  <si>
    <t>998</t>
  </si>
  <si>
    <t>Přesun hmot</t>
  </si>
  <si>
    <t>94</t>
  </si>
  <si>
    <t>998225111</t>
  </si>
  <si>
    <t>Přesun hmot pro pozemní komunikace s krytem z kamene, monolitickým betonovým nebo živičným</t>
  </si>
  <si>
    <t>-535585463</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</si>
  <si>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</si>
  <si>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</si>
  <si>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Práce a dodávky M</t>
  </si>
  <si>
    <t>46-M</t>
  </si>
  <si>
    <t>Zemní práce při extr.mont.pracích</t>
  </si>
  <si>
    <t>95</t>
  </si>
  <si>
    <t>460510005</t>
  </si>
  <si>
    <t>Kabelové prostupy z trub betonových do rýhy bez obsypu, průměru do 20 cm</t>
  </si>
  <si>
    <t>-1555170570</t>
  </si>
  <si>
    <t xml:space="preserve">Poznámka k souboru cen:
1. V cenách -0004 až -0156 nejsou obsaženy náklady na dodávku trub. Tato dodávka se oceňuje ve     specifikaci. 2. V cenách -0258 až -0274 nejsou obsaženy náklady na dodávku žlabů. Tato dodávka se oceňuje ve     specifikaci. 3. V cenách -0301 až -0353 nejsou obsaženy náklady na dodávku multikanálů. Tato dodávka se oceňuje     ve specifikaci. </t>
  </si>
  <si>
    <t>8,00</t>
  </si>
  <si>
    <t>8,50*3</t>
  </si>
  <si>
    <t>8,75</t>
  </si>
  <si>
    <t>96</t>
  </si>
  <si>
    <t>345713690R</t>
  </si>
  <si>
    <t>trubka elektroinstalační ohebná, HDPE KD 09200</t>
  </si>
  <si>
    <t>128</t>
  </si>
  <si>
    <t>-459052172</t>
  </si>
  <si>
    <t>Poznámka k položce:
EAN 8595057618343</t>
  </si>
  <si>
    <t>SO02 - Opěrné stěny</t>
  </si>
  <si>
    <t xml:space="preserve">    6 - Úpravy povrchů, podlahy a osazování výplní</t>
  </si>
  <si>
    <t xml:space="preserve">    2 - Zakládání</t>
  </si>
  <si>
    <t xml:space="preserve">    3 - Svislé a kompletní konstrukce</t>
  </si>
  <si>
    <t xml:space="preserve">      99 - Přesuny hmot a sutí</t>
  </si>
  <si>
    <t>122201102</t>
  </si>
  <si>
    <t>Odkopávky a prokopávky nezapažené v hornině tř. 3 objem do 1000 m3</t>
  </si>
  <si>
    <t>Odkopávky a prokopávky nezapažené s přehozením výkopku na vzdálenost do 3 m nebo s naložením na dopravní prostředek v hornině tř. 3 přes 100 do 1 000 m3</t>
  </si>
  <si>
    <t xml:space="preserve">Poznámka k souboru cen:
1. Odkopávky a prokopávky v roubených prostorech se oceňují podle čl. 3116 Všeobec- 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</si>
  <si>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24,55*1,65*2,8</t>
  </si>
  <si>
    <t>26,46*1,65*2,8</t>
  </si>
  <si>
    <t>8*1,45*0,25</t>
  </si>
  <si>
    <t>122201109</t>
  </si>
  <si>
    <t>Příplatek za lepivost u odkopávek v hornině tř. 1 až 3</t>
  </si>
  <si>
    <t>Odkopávky a prokopávky nezapažené s přehozením výkopku na vzdálenost do 3 m nebo s naložením na dopravní prostředek v hornině tř. 3 Příplatek k cenám za lepivost horniny tř. 3</t>
  </si>
  <si>
    <t>Vodorovné přemístění výkopku nebo sypaniny po suchu na obvyklém dopravním prostředku, bez naložení výkopku, avšak se složením bez rozhrnutí z horniny tř. 1 až 4 na vzdálenost přes 20 do 50 m</t>
  </si>
  <si>
    <t>"přemístění na meziskládku a zpět" 238,566*2</t>
  </si>
  <si>
    <t>-1071149187</t>
  </si>
  <si>
    <t>Poznámka k položce:
- uložení na meziskládku</t>
  </si>
  <si>
    <t>Nakládání, skládání a překládání neulehlého výkopku nebo sypaniny nakládání, množství přes 100 m3, z hornin tř. 1 až 4</t>
  </si>
  <si>
    <t>174101101</t>
  </si>
  <si>
    <t>Zásyp jam, šachet rýh nebo kolem objektů sypaninou se zhutněním</t>
  </si>
  <si>
    <t>383682289</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</si>
  <si>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</si>
  <si>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</si>
  <si>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Úpravy povrchů, podlahy a osazování výplní</t>
  </si>
  <si>
    <t>622618121</t>
  </si>
  <si>
    <t>Antigraffiti nátěr dvojnásobný trvalý do 30 cyklů transparentní vnějších stěn provedený ručně</t>
  </si>
  <si>
    <t>-974322081</t>
  </si>
  <si>
    <t>34,6/0,25</t>
  </si>
  <si>
    <t>628631221</t>
  </si>
  <si>
    <t>Spárování zdí a valů ze zdiva kvádrového cementovou maltou hl do 30 mm</t>
  </si>
  <si>
    <t>-150101778</t>
  </si>
  <si>
    <t>Zakládání</t>
  </si>
  <si>
    <t>211531111</t>
  </si>
  <si>
    <t>Výplň odvodňovacích žeber nebo trativodů kamenivem hrubým drceným frakce 16 až 63 mm</t>
  </si>
  <si>
    <t>Výplň kamenivem do rýh odvodňovacích žeber nebo trativodů bez zhutnění, s úpravou povrchu výplně kamenivem hrubým drceným frakce 16 až 63 mm</t>
  </si>
  <si>
    <t>63*0,3*0,3</t>
  </si>
  <si>
    <t>Trativody bez lože z drenážních trubek plastových flexibilních D 160 mm</t>
  </si>
  <si>
    <t>25+28+10</t>
  </si>
  <si>
    <t>645453592</t>
  </si>
  <si>
    <t>Zřízení opláštění výplně z geotextilie odvodňovacích žeber nebo trativodů v rýze nebo zářezu se stěnami šikmými o sklonu do 1:2</t>
  </si>
  <si>
    <t>63*(4*0,3)</t>
  </si>
  <si>
    <t>2037594305</t>
  </si>
  <si>
    <t>geotextilie geotextilie netkané GETEX (vlna, viskóza, syntetika) barva pestrá použití: ve stavebnictví pro stavby silnic, dálnic, železnic přehrad, kanálů, pro výstavbu skládek 250g/m2  šíře 150 cm</t>
  </si>
  <si>
    <t>Svislé a kompletní konstrukce</t>
  </si>
  <si>
    <t>311960001R</t>
  </si>
  <si>
    <t>Dod+mtz kamenná hlavice tl.100-150mm</t>
  </si>
  <si>
    <t>1560590777</t>
  </si>
  <si>
    <t>(24,55+26,46+8)*0,5</t>
  </si>
  <si>
    <t>311211213</t>
  </si>
  <si>
    <t>Zdivo nadzákladové soklové z lomového kamene opracovaného na MC 10</t>
  </si>
  <si>
    <t>2051029158</t>
  </si>
  <si>
    <t>14,8+15,6+4,2</t>
  </si>
  <si>
    <t>311321611</t>
  </si>
  <si>
    <t>Nosná zeď ze ŽB tř. C 30/37 bez výztuže</t>
  </si>
  <si>
    <t>99</t>
  </si>
  <si>
    <t>Nadzákladové zdi z betonu železového (bez výztuže) nosné bez zvláštních nároků na vliv prostředí (X0, XC) tř. C 30/37</t>
  </si>
  <si>
    <t xml:space="preserve">Poznámka k souboru cen:
1. Při betonování do ztraceného bednění z desek je zohledněna zvýšená opatrnost, aby se předešlo     poškození zabudovaných desek. 2. Při stanovení množství měrných jednotek betonu do ztraceného bednění z desek je třeba zohlednit     skutečnou spotřebu betonu v m3 zdiva. 3. V cenách nejsou započteny náklady na:     a) bednění; tyto se oceňují cenami souboru cen:         - 31* 35-11 Bednění nadzákladových zdí,         - 31* 35-12 Ztracené bednění nadzákladových zdí ze štěpkocementových desek,     b) dodání a uložení výztuže; tyto se oceňují cenami souboru cen 31* 36- . . Výztuž         nadzákladových zdí. 4. V cenách -1812 až -1816 jsou započteny i plastifikační přísady a pečlivé hutnění zejména při     líci konstrukce pro docílení neporušeného maltového povrchu bez vzhledových kazů. V líci betonu     nesmí být hnízda ani uštípané konce stahovacích drátů (čl. 3212 Všeobecných podmínek části A 02     tohoto katalogu). </t>
  </si>
  <si>
    <t>10,4+14,8+10,7+15,6+4,5+4,2</t>
  </si>
  <si>
    <t>311351105</t>
  </si>
  <si>
    <t>Zřízení oboustranného bednění zdí nosných</t>
  </si>
  <si>
    <t>Bednění nadzákladových zdí nosných svislé nebo šikmé (odkloněné), půdorysně přímé nebo zalomené ve volném prostranství, ve volných nebo zapažených jamách, rýhách, šachtách, včetně případných vzpěr, oboustranné za každou stranu zřízení</t>
  </si>
  <si>
    <t xml:space="preserve">Poznámka k souboru cen:
1. Položky -1101, -1102, -1105 a -1106 nelze použít pro bednění výšky přes 4 m při předepsané     nepřetržité betonáži konstrukce. Toto bednění se oceňuje individuálně. 2. Položky -1111 a -1112 jsou určeny v nezapažených prostorách:     a) pro masivní betonové konstrukce vyžadující podle statického posudku tuhost bednění a         únosnost tlaku čerstvé betonové směsi přes 40 do 80 kN/m2.     b) při požadované přesnosti povrchu betonových konstrukcí podle ČSN 73 0202     c) pro docílení požadovaného kvalitního hladkého povrchu zatmeleného bednění bez pracovních         spár, vhodného i pro vzhled pohledového betonu (ceny 311 32-1812 až -1814; pro vzhled pohledového         betonu (ceny 311 32-1812 až -1814; bez dalších zednických povrchových úprav vnějších, tj. omítek,         nástřiků fasád apod. nebo zednických vnitřních přímo pod malby, nátěry, tapety apod.). 3. Není-li v úvodním projektu odůvodněně předepsána nejméně jedna podmínka uvedená v poznámce 2,     použijí se ceny -1105 a -1106. </t>
  </si>
  <si>
    <t>13+120+20+130+2+35</t>
  </si>
  <si>
    <t>311351106</t>
  </si>
  <si>
    <t>Odstranění oboustranného bednění zdí nosných</t>
  </si>
  <si>
    <t>101</t>
  </si>
  <si>
    <t>Bednění nadzákladových zdí nosných svislé nebo šikmé (odkloněné), půdorysně přímé nebo zalomené ve volném prostranství, ve volných nebo zapažených jamách, rýhách, šachtách, včetně případných vzpěr, oboustranné za každou stranu odstranění</t>
  </si>
  <si>
    <t>311361821</t>
  </si>
  <si>
    <t>Výztuž nosných zdí betonářskou ocelí 10 505</t>
  </si>
  <si>
    <t>102</t>
  </si>
  <si>
    <t>Výztuž nadzákladových zdí nosných svislých nebo odkloněných od svislice, rovných nebo oblých z betonářské oceli 10 505 (R) nebo BSt 500</t>
  </si>
  <si>
    <t>(367,86+311,75+110,74+96,47+94,87+118,11+167,36+221,08+108,99+108,99)*0,001</t>
  </si>
  <si>
    <t>(948+758,4+379,2+379,2+379,2+379,2+379,2+568,8+394,68+379,2)*0,001</t>
  </si>
  <si>
    <t>Přesuny hmot a sutí</t>
  </si>
  <si>
    <t>998153131</t>
  </si>
  <si>
    <t>Přesun hmot pro samostatné zdi a valy zděné z cihel, kamene, tvárnic nebo monolitické v do 20 m</t>
  </si>
  <si>
    <t>104</t>
  </si>
  <si>
    <t>Přesun hmot pro zdi a valy samostatné se svislou nosnou konstrukcí zděnou nebo monolitickou betonovou tyčovou nebo plošnou vodorovná dopravní vzdálenost do 50 m, pro zdi výšky do 20 m</t>
  </si>
  <si>
    <t>SO03 - Mobiliář</t>
  </si>
  <si>
    <t xml:space="preserve">      98 - Sanace</t>
  </si>
  <si>
    <t xml:space="preserve">    OST - Ostatní</t>
  </si>
  <si>
    <t>-2054259508</t>
  </si>
  <si>
    <t>"sestava lavice + stůl" 2*0,4*0,3*2,0</t>
  </si>
  <si>
    <t>"lavičky" 3*0,4*0,3*0,9</t>
  </si>
  <si>
    <t>931490166</t>
  </si>
  <si>
    <t>"informační tabule" 2*2*0,4*0,4*0,4</t>
  </si>
  <si>
    <t>133201101</t>
  </si>
  <si>
    <t>Hloubení šachet v hornině tř. 3 objemu do 100 m3</t>
  </si>
  <si>
    <t>-1096370935</t>
  </si>
  <si>
    <t>"rozcestníky" 4*0,6*0,6*0,6</t>
  </si>
  <si>
    <t>133201109</t>
  </si>
  <si>
    <t>Příplatek za lepivost u hloubení šachet v hornině tř. 3</t>
  </si>
  <si>
    <t>715639779</t>
  </si>
  <si>
    <t>580638692</t>
  </si>
  <si>
    <t>-410368370</t>
  </si>
  <si>
    <t>1,06*5</t>
  </si>
  <si>
    <t>-1812627941</t>
  </si>
  <si>
    <t>1666142014</t>
  </si>
  <si>
    <t>1,06*2</t>
  </si>
  <si>
    <t>175101201</t>
  </si>
  <si>
    <t>Obsypání objektů bez prohození sypaniny z hornin tř. 1 až 4 uloženým do 30 m od kraje objektu</t>
  </si>
  <si>
    <t>638160556</t>
  </si>
  <si>
    <t>271532212</t>
  </si>
  <si>
    <t>Podsyp pod základové konstrukce se zhutněním z hrubého kameniva frakce 16 až 32 mm</t>
  </si>
  <si>
    <t>1898677832</t>
  </si>
  <si>
    <t>"sestava lavice + stůl" 2*0,1*0,3*2,0</t>
  </si>
  <si>
    <t>"lavičky" 3*0,1*0,3*0,9</t>
  </si>
  <si>
    <t>"informační tabule" 2*2*0,1*0,4*0,4</t>
  </si>
  <si>
    <t>274313611</t>
  </si>
  <si>
    <t>Základové pásy z betonu tř. C 16/20</t>
  </si>
  <si>
    <t>283889376</t>
  </si>
  <si>
    <t>"sestava lavice + stůl" 2*0,3*0,3*2,0</t>
  </si>
  <si>
    <t>"lavičky" 3*0,3*0,3*0,9</t>
  </si>
  <si>
    <t>"informační tabule" 2*2*0,3*0,4*0,4</t>
  </si>
  <si>
    <t>348101160</t>
  </si>
  <si>
    <t>Osazení vrat a vrátek k oplocení na sloupky zděné nebo betonové plochy do 15 m2</t>
  </si>
  <si>
    <t>1694407905</t>
  </si>
  <si>
    <t>348101240</t>
  </si>
  <si>
    <t>Osazení vrat a vrátek k oplocení na ocelové sloupky do 8 m2</t>
  </si>
  <si>
    <t>1116324449</t>
  </si>
  <si>
    <t>553970000R</t>
  </si>
  <si>
    <t>atypické kovové výrobky včetně zinkování</t>
  </si>
  <si>
    <t>964454313</t>
  </si>
  <si>
    <t>"vjezdové brány"</t>
  </si>
  <si>
    <t>4,1*(2*0,06+1,78)*34,87+(4,6+1,6)*(2*0,06+1,78)*34,87</t>
  </si>
  <si>
    <t>98</t>
  </si>
  <si>
    <t>Sanace</t>
  </si>
  <si>
    <t>985131111</t>
  </si>
  <si>
    <t>Očištění ploch stěn, rubu kleneb a podlah tlakovou vodou</t>
  </si>
  <si>
    <t>-76787366</t>
  </si>
  <si>
    <t>"stávající plotové sloupky"</t>
  </si>
  <si>
    <t>2*2,45*(2*(0,88+0,6))</t>
  </si>
  <si>
    <t>985131311</t>
  </si>
  <si>
    <t>Ruční dočištění ploch stěn, rubu kleneb a podlah ocelových kartáči</t>
  </si>
  <si>
    <t>1215100027</t>
  </si>
  <si>
    <t>985231111</t>
  </si>
  <si>
    <t>Spárování zdiva aktivovanou maltou spára hl do 40 mm dl do 6 m/m2</t>
  </si>
  <si>
    <t>-1568883569</t>
  </si>
  <si>
    <t>Ostatní</t>
  </si>
  <si>
    <t>900 10-1010</t>
  </si>
  <si>
    <t>Odpočinkové sezení - 2x lavice a 1x stůl vč. povrchové úpravy a kotvení do základu</t>
  </si>
  <si>
    <t>106</t>
  </si>
  <si>
    <t>Odpočinkové sezení -stůl vč.založení</t>
  </si>
  <si>
    <t>900 10-1030</t>
  </si>
  <si>
    <t>Lavička s opěradlem vč. povrchové úpravy a kotvení do základu</t>
  </si>
  <si>
    <t>108</t>
  </si>
  <si>
    <t>Lavička vč.založení</t>
  </si>
  <si>
    <t>900 10-1040</t>
  </si>
  <si>
    <t>Rozcestník dřevěný samorost vč. povrchové úpravy a kotvení do základu</t>
  </si>
  <si>
    <t>109</t>
  </si>
  <si>
    <t>Rozcestník vč.založení</t>
  </si>
  <si>
    <t>900 10-1050</t>
  </si>
  <si>
    <t>Informační tabule 1200 x 800 mm z PVC vč. grafického řešení, dřevěného rámu s povrchovou úpravou a kotvení do základu</t>
  </si>
  <si>
    <t>soub</t>
  </si>
  <si>
    <t>110</t>
  </si>
  <si>
    <t>Označení realizované stavby</t>
  </si>
  <si>
    <t>900 10-1060</t>
  </si>
  <si>
    <t>Pamětní kámen s popisovou tabulkou</t>
  </si>
  <si>
    <t>111</t>
  </si>
  <si>
    <t>-1316109666</t>
  </si>
  <si>
    <t>SO04 - Přeložka NN</t>
  </si>
  <si>
    <t>PSV - Práce a dodávky PSV</t>
  </si>
  <si>
    <t xml:space="preserve">    745 - Elektromontáže - rozvody vodičů hliníkových</t>
  </si>
  <si>
    <t xml:space="preserve">    746 - Elektromontáže - soubory pro vodiče</t>
  </si>
  <si>
    <t xml:space="preserve">    21-M - Elektromontáže</t>
  </si>
  <si>
    <t>181951102</t>
  </si>
  <si>
    <t>Úprava pláně v hornině tř. 1 až 4 se zhutněním</t>
  </si>
  <si>
    <t>-135635736</t>
  </si>
  <si>
    <t>Poznámka k položce:
- hutnění zeminy strojně, vrstva 20 cm</t>
  </si>
  <si>
    <t>PSV</t>
  </si>
  <si>
    <t>Práce a dodávky PSV</t>
  </si>
  <si>
    <t>745</t>
  </si>
  <si>
    <t>Elektromontáže - rozvody vodičů hliníkových</t>
  </si>
  <si>
    <t>745904111</t>
  </si>
  <si>
    <t>Příplatek k montáži kabelů za zatažení vodiče a kabelu do 0,75 kg</t>
  </si>
  <si>
    <t>-814653673</t>
  </si>
  <si>
    <t>746</t>
  </si>
  <si>
    <t>Elektromontáže - soubory pro vodiče</t>
  </si>
  <si>
    <t>746413520</t>
  </si>
  <si>
    <t>Ukončení kabelů 4x150 mm2 smršťovací záklopkou nebo páskem bez letování</t>
  </si>
  <si>
    <t>1541708858</t>
  </si>
  <si>
    <t>746413520-D</t>
  </si>
  <si>
    <t>Demontáž - Ukončení kabelů 4x150 mm2 smršťovací záklopkou nebo páskem bez letování</t>
  </si>
  <si>
    <t>4970449</t>
  </si>
  <si>
    <t>746513724</t>
  </si>
  <si>
    <t>Propojení kabel celoplastový spojkou venkovní smršťovací do 1 kV SVCZ 3x95+70-150+70 mm2</t>
  </si>
  <si>
    <t>2147132440</t>
  </si>
  <si>
    <t>354360250</t>
  </si>
  <si>
    <t>spojka kabelová smršťovaná přímé do 1kV 91-AH 24S 4x35 - 150</t>
  </si>
  <si>
    <t>839017598</t>
  </si>
  <si>
    <t>soubory kabelové silové a sdělovací spojky 1 až 6 kV teplem smršťované přímé spojky do 1kV pro nestíněné a nepancéřované plastové kabely soupravy pro lisovací konektory 91-AH 24S       4 x 35  - 150</t>
  </si>
  <si>
    <t>Poznámka k položce:
- spojka přímá 1kV SSU 3-L(70 - 150)
- 1x spojka bez spojovače</t>
  </si>
  <si>
    <t>345673100</t>
  </si>
  <si>
    <t>oko kabelové Al 1 - 36 kV lisovací plná 120 x 12 ALU</t>
  </si>
  <si>
    <t>297782697</t>
  </si>
  <si>
    <t>oka kabelová oka Al lisovací plná ALU pro Al lana a vodiče 1 - 10 kV 120 x 12 ALU</t>
  </si>
  <si>
    <t>Poznámka k položce:
- spojka kabel/36KV 120 ALU-ZE
- RM/SM-120 SE-150/GPH</t>
  </si>
  <si>
    <t>345673000</t>
  </si>
  <si>
    <t>oko kabelové Al 1 - 36 kV lisovací plná 70 x 10 ALU</t>
  </si>
  <si>
    <t>1965750997</t>
  </si>
  <si>
    <t>oka kabelová oka Al lisovací plná ALU pro Al lana a vodiče 1 - 10 kV 70 x 10 ALU</t>
  </si>
  <si>
    <t>Poznámka k položce:
- spojka kabel/36KV 70 ALU-ZE
- RM/SM-70 SE-95/GPH</t>
  </si>
  <si>
    <t>21-M</t>
  </si>
  <si>
    <t>Elektromontáže</t>
  </si>
  <si>
    <t>210901075</t>
  </si>
  <si>
    <t>Montáž hliníkových kabelů AYKY, AMCMK, TFSP, NAYY-J-RE(-O-SM) 1kV 3x120+70 mm2 volně uložených</t>
  </si>
  <si>
    <t>710610274</t>
  </si>
  <si>
    <t>341132230</t>
  </si>
  <si>
    <t>kabel silový s Al jádrem 1-AYKY 3x120+70 mm2</t>
  </si>
  <si>
    <t>-491022105</t>
  </si>
  <si>
    <t>kabely silové s hliníkovým jádrem pro jmenovité napětí 1kV 1-AYKY,  TP-KK-133/01 průřez       Al číslo   bázová cena mm2         kg/m         Kč/m 3 x120 + 70 1,290      205,25</t>
  </si>
  <si>
    <t>14*1,05 'Přepočtené koeficientem množství</t>
  </si>
  <si>
    <t>210901075-D</t>
  </si>
  <si>
    <t>Demontáž hliníkových kabelů AYKY, AMCMK, TFSP, NAYY-J-RE(-O-SM) 1kV 3x120+70 mm2 volně uložených</t>
  </si>
  <si>
    <t>-110552101</t>
  </si>
  <si>
    <t>460070753</t>
  </si>
  <si>
    <t>Hloubení nezapažených jam pro ostatní konstrukce ručně v hornině tř 3</t>
  </si>
  <si>
    <t>772265684</t>
  </si>
  <si>
    <t>Poznámka k položce:
- pro spojku</t>
  </si>
  <si>
    <t>460300002</t>
  </si>
  <si>
    <t>Zásyp jam nebo rýh strojně včetně zhutnění ve volném terénu</t>
  </si>
  <si>
    <t>424841765</t>
  </si>
  <si>
    <t>-1939461129</t>
  </si>
  <si>
    <t>460120013</t>
  </si>
  <si>
    <t>Zásyp jam ručně v hornině třídy 3</t>
  </si>
  <si>
    <t>1441164966</t>
  </si>
  <si>
    <t>460200093R</t>
  </si>
  <si>
    <t>Hloubení kabelových nezapažených rýh ručně š 50 cm, hl 120 cm, v hornině tř 3</t>
  </si>
  <si>
    <t>-936584888</t>
  </si>
  <si>
    <t>460560263</t>
  </si>
  <si>
    <t>Zásyp rýh ručně šířky 50 cm, hloubky 80 cm, z horniny třídy 3</t>
  </si>
  <si>
    <t>-748488288</t>
  </si>
  <si>
    <t>460421001</t>
  </si>
  <si>
    <t>Lože kabelů z písku nebo štěrkopísku tl 5 cm nad kabel, bez zakrytí, šířky lože do 65 cm</t>
  </si>
  <si>
    <t>1929787964</t>
  </si>
  <si>
    <t>460490013</t>
  </si>
  <si>
    <t>Krytí kabelů výstražnou fólií šířky 34 cm</t>
  </si>
  <si>
    <t>1381344459</t>
  </si>
  <si>
    <t>460490051</t>
  </si>
  <si>
    <t>Krytí spojek, koncovek a odbočnic pro kabely do 6 kV cihlami s ložem a zásypem pískem</t>
  </si>
  <si>
    <t>-1270800640</t>
  </si>
  <si>
    <t>460510065</t>
  </si>
  <si>
    <t>Kabelové prostupy z trub plastových do rýhy s obsypem, průměru do 15 cm</t>
  </si>
  <si>
    <t>-107775781</t>
  </si>
  <si>
    <t>551345810R</t>
  </si>
  <si>
    <t>trubka ochranná korugovaná ohebná D 20 mm</t>
  </si>
  <si>
    <t>1278091722</t>
  </si>
  <si>
    <t>Poznámka k položce:
IVAR, ceníkový kód: 79720236</t>
  </si>
  <si>
    <t>460650042</t>
  </si>
  <si>
    <t>Zřízení podkladní vrstvy vozovky a chodníku ze štěrkopísku se zhutněním tloušťky do 10 cm</t>
  </si>
  <si>
    <t>347723594</t>
  </si>
  <si>
    <t>460650045</t>
  </si>
  <si>
    <t>Zřízení podkladní vrstvy vozovky a chodníku ze štěrkopísku se zhutněním tloušťky do 25 cm</t>
  </si>
  <si>
    <t>-542382810</t>
  </si>
  <si>
    <t>460650081</t>
  </si>
  <si>
    <t>Zřízení podkladní vrstvy vozovky a chodníku z betonu prostého tloušťky do 10 cm</t>
  </si>
  <si>
    <t>2145511410</t>
  </si>
  <si>
    <t>460700001</t>
  </si>
  <si>
    <t>Zemní značky včetně hloubením jámy - kabelový označník</t>
  </si>
  <si>
    <t>1040088158</t>
  </si>
  <si>
    <t>OST - Ostatní náklady</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</si>
  <si>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</si>
  <si>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</si>
  <si>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</si>
  <si>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</si>
  <si>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</si>
  <si>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VRN</t>
  </si>
  <si>
    <t>Vedlejší rozpočtové náklady</t>
  </si>
  <si>
    <t>VRN1</t>
  </si>
  <si>
    <t>Průzkumné, geodetické a projektové práce</t>
  </si>
  <si>
    <t>012103000</t>
  </si>
  <si>
    <t>Geodetické práce před výstavbou</t>
  </si>
  <si>
    <t>Kč</t>
  </si>
  <si>
    <t>1024</t>
  </si>
  <si>
    <t>349017056</t>
  </si>
  <si>
    <t>Poznámka k položce:
- vytýčení stavby a stávajících inženýrských sítí</t>
  </si>
  <si>
    <t>012303000</t>
  </si>
  <si>
    <t>Geodetické práce po výstavbě</t>
  </si>
  <si>
    <t>1288700843</t>
  </si>
  <si>
    <t>013254000</t>
  </si>
  <si>
    <t>Dokumentace skutečného provedení stavby</t>
  </si>
  <si>
    <t>-211038810</t>
  </si>
  <si>
    <t>VRN3</t>
  </si>
  <si>
    <t>Zařízení staveniště</t>
  </si>
  <si>
    <t>030001000</t>
  </si>
  <si>
    <t>1217367311</t>
  </si>
  <si>
    <t>Poznámka k položce:
- zařízení staveniště vč. zajištění a hrazení odběrů energií, zajištění ostrahy stavby</t>
  </si>
  <si>
    <t>032903000</t>
  </si>
  <si>
    <t>Náklady na provoz a údržbu vybavení staveniště</t>
  </si>
  <si>
    <t>-877499724</t>
  </si>
  <si>
    <t>034403000</t>
  </si>
  <si>
    <t>Dopravní značení na staveništi</t>
  </si>
  <si>
    <t>2083066915</t>
  </si>
  <si>
    <t>034503000R</t>
  </si>
  <si>
    <t>Informační tabule na staveništi (velkoplošný panel - billboard)</t>
  </si>
  <si>
    <t>2059903136</t>
  </si>
  <si>
    <t>VRN4</t>
  </si>
  <si>
    <t>Inženýrská činnost</t>
  </si>
  <si>
    <t>041403000</t>
  </si>
  <si>
    <t>Koordinátor BOZP na staveništi</t>
  </si>
  <si>
    <t>598225172</t>
  </si>
  <si>
    <t>043002000</t>
  </si>
  <si>
    <t>Zkoušky a ostatní měření</t>
  </si>
  <si>
    <t>1680327987</t>
  </si>
  <si>
    <t>044002000</t>
  </si>
  <si>
    <t>Revize</t>
  </si>
  <si>
    <t>-1755554206</t>
  </si>
  <si>
    <t>VRN7</t>
  </si>
  <si>
    <t>Provozní vlivy</t>
  </si>
  <si>
    <t>071203000</t>
  </si>
  <si>
    <t>Provoz dalšího subjektu</t>
  </si>
  <si>
    <t>-146934236</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</si>
  <si>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</si>
  <si>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</si>
  <si>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</si>
  <si>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</si>
  <si>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</si>
  <si>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</si>
  <si>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</si>
  <si>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</si>
  <si>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</si>
  <si>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</si>
  <si>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 Všechny sestavy jsou optimalizovány i pro tisk na formát A4 na výšku.</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</si>
  <si>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</si>
  <si>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</si>
  <si>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</si>
  <si>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</si>
  <si>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</si>
  <si>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</si>
  <si>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</si>
  <si>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</si>
  <si>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</si>
  <si>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</si>
  <si>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</si>
  <si>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</si>
  <si>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</si>
  <si>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</si>
  <si>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</si>
  <si>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</si>
  <si>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</si>
  <si>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</si>
  <si>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</si>
  <si>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</si>
  <si>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</si>
  <si>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</si>
  <si>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</si>
  <si>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</si>
  <si>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</si>
  <si>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</si>
  <si>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</si>
  <si>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</si>
  <si>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</si>
  <si>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</si>
  <si>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</si>
  <si>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</si>
  <si>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</si>
  <si>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</si>
  <si>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</si>
  <si>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</si>
  <si>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</si>
  <si>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</si>
  <si>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</si>
  <si>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</si>
  <si>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</si>
  <si>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</si>
  <si>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</si>
  <si>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</si>
  <si>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 Hodnoty jsou ve výpočtech zaokrouhlovány na počet desetinných míst viditelných v jednotlivých polích.</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</si>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</sst>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0%"/>
    <numFmt numFmtId="166" formatCode="dd\.mm\.yyyy"/>
    <numFmt numFmtId="167" formatCode="#,##0.00000;\-#,##0.00000"/>
    <numFmt numFmtId="168" formatCode="#,##0.000;\-#,##0.000"/>
  </numFmts>
  <fonts count="75">
    <font>
      <sz val="8"/>
      <name val="Trebuchet MS"/>
      <family val="0"/>
    </font>
    <font>
      <sz val="8"/>
      <color indexed="43"/>
      <name val="Trebuchet MS"/>
      <family val="0"/>
    </font>
    <font>
      <sz val="10"/>
      <color indexed="16"/>
      <name val="Trebuchet MS"/>
      <family val="0"/>
    </font>
    <font>
      <b/>
      <sz val="16"/>
      <name val="Trebuchet MS"/>
      <family val="0"/>
    </font>
    <font>
      <sz val="8"/>
      <color indexed="48"/>
      <name val="Trebuchet MS"/>
      <family val="0"/>
    </font>
    <font>
      <b/>
      <sz val="12"/>
      <color indexed="55"/>
      <name val="Trebuchet MS"/>
      <family val="0"/>
    </font>
    <font>
      <sz val="9"/>
      <color indexed="55"/>
      <name val="Trebuchet MS"/>
      <family val="0"/>
    </font>
    <font>
      <sz val="9"/>
      <name val="Trebuchet MS"/>
      <family val="0"/>
    </font>
    <font>
      <b/>
      <sz val="8"/>
      <color indexed="55"/>
      <name val="Trebuchet MS"/>
      <family val="0"/>
    </font>
    <font>
      <b/>
      <sz val="12"/>
      <name val="Trebuchet MS"/>
      <family val="0"/>
    </font>
    <font>
      <b/>
      <sz val="10"/>
      <name val="Trebuchet MS"/>
      <family val="0"/>
    </font>
    <font>
      <sz val="8"/>
      <color indexed="55"/>
      <name val="Trebuchet MS"/>
      <family val="0"/>
    </font>
    <font>
      <b/>
      <sz val="9"/>
      <name val="Trebuchet MS"/>
      <family val="0"/>
    </font>
    <font>
      <sz val="12"/>
      <color indexed="55"/>
      <name val="Trebuchet MS"/>
      <family val="0"/>
    </font>
    <font>
      <b/>
      <sz val="12"/>
      <color indexed="16"/>
      <name val="Trebuchet MS"/>
      <family val="0"/>
    </font>
    <font>
      <sz val="12"/>
      <name val="Trebuchet MS"/>
      <family val="0"/>
    </font>
    <font>
      <sz val="11"/>
      <name val="Trebuchet MS"/>
      <family val="0"/>
    </font>
    <font>
      <b/>
      <sz val="11"/>
      <color indexed="56"/>
      <name val="Trebuchet MS"/>
      <family val="0"/>
    </font>
    <font>
      <sz val="11"/>
      <color indexed="56"/>
      <name val="Trebuchet MS"/>
      <family val="0"/>
    </font>
    <font>
      <b/>
      <sz val="11"/>
      <name val="Trebuchet MS"/>
      <family val="0"/>
    </font>
    <font>
      <sz val="11"/>
      <color indexed="55"/>
      <name val="Trebuchet MS"/>
      <family val="0"/>
    </font>
    <font>
      <sz val="12"/>
      <color indexed="56"/>
      <name val="Trebuchet MS"/>
      <family val="0"/>
    </font>
    <font>
      <sz val="10"/>
      <name val="Trebuchet MS"/>
      <family val="0"/>
    </font>
    <font>
      <sz val="10"/>
      <color indexed="56"/>
      <name val="Trebuchet MS"/>
      <family val="0"/>
    </font>
    <font>
      <sz val="8"/>
      <color indexed="16"/>
      <name val="Trebuchet MS"/>
      <family val="0"/>
    </font>
    <font>
      <b/>
      <sz val="8"/>
      <name val="Trebuchet MS"/>
      <family val="0"/>
    </font>
    <font>
      <sz val="8"/>
      <color indexed="56"/>
      <name val="Trebuchet MS"/>
      <family val="0"/>
    </font>
    <font>
      <sz val="7"/>
      <color indexed="55"/>
      <name val="Trebuchet MS"/>
      <family val="0"/>
    </font>
    <font>
      <sz val="7"/>
      <name val="Trebuchet MS"/>
      <family val="0"/>
    </font>
    <font>
      <i/>
      <sz val="7"/>
      <color indexed="55"/>
      <name val="Trebuchet MS"/>
      <family val="0"/>
    </font>
    <font>
      <sz val="8"/>
      <color indexed="63"/>
      <name val="Trebuchet MS"/>
      <family val="0"/>
    </font>
    <font>
      <sz val="8"/>
      <color indexed="20"/>
      <name val="Trebuchet MS"/>
      <family val="0"/>
    </font>
    <font>
      <i/>
      <sz val="8"/>
      <color indexed="12"/>
      <name val="Trebuchet M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8"/>
      <color indexed="12"/>
      <name val="Trebuchet MS"/>
      <family val="0"/>
    </font>
    <font>
      <sz val="18"/>
      <color indexed="12"/>
      <name val="Wingdings 2"/>
      <family val="1"/>
    </font>
    <font>
      <u val="single"/>
      <sz val="10"/>
      <color indexed="12"/>
      <name val="Trebuchet MS"/>
      <family val="2"/>
    </font>
    <font>
      <sz val="8"/>
      <name val="Tahoma"/>
      <family val="2"/>
    </font>
    <font>
      <i/>
      <sz val="9"/>
      <name val="Trebuchet MS"/>
      <family val="2"/>
    </font>
    <font>
      <sz val="11"/>
      <color theme="1"/>
      <name val="Calibri"/>
      <family val="2"/>
    </font>
    <font>
      <sz val="11"/>
      <color theme="0"/>
      <name val="Calibri"/>
      <family val="2"/>
    </font>
    <font>
      <b/>
      <sz val="11"/>
      <color theme="1"/>
      <name val="Calibri"/>
      <family val="2"/>
    </font>
    <font>
      <u val="single"/>
      <sz val="8"/>
      <color theme="10"/>
      <name val="Trebuchet MS"/>
      <family val="0"/>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8"/>
      <color theme="10"/>
      <name val="Wingdings 2"/>
      <family val="1"/>
    </font>
    <font>
      <u val="single"/>
      <sz val="10"/>
      <color theme="10"/>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right style="hair">
        <color indexed="55"/>
      </right>
      <top/>
      <bottom/>
    </border>
    <border>
      <left style="hair">
        <color indexed="55"/>
      </left>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right style="thin">
        <color indexed="8"/>
      </right>
      <top style="hair">
        <color indexed="55"/>
      </top>
      <bottom/>
    </border>
    <border>
      <left/>
      <right style="thin">
        <color indexed="8"/>
      </right>
      <top style="hair">
        <color indexed="8"/>
      </top>
      <bottom style="hair">
        <color indexed="8"/>
      </bottom>
    </border>
    <border>
      <left style="hair">
        <color indexed="55"/>
      </left>
      <right style="hair">
        <color indexed="55"/>
      </right>
      <top style="hair">
        <color indexed="55"/>
      </top>
      <bottom style="hair">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2">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8" fillId="0" borderId="0" applyNumberFormat="0" applyFill="0" applyBorder="0" applyAlignment="0" applyProtection="0"/>
    <xf numFmtId="0" fontId="59" fillId="20" borderId="0" applyNumberFormat="0" applyBorder="0" applyAlignment="0" applyProtection="0"/>
    <xf numFmtId="0" fontId="6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66" fillId="0" borderId="7" applyNumberFormat="0" applyFill="0" applyAlignment="0" applyProtection="0"/>
    <xf numFmtId="0" fontId="67" fillId="24" borderId="0" applyNumberFormat="0" applyBorder="0" applyAlignment="0" applyProtection="0"/>
    <xf numFmtId="0" fontId="68" fillId="0" borderId="0" applyNumberFormat="0" applyFill="0" applyBorder="0" applyAlignment="0" applyProtection="0"/>
    <xf numFmtId="0" fontId="69" fillId="25" borderId="8" applyNumberFormat="0" applyAlignment="0" applyProtection="0"/>
    <xf numFmtId="0" fontId="70" fillId="26" borderId="8" applyNumberFormat="0" applyAlignment="0" applyProtection="0"/>
    <xf numFmtId="0" fontId="71" fillId="26" borderId="9" applyNumberFormat="0" applyAlignment="0" applyProtection="0"/>
    <xf numFmtId="0" fontId="72" fillId="0" borderId="0" applyNumberFormat="0" applyFill="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cellStyleXfs>
  <cellXfs count="324">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0" fillId="33" borderId="0" xfId="0" applyFill="1" applyAlignment="1">
      <alignment horizontal="left" vertical="top"/>
    </xf>
    <xf numFmtId="0" fontId="1" fillId="33" borderId="0" xfId="0" applyFont="1" applyFill="1" applyAlignment="1">
      <alignment horizontal="left" vertical="center"/>
    </xf>
    <xf numFmtId="0" fontId="0" fillId="33" borderId="0" xfId="0" applyFont="1" applyFill="1" applyAlignment="1">
      <alignment horizontal="left" vertical="top"/>
    </xf>
    <xf numFmtId="0" fontId="0" fillId="0" borderId="0" xfId="0" applyFont="1" applyAlignment="1">
      <alignment horizontal="left" vertical="center"/>
    </xf>
    <xf numFmtId="0" fontId="0" fillId="0" borderId="10" xfId="0" applyBorder="1" applyAlignment="1" applyProtection="1">
      <alignment horizontal="left" vertical="top"/>
      <protection/>
    </xf>
    <xf numFmtId="0" fontId="0" fillId="0" borderId="11" xfId="0" applyBorder="1" applyAlignment="1" applyProtection="1">
      <alignment horizontal="left" vertical="top"/>
      <protection/>
    </xf>
    <xf numFmtId="0" fontId="0" fillId="0" borderId="12" xfId="0" applyBorder="1" applyAlignment="1" applyProtection="1">
      <alignment horizontal="left" vertical="top"/>
      <protection/>
    </xf>
    <xf numFmtId="0" fontId="0" fillId="0" borderId="13" xfId="0" applyBorder="1" applyAlignment="1" applyProtection="1">
      <alignment horizontal="left" vertical="top"/>
      <protection/>
    </xf>
    <xf numFmtId="0" fontId="0" fillId="0" borderId="0" xfId="0" applyAlignment="1" applyProtection="1">
      <alignment horizontal="left" vertical="top"/>
      <protection/>
    </xf>
    <xf numFmtId="0" fontId="3" fillId="0" borderId="0" xfId="0" applyFont="1" applyAlignment="1" applyProtection="1">
      <alignment horizontal="left" vertical="center"/>
      <protection/>
    </xf>
    <xf numFmtId="0" fontId="0" fillId="0" borderId="14" xfId="0" applyBorder="1" applyAlignment="1" applyProtection="1">
      <alignment horizontal="left" vertical="top"/>
      <protection/>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pplyProtection="1">
      <alignment horizontal="left" vertical="top"/>
      <protection/>
    </xf>
    <xf numFmtId="0" fontId="7" fillId="0" borderId="0" xfId="0" applyFont="1" applyAlignment="1" applyProtection="1">
      <alignment horizontal="left" vertical="center"/>
      <protection/>
    </xf>
    <xf numFmtId="0" fontId="9" fillId="0" borderId="0" xfId="0" applyFont="1" applyAlignment="1" applyProtection="1">
      <alignment horizontal="left" vertical="top"/>
      <protection/>
    </xf>
    <xf numFmtId="0" fontId="6" fillId="0" borderId="0" xfId="0" applyFont="1" applyAlignment="1" applyProtection="1">
      <alignment horizontal="left" vertical="center"/>
      <protection/>
    </xf>
    <xf numFmtId="0" fontId="7" fillId="34" borderId="0" xfId="0" applyFont="1" applyFill="1" applyAlignment="1">
      <alignment horizontal="left" vertical="center"/>
    </xf>
    <xf numFmtId="49" fontId="7" fillId="34" borderId="0" xfId="0" applyNumberFormat="1" applyFont="1" applyFill="1" applyAlignment="1">
      <alignment horizontal="left" vertical="top"/>
    </xf>
    <xf numFmtId="0" fontId="0" fillId="0" borderId="15" xfId="0" applyBorder="1" applyAlignment="1" applyProtection="1">
      <alignment horizontal="left" vertical="top"/>
      <protection/>
    </xf>
    <xf numFmtId="0" fontId="0" fillId="0" borderId="13" xfId="0" applyBorder="1" applyAlignment="1" applyProtection="1">
      <alignment horizontal="left" vertical="center"/>
      <protection/>
    </xf>
    <xf numFmtId="0" fontId="0" fillId="0" borderId="0" xfId="0" applyAlignment="1" applyProtection="1">
      <alignment horizontal="left" vertical="center"/>
      <protection/>
    </xf>
    <xf numFmtId="0" fontId="10" fillId="0" borderId="16" xfId="0" applyFont="1" applyBorder="1" applyAlignment="1" applyProtection="1">
      <alignment horizontal="left" vertical="center"/>
      <protection/>
    </xf>
    <xf numFmtId="0" fontId="0" fillId="0" borderId="16" xfId="0" applyBorder="1" applyAlignment="1" applyProtection="1">
      <alignment horizontal="left" vertical="center"/>
      <protection/>
    </xf>
    <xf numFmtId="0" fontId="0" fillId="0" borderId="14" xfId="0" applyBorder="1" applyAlignment="1" applyProtection="1">
      <alignment horizontal="left" vertical="center"/>
      <protection/>
    </xf>
    <xf numFmtId="0" fontId="11" fillId="0" borderId="0" xfId="0" applyFont="1" applyAlignment="1" applyProtection="1">
      <alignment horizontal="right" vertical="center"/>
      <protection/>
    </xf>
    <xf numFmtId="0" fontId="11" fillId="0" borderId="13" xfId="0" applyFont="1" applyBorder="1" applyAlignment="1" applyProtection="1">
      <alignment horizontal="left" vertical="center"/>
      <protection/>
    </xf>
    <xf numFmtId="0" fontId="11" fillId="0" borderId="0" xfId="0" applyFont="1" applyAlignment="1" applyProtection="1">
      <alignment horizontal="left" vertical="center"/>
      <protection/>
    </xf>
    <xf numFmtId="0" fontId="11" fillId="0" borderId="14" xfId="0" applyFont="1" applyBorder="1" applyAlignment="1" applyProtection="1">
      <alignment horizontal="left" vertical="center"/>
      <protection/>
    </xf>
    <xf numFmtId="0" fontId="0" fillId="35" borderId="0" xfId="0" applyFill="1" applyAlignment="1" applyProtection="1">
      <alignment horizontal="left" vertical="center"/>
      <protection/>
    </xf>
    <xf numFmtId="0" fontId="9" fillId="35" borderId="17" xfId="0" applyFont="1" applyFill="1" applyBorder="1" applyAlignment="1" applyProtection="1">
      <alignment horizontal="left" vertical="center"/>
      <protection/>
    </xf>
    <xf numFmtId="0" fontId="0" fillId="35" borderId="18" xfId="0" applyFill="1" applyBorder="1" applyAlignment="1" applyProtection="1">
      <alignment horizontal="left" vertical="center"/>
      <protection/>
    </xf>
    <xf numFmtId="0" fontId="9" fillId="35" borderId="18" xfId="0" applyFont="1" applyFill="1" applyBorder="1" applyAlignment="1" applyProtection="1">
      <alignment horizontal="center" vertical="center"/>
      <protection/>
    </xf>
    <xf numFmtId="164" fontId="9" fillId="35" borderId="18" xfId="0" applyNumberFormat="1" applyFont="1" applyFill="1" applyBorder="1" applyAlignment="1" applyProtection="1">
      <alignment horizontal="right" vertical="center"/>
      <protection/>
    </xf>
    <xf numFmtId="0" fontId="0" fillId="35" borderId="14" xfId="0" applyFill="1" applyBorder="1" applyAlignment="1" applyProtection="1">
      <alignment horizontal="left" vertical="center"/>
      <protection/>
    </xf>
    <xf numFmtId="0" fontId="0" fillId="0" borderId="19" xfId="0"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3" xfId="0" applyBorder="1" applyAlignment="1">
      <alignment horizontal="left" vertical="center"/>
    </xf>
    <xf numFmtId="0" fontId="7" fillId="0" borderId="0" xfId="0" applyFont="1" applyAlignment="1">
      <alignment horizontal="left" vertical="center"/>
    </xf>
    <xf numFmtId="0" fontId="7" fillId="0" borderId="13" xfId="0" applyFont="1" applyBorder="1" applyAlignment="1" applyProtection="1">
      <alignment horizontal="left" vertical="center"/>
      <protection/>
    </xf>
    <xf numFmtId="0" fontId="7" fillId="0" borderId="13" xfId="0" applyFont="1" applyBorder="1" applyAlignment="1">
      <alignment horizontal="left" vertical="center"/>
    </xf>
    <xf numFmtId="0" fontId="9" fillId="0" borderId="0" xfId="0" applyFont="1" applyAlignment="1">
      <alignment horizontal="left" vertical="center"/>
    </xf>
    <xf numFmtId="0" fontId="9" fillId="0" borderId="13" xfId="0" applyFont="1" applyBorder="1" applyAlignment="1" applyProtection="1">
      <alignment horizontal="left" vertical="center"/>
      <protection/>
    </xf>
    <xf numFmtId="0" fontId="9" fillId="0" borderId="0" xfId="0" applyFont="1" applyAlignment="1" applyProtection="1">
      <alignment horizontal="left" vertical="center"/>
      <protection/>
    </xf>
    <xf numFmtId="0" fontId="9" fillId="0" borderId="13" xfId="0" applyFont="1" applyBorder="1" applyAlignment="1">
      <alignment horizontal="left" vertical="center"/>
    </xf>
    <xf numFmtId="0" fontId="12" fillId="0" borderId="0" xfId="0" applyFont="1" applyAlignment="1" applyProtection="1">
      <alignment horizontal="left" vertical="center"/>
      <protection/>
    </xf>
    <xf numFmtId="166" fontId="7" fillId="0" borderId="0" xfId="0" applyNumberFormat="1" applyFont="1" applyAlignment="1" applyProtection="1">
      <alignment horizontal="left" vertical="top"/>
      <protection/>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pplyProtection="1">
      <alignment horizontal="left" vertical="center"/>
      <protection/>
    </xf>
    <xf numFmtId="0" fontId="0" fillId="0" borderId="24" xfId="0" applyBorder="1" applyAlignment="1" applyProtection="1">
      <alignment horizontal="left" vertical="center"/>
      <protection/>
    </xf>
    <xf numFmtId="0" fontId="7" fillId="35" borderId="26" xfId="0" applyFont="1" applyFill="1" applyBorder="1" applyAlignment="1" applyProtection="1">
      <alignment horizontal="center" vertical="center"/>
      <protection/>
    </xf>
    <xf numFmtId="0" fontId="6" fillId="0" borderId="27" xfId="0" applyFont="1" applyBorder="1" applyAlignment="1" applyProtection="1">
      <alignment horizontal="center" vertical="center" wrapText="1"/>
      <protection/>
    </xf>
    <xf numFmtId="0" fontId="6" fillId="0" borderId="28" xfId="0" applyFont="1" applyBorder="1" applyAlignment="1" applyProtection="1">
      <alignment horizontal="center" vertical="center" wrapText="1"/>
      <protection/>
    </xf>
    <xf numFmtId="0" fontId="6" fillId="0" borderId="29" xfId="0" applyFont="1" applyBorder="1" applyAlignment="1" applyProtection="1">
      <alignment horizontal="center" vertical="center" wrapText="1"/>
      <protection/>
    </xf>
    <xf numFmtId="0" fontId="0" fillId="0" borderId="0" xfId="0" applyAlignment="1">
      <alignment horizontal="left" vertical="center"/>
    </xf>
    <xf numFmtId="0" fontId="0" fillId="0" borderId="30" xfId="0" applyBorder="1" applyAlignment="1" applyProtection="1">
      <alignment horizontal="left" vertical="center"/>
      <protection/>
    </xf>
    <xf numFmtId="0" fontId="0" fillId="0" borderId="22" xfId="0" applyBorder="1" applyAlignment="1" applyProtection="1">
      <alignment horizontal="left" vertical="center"/>
      <protection/>
    </xf>
    <xf numFmtId="0" fontId="0" fillId="0" borderId="23" xfId="0" applyBorder="1" applyAlignment="1" applyProtection="1">
      <alignment horizontal="left" vertical="center"/>
      <protection/>
    </xf>
    <xf numFmtId="0" fontId="14" fillId="0" borderId="0" xfId="0" applyFont="1" applyAlignment="1" applyProtection="1">
      <alignment horizontal="left" vertical="center"/>
      <protection/>
    </xf>
    <xf numFmtId="164" fontId="14" fillId="0" borderId="0" xfId="0" applyNumberFormat="1" applyFont="1" applyAlignment="1" applyProtection="1">
      <alignment horizontal="right" vertical="center"/>
      <protection/>
    </xf>
    <xf numFmtId="0" fontId="9" fillId="0" borderId="0" xfId="0" applyFont="1" applyAlignment="1" applyProtection="1">
      <alignment horizontal="center" vertical="center"/>
      <protection/>
    </xf>
    <xf numFmtId="164" fontId="13" fillId="0" borderId="25" xfId="0" applyNumberFormat="1" applyFont="1" applyBorder="1" applyAlignment="1" applyProtection="1">
      <alignment horizontal="right" vertical="center"/>
      <protection/>
    </xf>
    <xf numFmtId="164" fontId="13" fillId="0" borderId="0" xfId="0" applyNumberFormat="1" applyFont="1" applyAlignment="1" applyProtection="1">
      <alignment horizontal="right" vertical="center"/>
      <protection/>
    </xf>
    <xf numFmtId="167" fontId="13" fillId="0" borderId="0" xfId="0" applyNumberFormat="1" applyFont="1" applyAlignment="1" applyProtection="1">
      <alignment horizontal="right" vertical="center"/>
      <protection/>
    </xf>
    <xf numFmtId="164" fontId="13" fillId="0" borderId="24" xfId="0" applyNumberFormat="1" applyFont="1" applyBorder="1" applyAlignment="1" applyProtection="1">
      <alignment horizontal="righ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16" fillId="0" borderId="13" xfId="0" applyFont="1" applyBorder="1" applyAlignment="1" applyProtection="1">
      <alignment horizontal="left" vertical="center"/>
      <protection/>
    </xf>
    <xf numFmtId="0" fontId="17" fillId="0" borderId="0" xfId="0" applyFont="1" applyAlignment="1" applyProtection="1">
      <alignment horizontal="left" vertical="center"/>
      <protection/>
    </xf>
    <xf numFmtId="0" fontId="19" fillId="0" borderId="0" xfId="0" applyFont="1" applyAlignment="1" applyProtection="1">
      <alignment horizontal="center" vertical="center"/>
      <protection/>
    </xf>
    <xf numFmtId="0" fontId="16" fillId="0" borderId="13" xfId="0" applyFont="1" applyBorder="1" applyAlignment="1">
      <alignment horizontal="left" vertical="center"/>
    </xf>
    <xf numFmtId="164" fontId="20" fillId="0" borderId="25" xfId="0" applyNumberFormat="1" applyFont="1" applyBorder="1" applyAlignment="1" applyProtection="1">
      <alignment horizontal="right" vertical="center"/>
      <protection/>
    </xf>
    <xf numFmtId="164" fontId="20" fillId="0" borderId="0" xfId="0" applyNumberFormat="1" applyFont="1" applyAlignment="1" applyProtection="1">
      <alignment horizontal="right" vertical="center"/>
      <protection/>
    </xf>
    <xf numFmtId="167" fontId="20" fillId="0" borderId="0" xfId="0" applyNumberFormat="1" applyFont="1" applyAlignment="1" applyProtection="1">
      <alignment horizontal="right" vertical="center"/>
      <protection/>
    </xf>
    <xf numFmtId="164" fontId="20" fillId="0" borderId="24" xfId="0" applyNumberFormat="1" applyFont="1" applyBorder="1" applyAlignment="1" applyProtection="1">
      <alignment horizontal="right" vertical="center"/>
      <protection/>
    </xf>
    <xf numFmtId="164" fontId="20" fillId="0" borderId="31" xfId="0" applyNumberFormat="1" applyFont="1" applyBorder="1" applyAlignment="1" applyProtection="1">
      <alignment horizontal="right" vertical="center"/>
      <protection/>
    </xf>
    <xf numFmtId="164" fontId="20" fillId="0" borderId="32" xfId="0" applyNumberFormat="1" applyFont="1" applyBorder="1" applyAlignment="1" applyProtection="1">
      <alignment horizontal="right" vertical="center"/>
      <protection/>
    </xf>
    <xf numFmtId="167" fontId="20" fillId="0" borderId="32" xfId="0" applyNumberFormat="1" applyFont="1" applyBorder="1" applyAlignment="1" applyProtection="1">
      <alignment horizontal="right" vertical="center"/>
      <protection/>
    </xf>
    <xf numFmtId="164" fontId="20" fillId="0" borderId="33" xfId="0" applyNumberFormat="1" applyFont="1" applyBorder="1" applyAlignment="1" applyProtection="1">
      <alignment horizontal="right" vertical="center"/>
      <protection/>
    </xf>
    <xf numFmtId="0" fontId="0" fillId="0" borderId="11" xfId="0" applyBorder="1" applyAlignment="1">
      <alignment horizontal="left" vertical="top"/>
    </xf>
    <xf numFmtId="0" fontId="6" fillId="0" borderId="0" xfId="0" applyFont="1" applyAlignment="1">
      <alignment horizontal="left" vertical="center"/>
    </xf>
    <xf numFmtId="0" fontId="0" fillId="0" borderId="0" xfId="0" applyFont="1" applyAlignment="1">
      <alignment horizontal="left" vertical="center" wrapText="1"/>
    </xf>
    <xf numFmtId="0" fontId="0" fillId="0" borderId="13"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4" xfId="0" applyBorder="1" applyAlignment="1" applyProtection="1">
      <alignment horizontal="left" vertical="center" wrapText="1"/>
      <protection/>
    </xf>
    <xf numFmtId="0" fontId="0" fillId="0" borderId="34" xfId="0" applyBorder="1" applyAlignment="1" applyProtection="1">
      <alignment horizontal="left" vertical="center"/>
      <protection/>
    </xf>
    <xf numFmtId="0" fontId="10" fillId="0" borderId="0" xfId="0" applyFont="1" applyAlignment="1" applyProtection="1">
      <alignment horizontal="left" vertical="center"/>
      <protection/>
    </xf>
    <xf numFmtId="0" fontId="11" fillId="0" borderId="0" xfId="0" applyFont="1" applyAlignment="1">
      <alignment horizontal="right" vertical="center"/>
    </xf>
    <xf numFmtId="164" fontId="11" fillId="0" borderId="0" xfId="0" applyNumberFormat="1" applyFont="1" applyAlignment="1" applyProtection="1">
      <alignment horizontal="right" vertical="center"/>
      <protection/>
    </xf>
    <xf numFmtId="165" fontId="11" fillId="0" borderId="0" xfId="0" applyNumberFormat="1" applyFont="1" applyAlignment="1">
      <alignment horizontal="right" vertical="center"/>
    </xf>
    <xf numFmtId="0" fontId="9" fillId="35" borderId="18" xfId="0" applyFont="1" applyFill="1" applyBorder="1" applyAlignment="1" applyProtection="1">
      <alignment horizontal="right" vertical="center"/>
      <protection/>
    </xf>
    <xf numFmtId="0" fontId="0" fillId="35" borderId="18" xfId="0" applyFill="1" applyBorder="1" applyAlignment="1">
      <alignment horizontal="left" vertical="center"/>
    </xf>
    <xf numFmtId="0" fontId="0" fillId="35" borderId="35" xfId="0" applyFill="1" applyBorder="1" applyAlignment="1" applyProtection="1">
      <alignment horizontal="left" vertical="center"/>
      <protection/>
    </xf>
    <xf numFmtId="0" fontId="0" fillId="0" borderId="20"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7" fillId="35" borderId="0" xfId="0" applyFont="1" applyFill="1" applyAlignment="1" applyProtection="1">
      <alignment horizontal="left" vertical="center"/>
      <protection/>
    </xf>
    <xf numFmtId="0" fontId="0" fillId="35" borderId="0" xfId="0" applyFill="1" applyAlignment="1">
      <alignment horizontal="left" vertical="center"/>
    </xf>
    <xf numFmtId="0" fontId="7" fillId="35" borderId="0" xfId="0" applyFont="1" applyFill="1" applyAlignment="1" applyProtection="1">
      <alignment horizontal="right" vertical="center"/>
      <protection/>
    </xf>
    <xf numFmtId="0" fontId="21" fillId="0" borderId="13" xfId="0" applyFont="1" applyBorder="1" applyAlignment="1" applyProtection="1">
      <alignment horizontal="left" vertical="center"/>
      <protection/>
    </xf>
    <xf numFmtId="0" fontId="21" fillId="0" borderId="0" xfId="0" applyFont="1" applyAlignment="1" applyProtection="1">
      <alignment horizontal="left" vertical="center"/>
      <protection/>
    </xf>
    <xf numFmtId="0" fontId="21" fillId="0" borderId="32" xfId="0" applyFont="1" applyBorder="1" applyAlignment="1" applyProtection="1">
      <alignment horizontal="left" vertical="center"/>
      <protection/>
    </xf>
    <xf numFmtId="0" fontId="21" fillId="0" borderId="32" xfId="0" applyFont="1" applyBorder="1" applyAlignment="1">
      <alignment horizontal="left" vertical="center"/>
    </xf>
    <xf numFmtId="164" fontId="21" fillId="0" borderId="32" xfId="0" applyNumberFormat="1" applyFont="1" applyBorder="1" applyAlignment="1" applyProtection="1">
      <alignment horizontal="right" vertical="center"/>
      <protection/>
    </xf>
    <xf numFmtId="0" fontId="21" fillId="0" borderId="14" xfId="0" applyFont="1" applyBorder="1" applyAlignment="1" applyProtection="1">
      <alignment horizontal="left" vertical="center"/>
      <protection/>
    </xf>
    <xf numFmtId="0" fontId="22" fillId="0" borderId="0" xfId="0" applyFont="1" applyAlignment="1">
      <alignment horizontal="left" vertical="center"/>
    </xf>
    <xf numFmtId="0" fontId="23" fillId="0" borderId="13" xfId="0" applyFont="1" applyBorder="1" applyAlignment="1" applyProtection="1">
      <alignment horizontal="left" vertical="center"/>
      <protection/>
    </xf>
    <xf numFmtId="0" fontId="23" fillId="0" borderId="0" xfId="0" applyFont="1" applyAlignment="1" applyProtection="1">
      <alignment horizontal="left" vertical="center"/>
      <protection/>
    </xf>
    <xf numFmtId="0" fontId="23" fillId="0" borderId="32" xfId="0" applyFont="1" applyBorder="1" applyAlignment="1" applyProtection="1">
      <alignment horizontal="left" vertical="center"/>
      <protection/>
    </xf>
    <xf numFmtId="0" fontId="23" fillId="0" borderId="32" xfId="0" applyFont="1" applyBorder="1" applyAlignment="1">
      <alignment horizontal="left" vertical="center"/>
    </xf>
    <xf numFmtId="164" fontId="23" fillId="0" borderId="32" xfId="0" applyNumberFormat="1" applyFont="1" applyBorder="1" applyAlignment="1" applyProtection="1">
      <alignment horizontal="right" vertical="center"/>
      <protection/>
    </xf>
    <xf numFmtId="0" fontId="23" fillId="0" borderId="14" xfId="0" applyFont="1" applyBorder="1" applyAlignment="1" applyProtection="1">
      <alignment horizontal="left" vertical="center"/>
      <protection/>
    </xf>
    <xf numFmtId="0" fontId="0" fillId="0" borderId="0" xfId="0" applyFont="1" applyAlignment="1">
      <alignment horizontal="center" vertical="center" wrapText="1"/>
    </xf>
    <xf numFmtId="0" fontId="0" fillId="0" borderId="13" xfId="0" applyBorder="1" applyAlignment="1" applyProtection="1">
      <alignment horizontal="center" vertical="center" wrapText="1"/>
      <protection/>
    </xf>
    <xf numFmtId="0" fontId="7" fillId="35" borderId="27" xfId="0" applyFont="1" applyFill="1" applyBorder="1" applyAlignment="1" applyProtection="1">
      <alignment horizontal="center" vertical="center" wrapText="1"/>
      <protection/>
    </xf>
    <xf numFmtId="0" fontId="7" fillId="35" borderId="28" xfId="0" applyFont="1" applyFill="1" applyBorder="1" applyAlignment="1" applyProtection="1">
      <alignment horizontal="center" vertical="center" wrapText="1"/>
      <protection/>
    </xf>
    <xf numFmtId="0" fontId="7" fillId="35" borderId="28" xfId="0" applyFont="1" applyFill="1" applyBorder="1" applyAlignment="1">
      <alignment horizontal="center" vertical="center" wrapText="1"/>
    </xf>
    <xf numFmtId="0" fontId="7" fillId="35" borderId="29" xfId="0" applyFont="1" applyFill="1" applyBorder="1" applyAlignment="1" applyProtection="1">
      <alignment horizontal="center" vertical="center" wrapText="1"/>
      <protection/>
    </xf>
    <xf numFmtId="0" fontId="0" fillId="0" borderId="13" xfId="0" applyBorder="1" applyAlignment="1">
      <alignment horizontal="center" vertical="center" wrapText="1"/>
    </xf>
    <xf numFmtId="164" fontId="14" fillId="0" borderId="0" xfId="0" applyNumberFormat="1" applyFont="1" applyAlignment="1" applyProtection="1">
      <alignment horizontal="right"/>
      <protection/>
    </xf>
    <xf numFmtId="167" fontId="24" fillId="0" borderId="22" xfId="0" applyNumberFormat="1" applyFont="1" applyBorder="1" applyAlignment="1" applyProtection="1">
      <alignment horizontal="right"/>
      <protection/>
    </xf>
    <xf numFmtId="167" fontId="24" fillId="0" borderId="23" xfId="0" applyNumberFormat="1" applyFont="1" applyBorder="1" applyAlignment="1" applyProtection="1">
      <alignment horizontal="right"/>
      <protection/>
    </xf>
    <xf numFmtId="164" fontId="25" fillId="0" borderId="0" xfId="0" applyNumberFormat="1" applyFont="1" applyAlignment="1">
      <alignment horizontal="right" vertical="center"/>
    </xf>
    <xf numFmtId="0" fontId="0" fillId="0" borderId="0" xfId="0" applyFont="1" applyAlignment="1">
      <alignment horizontal="left"/>
    </xf>
    <xf numFmtId="0" fontId="26" fillId="0" borderId="13" xfId="0" applyFont="1" applyBorder="1" applyAlignment="1" applyProtection="1">
      <alignment horizontal="left"/>
      <protection/>
    </xf>
    <xf numFmtId="0" fontId="26" fillId="0" borderId="0" xfId="0" applyFont="1" applyAlignment="1" applyProtection="1">
      <alignment horizontal="left"/>
      <protection/>
    </xf>
    <xf numFmtId="0" fontId="21" fillId="0" borderId="0" xfId="0" applyFont="1" applyAlignment="1" applyProtection="1">
      <alignment horizontal="left"/>
      <protection/>
    </xf>
    <xf numFmtId="164" fontId="21" fillId="0" borderId="0" xfId="0" applyNumberFormat="1" applyFont="1" applyAlignment="1" applyProtection="1">
      <alignment horizontal="right"/>
      <protection/>
    </xf>
    <xf numFmtId="0" fontId="26" fillId="0" borderId="13" xfId="0" applyFont="1" applyBorder="1" applyAlignment="1">
      <alignment horizontal="left"/>
    </xf>
    <xf numFmtId="0" fontId="26" fillId="0" borderId="25" xfId="0" applyFont="1" applyBorder="1" applyAlignment="1" applyProtection="1">
      <alignment horizontal="left"/>
      <protection/>
    </xf>
    <xf numFmtId="167" fontId="26" fillId="0" borderId="0" xfId="0" applyNumberFormat="1" applyFont="1" applyAlignment="1" applyProtection="1">
      <alignment horizontal="right"/>
      <protection/>
    </xf>
    <xf numFmtId="167" fontId="26" fillId="0" borderId="24" xfId="0" applyNumberFormat="1" applyFont="1" applyBorder="1" applyAlignment="1" applyProtection="1">
      <alignment horizontal="right"/>
      <protection/>
    </xf>
    <xf numFmtId="0" fontId="26" fillId="0" borderId="0" xfId="0" applyFont="1" applyAlignment="1">
      <alignment horizontal="left"/>
    </xf>
    <xf numFmtId="164" fontId="26" fillId="0" borderId="0" xfId="0" applyNumberFormat="1" applyFont="1" applyAlignment="1">
      <alignment horizontal="right" vertical="center"/>
    </xf>
    <xf numFmtId="0" fontId="23" fillId="0" borderId="0" xfId="0" applyFont="1" applyAlignment="1" applyProtection="1">
      <alignment horizontal="left"/>
      <protection/>
    </xf>
    <xf numFmtId="164" fontId="23" fillId="0" borderId="0" xfId="0" applyNumberFormat="1" applyFont="1" applyAlignment="1" applyProtection="1">
      <alignment horizontal="right"/>
      <protection/>
    </xf>
    <xf numFmtId="0" fontId="0" fillId="0" borderId="36" xfId="0" applyFont="1" applyBorder="1" applyAlignment="1" applyProtection="1">
      <alignment horizontal="center" vertical="center"/>
      <protection/>
    </xf>
    <xf numFmtId="49" fontId="0" fillId="0" borderId="36" xfId="0" applyNumberFormat="1" applyFont="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0" fillId="0" borderId="36" xfId="0" applyFont="1" applyBorder="1" applyAlignment="1" applyProtection="1">
      <alignment horizontal="center" vertical="center" wrapText="1"/>
      <protection/>
    </xf>
    <xf numFmtId="168" fontId="0" fillId="0" borderId="36" xfId="0" applyNumberFormat="1" applyFont="1" applyBorder="1" applyAlignment="1" applyProtection="1">
      <alignment horizontal="right" vertical="center"/>
      <protection/>
    </xf>
    <xf numFmtId="164" fontId="0" fillId="34" borderId="36" xfId="0" applyNumberFormat="1" applyFont="1" applyFill="1" applyBorder="1" applyAlignment="1">
      <alignment horizontal="right" vertical="center"/>
    </xf>
    <xf numFmtId="164" fontId="0" fillId="0" borderId="36" xfId="0" applyNumberFormat="1" applyFont="1" applyBorder="1" applyAlignment="1" applyProtection="1">
      <alignment horizontal="right" vertical="center"/>
      <protection/>
    </xf>
    <xf numFmtId="0" fontId="11" fillId="34" borderId="36" xfId="0" applyFont="1" applyFill="1" applyBorder="1" applyAlignment="1">
      <alignment horizontal="left" vertical="center" wrapText="1"/>
    </xf>
    <xf numFmtId="0" fontId="11" fillId="0" borderId="0" xfId="0" applyFont="1" applyAlignment="1" applyProtection="1">
      <alignment horizontal="center" vertical="center" wrapText="1"/>
      <protection/>
    </xf>
    <xf numFmtId="167" fontId="11" fillId="0" borderId="0" xfId="0" applyNumberFormat="1" applyFont="1" applyAlignment="1" applyProtection="1">
      <alignment horizontal="right" vertical="center"/>
      <protection/>
    </xf>
    <xf numFmtId="167" fontId="11" fillId="0" borderId="24" xfId="0" applyNumberFormat="1" applyFont="1" applyBorder="1" applyAlignment="1" applyProtection="1">
      <alignment horizontal="right" vertical="center"/>
      <protection/>
    </xf>
    <xf numFmtId="164" fontId="0" fillId="0" borderId="0" xfId="0" applyNumberFormat="1" applyFont="1" applyAlignment="1">
      <alignment horizontal="right" vertical="center"/>
    </xf>
    <xf numFmtId="0" fontId="27" fillId="0" borderId="0" xfId="0" applyFont="1" applyAlignment="1" applyProtection="1">
      <alignment horizontal="left" vertical="center" wrapText="1"/>
      <protection/>
    </xf>
    <xf numFmtId="0" fontId="28" fillId="0" borderId="0" xfId="0" applyFont="1" applyAlignment="1" applyProtection="1">
      <alignment horizontal="left" vertical="center" wrapText="1"/>
      <protection/>
    </xf>
    <xf numFmtId="0" fontId="27" fillId="0" borderId="0" xfId="0" applyFont="1" applyAlignment="1" applyProtection="1">
      <alignment horizontal="left" vertical="center"/>
      <protection/>
    </xf>
    <xf numFmtId="0" fontId="29" fillId="0" borderId="0" xfId="0" applyFont="1" applyAlignment="1" applyProtection="1">
      <alignment horizontal="left" vertical="top" wrapText="1"/>
      <protection/>
    </xf>
    <xf numFmtId="0" fontId="30" fillId="0" borderId="13" xfId="0" applyFont="1" applyBorder="1" applyAlignment="1" applyProtection="1">
      <alignment horizontal="left" vertical="center"/>
      <protection/>
    </xf>
    <xf numFmtId="0" fontId="30" fillId="0" borderId="0" xfId="0" applyFont="1" applyAlignment="1" applyProtection="1">
      <alignment horizontal="left" vertical="center"/>
      <protection/>
    </xf>
    <xf numFmtId="0" fontId="30" fillId="0" borderId="0" xfId="0" applyFont="1" applyAlignment="1" applyProtection="1">
      <alignment horizontal="left" vertical="center" wrapText="1"/>
      <protection/>
    </xf>
    <xf numFmtId="168" fontId="30" fillId="0" borderId="0" xfId="0" applyNumberFormat="1" applyFont="1" applyAlignment="1" applyProtection="1">
      <alignment horizontal="right" vertical="center"/>
      <protection/>
    </xf>
    <xf numFmtId="0" fontId="30" fillId="0" borderId="13" xfId="0" applyFont="1" applyBorder="1" applyAlignment="1">
      <alignment horizontal="left" vertical="center"/>
    </xf>
    <xf numFmtId="0" fontId="30" fillId="0" borderId="25" xfId="0" applyFont="1" applyBorder="1" applyAlignment="1" applyProtection="1">
      <alignment horizontal="left" vertical="center"/>
      <protection/>
    </xf>
    <xf numFmtId="0" fontId="30" fillId="0" borderId="24" xfId="0" applyFont="1" applyBorder="1" applyAlignment="1" applyProtection="1">
      <alignment horizontal="left" vertical="center"/>
      <protection/>
    </xf>
    <xf numFmtId="0" fontId="30" fillId="0" borderId="0" xfId="0" applyFont="1" applyAlignment="1">
      <alignment horizontal="left" vertical="center"/>
    </xf>
    <xf numFmtId="0" fontId="31" fillId="0" borderId="13" xfId="0" applyFont="1" applyBorder="1" applyAlignment="1" applyProtection="1">
      <alignment horizontal="left" vertical="center"/>
      <protection/>
    </xf>
    <xf numFmtId="0" fontId="31" fillId="0" borderId="0" xfId="0" applyFont="1" applyAlignment="1" applyProtection="1">
      <alignment horizontal="left" vertical="center"/>
      <protection/>
    </xf>
    <xf numFmtId="0" fontId="31" fillId="0" borderId="0" xfId="0" applyFont="1" applyAlignment="1" applyProtection="1">
      <alignment horizontal="left" vertical="center" wrapText="1"/>
      <protection/>
    </xf>
    <xf numFmtId="0" fontId="31" fillId="0" borderId="13" xfId="0" applyFont="1" applyBorder="1" applyAlignment="1">
      <alignment horizontal="left" vertical="center"/>
    </xf>
    <xf numFmtId="0" fontId="31" fillId="0" borderId="25" xfId="0" applyFont="1" applyBorder="1" applyAlignment="1" applyProtection="1">
      <alignment horizontal="left" vertical="center"/>
      <protection/>
    </xf>
    <xf numFmtId="0" fontId="31" fillId="0" borderId="24" xfId="0" applyFont="1" applyBorder="1" applyAlignment="1" applyProtection="1">
      <alignment horizontal="left" vertical="center"/>
      <protection/>
    </xf>
    <xf numFmtId="0" fontId="31" fillId="0" borderId="0" xfId="0" applyFont="1" applyAlignment="1">
      <alignment horizontal="left" vertical="center"/>
    </xf>
    <xf numFmtId="0" fontId="32" fillId="0" borderId="36" xfId="0" applyFont="1" applyBorder="1" applyAlignment="1" applyProtection="1">
      <alignment horizontal="center" vertical="center"/>
      <protection/>
    </xf>
    <xf numFmtId="49" fontId="32" fillId="0" borderId="36" xfId="0" applyNumberFormat="1" applyFont="1" applyBorder="1" applyAlignment="1" applyProtection="1">
      <alignment horizontal="left" vertical="center" wrapText="1"/>
      <protection/>
    </xf>
    <xf numFmtId="0" fontId="32" fillId="0" borderId="36" xfId="0" applyFont="1" applyBorder="1" applyAlignment="1" applyProtection="1">
      <alignment horizontal="left" vertical="center" wrapText="1"/>
      <protection/>
    </xf>
    <xf numFmtId="0" fontId="32" fillId="0" borderId="36" xfId="0" applyFont="1" applyBorder="1" applyAlignment="1" applyProtection="1">
      <alignment horizontal="center" vertical="center" wrapText="1"/>
      <protection/>
    </xf>
    <xf numFmtId="168" fontId="32" fillId="0" borderId="36" xfId="0" applyNumberFormat="1" applyFont="1" applyBorder="1" applyAlignment="1" applyProtection="1">
      <alignment horizontal="right" vertical="center"/>
      <protection/>
    </xf>
    <xf numFmtId="164" fontId="32" fillId="34" borderId="36" xfId="0" applyNumberFormat="1" applyFont="1" applyFill="1" applyBorder="1" applyAlignment="1">
      <alignment horizontal="right" vertical="center"/>
    </xf>
    <xf numFmtId="164" fontId="32" fillId="0" borderId="36" xfId="0" applyNumberFormat="1" applyFont="1" applyBorder="1" applyAlignment="1" applyProtection="1">
      <alignment horizontal="right" vertical="center"/>
      <protection/>
    </xf>
    <xf numFmtId="0" fontId="32" fillId="0" borderId="13" xfId="0" applyFont="1" applyBorder="1" applyAlignment="1">
      <alignment horizontal="left" vertical="center"/>
    </xf>
    <xf numFmtId="0" fontId="32" fillId="34" borderId="36" xfId="0" applyFont="1" applyFill="1" applyBorder="1" applyAlignment="1">
      <alignment horizontal="left" vertical="center" wrapText="1"/>
    </xf>
    <xf numFmtId="0" fontId="32" fillId="0" borderId="0" xfId="0" applyFont="1" applyAlignment="1" applyProtection="1">
      <alignment horizontal="center" vertical="center" wrapText="1"/>
      <protection/>
    </xf>
    <xf numFmtId="0" fontId="0" fillId="0" borderId="31" xfId="0"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33" xfId="0" applyBorder="1" applyAlignment="1" applyProtection="1">
      <alignment horizontal="left" vertical="center"/>
      <protection/>
    </xf>
    <xf numFmtId="0" fontId="11" fillId="0" borderId="32" xfId="0" applyFont="1" applyBorder="1" applyAlignment="1" applyProtection="1">
      <alignment horizontal="center" vertical="center" wrapText="1"/>
      <protection/>
    </xf>
    <xf numFmtId="167" fontId="11" fillId="0" borderId="32" xfId="0" applyNumberFormat="1" applyFont="1" applyBorder="1" applyAlignment="1" applyProtection="1">
      <alignment horizontal="right" vertical="center"/>
      <protection/>
    </xf>
    <xf numFmtId="167" fontId="11" fillId="0" borderId="33" xfId="0" applyNumberFormat="1" applyFont="1" applyBorder="1" applyAlignment="1" applyProtection="1">
      <alignment horizontal="right" vertical="center"/>
      <protection/>
    </xf>
    <xf numFmtId="0" fontId="8"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center"/>
    </xf>
    <xf numFmtId="0" fontId="11" fillId="0" borderId="0" xfId="0" applyFont="1" applyAlignment="1">
      <alignment horizontal="left" vertical="center"/>
    </xf>
    <xf numFmtId="0" fontId="7" fillId="0" borderId="0" xfId="0" applyFont="1" applyAlignment="1" applyProtection="1">
      <alignment horizontal="left" vertical="center"/>
      <protection/>
    </xf>
    <xf numFmtId="0" fontId="0" fillId="0" borderId="0" xfId="0" applyAlignment="1" applyProtection="1">
      <alignment horizontal="left" vertical="top"/>
      <protection/>
    </xf>
    <xf numFmtId="0" fontId="9" fillId="0" borderId="0" xfId="0" applyFont="1" applyAlignment="1" applyProtection="1">
      <alignment horizontal="left" vertical="top" wrapText="1"/>
      <protection/>
    </xf>
    <xf numFmtId="49" fontId="7" fillId="34" borderId="0" xfId="0" applyNumberFormat="1" applyFont="1" applyFill="1" applyAlignment="1">
      <alignment horizontal="left" vertical="top"/>
    </xf>
    <xf numFmtId="0" fontId="7" fillId="0" borderId="0" xfId="0" applyFont="1" applyAlignment="1" applyProtection="1">
      <alignment horizontal="left" vertical="center" wrapText="1"/>
      <protection/>
    </xf>
    <xf numFmtId="164" fontId="10" fillId="0" borderId="16" xfId="0" applyNumberFormat="1" applyFont="1" applyBorder="1" applyAlignment="1" applyProtection="1">
      <alignment horizontal="right" vertical="center"/>
      <protection/>
    </xf>
    <xf numFmtId="0" fontId="0" fillId="0" borderId="16" xfId="0" applyBorder="1" applyAlignment="1" applyProtection="1">
      <alignment horizontal="left" vertical="center"/>
      <protection/>
    </xf>
    <xf numFmtId="0" fontId="11" fillId="0" borderId="0" xfId="0" applyFont="1" applyAlignment="1" applyProtection="1">
      <alignment horizontal="right" vertical="center"/>
      <protection/>
    </xf>
    <xf numFmtId="0" fontId="0" fillId="0" borderId="0" xfId="0" applyAlignment="1" applyProtection="1">
      <alignment horizontal="left" vertical="center"/>
      <protection/>
    </xf>
    <xf numFmtId="165" fontId="11" fillId="0" borderId="0" xfId="0" applyNumberFormat="1" applyFont="1" applyAlignment="1" applyProtection="1">
      <alignment horizontal="center" vertical="center"/>
      <protection/>
    </xf>
    <xf numFmtId="0" fontId="11" fillId="0" borderId="0" xfId="0" applyFont="1" applyAlignment="1" applyProtection="1">
      <alignment horizontal="left" vertical="center"/>
      <protection/>
    </xf>
    <xf numFmtId="164" fontId="8" fillId="0" borderId="0" xfId="0" applyNumberFormat="1" applyFont="1" applyAlignment="1" applyProtection="1">
      <alignment horizontal="right" vertical="center"/>
      <protection/>
    </xf>
    <xf numFmtId="0" fontId="9" fillId="35" borderId="18" xfId="0" applyFont="1" applyFill="1" applyBorder="1" applyAlignment="1" applyProtection="1">
      <alignment horizontal="left" vertical="center"/>
      <protection/>
    </xf>
    <xf numFmtId="0" fontId="0" fillId="35" borderId="18" xfId="0" applyFill="1" applyBorder="1" applyAlignment="1" applyProtection="1">
      <alignment horizontal="left" vertical="center"/>
      <protection/>
    </xf>
    <xf numFmtId="164" fontId="9" fillId="35" borderId="18" xfId="0" applyNumberFormat="1" applyFont="1" applyFill="1" applyBorder="1" applyAlignment="1" applyProtection="1">
      <alignment horizontal="right" vertical="center"/>
      <protection/>
    </xf>
    <xf numFmtId="0" fontId="0" fillId="35" borderId="26" xfId="0" applyFill="1" applyBorder="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166" fontId="7" fillId="0" borderId="0" xfId="0" applyNumberFormat="1" applyFont="1" applyAlignment="1" applyProtection="1">
      <alignment horizontal="left" vertical="top"/>
      <protection/>
    </xf>
    <xf numFmtId="0" fontId="13" fillId="0" borderId="30" xfId="0" applyFont="1" applyBorder="1" applyAlignment="1">
      <alignment horizontal="center" vertical="center"/>
    </xf>
    <xf numFmtId="0" fontId="0" fillId="0" borderId="22" xfId="0" applyBorder="1" applyAlignment="1">
      <alignment horizontal="left" vertical="center"/>
    </xf>
    <xf numFmtId="0" fontId="0" fillId="0" borderId="25" xfId="0" applyBorder="1" applyAlignment="1">
      <alignment horizontal="left" vertical="center"/>
    </xf>
    <xf numFmtId="0" fontId="0" fillId="0" borderId="25" xfId="0" applyBorder="1" applyAlignment="1" applyProtection="1">
      <alignment horizontal="left" vertical="center"/>
      <protection/>
    </xf>
    <xf numFmtId="0" fontId="7" fillId="35" borderId="17" xfId="0" applyFont="1" applyFill="1" applyBorder="1" applyAlignment="1" applyProtection="1">
      <alignment horizontal="center" vertical="center"/>
      <protection/>
    </xf>
    <xf numFmtId="0" fontId="7" fillId="35" borderId="18" xfId="0" applyFont="1" applyFill="1" applyBorder="1" applyAlignment="1" applyProtection="1">
      <alignment horizontal="center" vertical="center"/>
      <protection/>
    </xf>
    <xf numFmtId="0" fontId="7" fillId="35" borderId="18" xfId="0" applyFont="1" applyFill="1" applyBorder="1" applyAlignment="1" applyProtection="1">
      <alignment horizontal="right" vertical="center"/>
      <protection/>
    </xf>
    <xf numFmtId="164" fontId="18" fillId="0" borderId="0" xfId="0" applyNumberFormat="1" applyFont="1" applyAlignment="1" applyProtection="1">
      <alignment horizontal="right" vertical="center"/>
      <protection/>
    </xf>
    <xf numFmtId="0" fontId="18" fillId="0" borderId="0" xfId="0" applyFont="1" applyAlignment="1" applyProtection="1">
      <alignment horizontal="left" vertical="center"/>
      <protection/>
    </xf>
    <xf numFmtId="0" fontId="17" fillId="0" borderId="0" xfId="0" applyFont="1" applyAlignment="1" applyProtection="1">
      <alignment horizontal="left" vertical="center" wrapText="1"/>
      <protection/>
    </xf>
    <xf numFmtId="0" fontId="17" fillId="0" borderId="0" xfId="0" applyFont="1" applyAlignment="1" applyProtection="1">
      <alignment horizontal="left" vertical="center"/>
      <protection/>
    </xf>
    <xf numFmtId="164" fontId="14" fillId="0" borderId="0" xfId="0" applyNumberFormat="1" applyFont="1" applyAlignment="1" applyProtection="1">
      <alignment horizontal="right" vertical="center"/>
      <protection/>
    </xf>
    <xf numFmtId="0" fontId="14" fillId="0" borderId="0" xfId="0" applyFont="1" applyAlignment="1" applyProtection="1">
      <alignment horizontal="left" vertical="center"/>
      <protection/>
    </xf>
    <xf numFmtId="0" fontId="0" fillId="0" borderId="0" xfId="0" applyAlignment="1">
      <alignment horizontal="left" vertical="top"/>
    </xf>
    <xf numFmtId="0" fontId="6" fillId="0" borderId="0" xfId="0" applyFont="1" applyAlignment="1" applyProtection="1">
      <alignment horizontal="left" vertical="center" wrapText="1"/>
      <protection/>
    </xf>
    <xf numFmtId="0" fontId="0" fillId="0" borderId="0" xfId="0" applyAlignment="1" applyProtection="1">
      <alignment horizontal="left" vertical="center" wrapText="1"/>
      <protection/>
    </xf>
    <xf numFmtId="0" fontId="58" fillId="33" borderId="0" xfId="36" applyFill="1" applyAlignment="1">
      <alignment horizontal="left" vertical="top"/>
    </xf>
    <xf numFmtId="0" fontId="73" fillId="0" borderId="0" xfId="36" applyFont="1" applyAlignment="1">
      <alignment horizontal="center" vertical="center"/>
    </xf>
    <xf numFmtId="0" fontId="2" fillId="33" borderId="0" xfId="0" applyFont="1" applyFill="1" applyAlignment="1">
      <alignment horizontal="left" vertical="center"/>
    </xf>
    <xf numFmtId="0" fontId="22" fillId="33" borderId="0" xfId="0" applyFont="1" applyFill="1" applyAlignment="1">
      <alignment horizontal="left" vertical="center"/>
    </xf>
    <xf numFmtId="0" fontId="74" fillId="33" borderId="0" xfId="36" applyFont="1" applyFill="1" applyAlignment="1">
      <alignment horizontal="left" vertical="center"/>
    </xf>
    <xf numFmtId="0" fontId="1" fillId="33" borderId="0" xfId="0" applyFont="1" applyFill="1" applyAlignment="1" applyProtection="1">
      <alignment horizontal="left" vertical="center"/>
      <protection/>
    </xf>
    <xf numFmtId="0" fontId="22" fillId="33" borderId="0" xfId="0" applyFont="1" applyFill="1" applyAlignment="1" applyProtection="1">
      <alignment horizontal="left" vertical="center"/>
      <protection/>
    </xf>
    <xf numFmtId="0" fontId="2" fillId="33" borderId="0" xfId="0" applyFont="1" applyFill="1" applyAlignment="1" applyProtection="1">
      <alignment horizontal="left" vertical="center"/>
      <protection/>
    </xf>
    <xf numFmtId="0" fontId="74" fillId="33" borderId="0" xfId="36" applyFont="1" applyFill="1" applyAlignment="1" applyProtection="1">
      <alignment horizontal="left" vertical="center"/>
      <protection/>
    </xf>
    <xf numFmtId="0" fontId="74" fillId="33" borderId="0" xfId="36" applyFont="1" applyFill="1" applyAlignment="1">
      <alignment horizontal="left" vertical="center"/>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0" xfId="0" applyAlignment="1">
      <alignment horizontal="center" vertical="center"/>
    </xf>
    <xf numFmtId="0" fontId="0" fillId="0" borderId="40" xfId="0" applyFont="1" applyBorder="1" applyAlignment="1">
      <alignment vertical="center" wrapText="1"/>
    </xf>
    <xf numFmtId="0" fontId="19" fillId="0" borderId="42" xfId="0" applyFont="1" applyBorder="1" applyAlignment="1">
      <alignment horizontal="left" wrapText="1"/>
    </xf>
    <xf numFmtId="0" fontId="0" fillId="0" borderId="41" xfId="0" applyFont="1" applyBorder="1" applyAlignment="1">
      <alignment vertical="center" wrapText="1"/>
    </xf>
    <xf numFmtId="0" fontId="19"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40" xfId="0" applyFont="1" applyBorder="1" applyAlignment="1">
      <alignment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horizontal="left" vertical="center"/>
    </xf>
    <xf numFmtId="49" fontId="7" fillId="0" borderId="0" xfId="0" applyNumberFormat="1" applyFont="1" applyBorder="1" applyAlignment="1">
      <alignment horizontal="left" vertical="center" wrapText="1"/>
    </xf>
    <xf numFmtId="49" fontId="7" fillId="0" borderId="0" xfId="0" applyNumberFormat="1" applyFont="1" applyBorder="1" applyAlignment="1">
      <alignment vertical="center" wrapText="1"/>
    </xf>
    <xf numFmtId="0" fontId="0" fillId="0" borderId="43" xfId="0" applyFont="1" applyBorder="1" applyAlignment="1">
      <alignment vertical="center" wrapText="1"/>
    </xf>
    <xf numFmtId="0" fontId="22" fillId="0" borderId="42" xfId="0" applyFont="1" applyBorder="1" applyAlignment="1">
      <alignment vertical="center" wrapText="1"/>
    </xf>
    <xf numFmtId="0" fontId="0" fillId="0" borderId="44" xfId="0" applyFont="1" applyBorder="1" applyAlignment="1">
      <alignment vertical="center" wrapText="1"/>
    </xf>
    <xf numFmtId="0" fontId="0" fillId="0" borderId="0" xfId="0" applyFont="1" applyBorder="1" applyAlignment="1">
      <alignment vertical="top"/>
    </xf>
    <xf numFmtId="0" fontId="0" fillId="0" borderId="0" xfId="0" applyFont="1" applyAlignment="1">
      <alignment vertical="top"/>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3" fillId="0" borderId="0" xfId="0" applyFont="1" applyBorder="1" applyAlignment="1">
      <alignment horizontal="center" vertical="center"/>
    </xf>
    <xf numFmtId="0" fontId="0" fillId="0" borderId="41" xfId="0" applyFont="1" applyBorder="1" applyAlignment="1">
      <alignment horizontal="left" vertical="center"/>
    </xf>
    <xf numFmtId="0" fontId="19" fillId="0" borderId="0" xfId="0" applyFont="1" applyBorder="1" applyAlignment="1">
      <alignment horizontal="left" vertical="center"/>
    </xf>
    <xf numFmtId="0" fontId="16" fillId="0" borderId="0" xfId="0" applyFont="1" applyAlignment="1">
      <alignment horizontal="left" vertical="center"/>
    </xf>
    <xf numFmtId="0" fontId="19" fillId="0" borderId="42" xfId="0" applyFont="1" applyBorder="1" applyAlignment="1">
      <alignment horizontal="left" vertical="center"/>
    </xf>
    <xf numFmtId="0" fontId="19" fillId="0" borderId="42" xfId="0" applyFont="1" applyBorder="1" applyAlignment="1">
      <alignment horizontal="center" vertical="center"/>
    </xf>
    <xf numFmtId="0" fontId="16" fillId="0" borderId="42" xfId="0" applyFont="1" applyBorder="1" applyAlignment="1">
      <alignment horizontal="left" vertical="center"/>
    </xf>
    <xf numFmtId="0" fontId="12"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center" vertical="center"/>
    </xf>
    <xf numFmtId="0" fontId="7" fillId="0" borderId="40" xfId="0" applyFont="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0" fillId="0" borderId="43" xfId="0" applyFont="1" applyBorder="1" applyAlignment="1">
      <alignment horizontal="left" vertical="center"/>
    </xf>
    <xf numFmtId="0" fontId="22" fillId="0" borderId="42" xfId="0" applyFont="1" applyBorder="1" applyAlignment="1">
      <alignment horizontal="left" vertical="center"/>
    </xf>
    <xf numFmtId="0" fontId="0" fillId="0" borderId="44" xfId="0" applyFont="1" applyBorder="1" applyAlignment="1">
      <alignment horizontal="left" vertical="center"/>
    </xf>
    <xf numFmtId="0" fontId="0" fillId="0" borderId="0" xfId="0" applyFont="1" applyBorder="1" applyAlignment="1">
      <alignment horizontal="left" vertical="center"/>
    </xf>
    <xf numFmtId="0" fontId="22" fillId="0" borderId="0" xfId="0" applyFont="1" applyBorder="1" applyAlignment="1">
      <alignment horizontal="left" vertical="center"/>
    </xf>
    <xf numFmtId="0" fontId="16" fillId="0" borderId="0" xfId="0" applyFont="1" applyBorder="1" applyAlignment="1">
      <alignment horizontal="left" vertical="center"/>
    </xf>
    <xf numFmtId="0" fontId="7" fillId="0" borderId="42" xfId="0" applyFont="1" applyBorder="1" applyAlignment="1">
      <alignment horizontal="left" vertical="center"/>
    </xf>
    <xf numFmtId="0" fontId="0" fillId="0" borderId="0" xfId="0" applyFont="1" applyBorder="1" applyAlignment="1">
      <alignment horizontal="left" vertical="center" wrapText="1"/>
    </xf>
    <xf numFmtId="0" fontId="7" fillId="0" borderId="0" xfId="0" applyFont="1" applyBorder="1" applyAlignment="1">
      <alignment horizontal="center"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16" fillId="0" borderId="40" xfId="0" applyFont="1" applyBorder="1" applyAlignment="1">
      <alignment horizontal="left" vertical="center" wrapText="1"/>
    </xf>
    <xf numFmtId="0" fontId="16" fillId="0" borderId="41" xfId="0" applyFont="1" applyBorder="1" applyAlignment="1">
      <alignment horizontal="left" vertical="center" wrapText="1"/>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0" fontId="7" fillId="0" borderId="41" xfId="0" applyFont="1" applyBorder="1" applyAlignment="1">
      <alignment horizontal="left" vertical="center"/>
    </xf>
    <xf numFmtId="0" fontId="7" fillId="0" borderId="43" xfId="0" applyFont="1" applyBorder="1" applyAlignment="1">
      <alignment horizontal="left" vertical="center" wrapText="1"/>
    </xf>
    <xf numFmtId="0" fontId="7" fillId="0" borderId="42" xfId="0" applyFont="1" applyBorder="1" applyAlignment="1">
      <alignment horizontal="left" vertical="center" wrapText="1"/>
    </xf>
    <xf numFmtId="0" fontId="7" fillId="0" borderId="44" xfId="0" applyFont="1" applyBorder="1" applyAlignment="1">
      <alignment horizontal="left" vertical="center" wrapText="1"/>
    </xf>
    <xf numFmtId="0" fontId="7" fillId="0" borderId="0" xfId="0" applyFont="1" applyBorder="1" applyAlignment="1">
      <alignment horizontal="left" vertical="top"/>
    </xf>
    <xf numFmtId="0" fontId="7" fillId="0" borderId="0" xfId="0" applyFont="1" applyBorder="1" applyAlignment="1">
      <alignment horizontal="center" vertical="top"/>
    </xf>
    <xf numFmtId="0" fontId="7" fillId="0" borderId="43" xfId="0" applyFont="1" applyBorder="1" applyAlignment="1">
      <alignment horizontal="left" vertical="center"/>
    </xf>
    <xf numFmtId="0" fontId="7" fillId="0" borderId="44" xfId="0" applyFont="1" applyBorder="1" applyAlignment="1">
      <alignment horizontal="left" vertical="center"/>
    </xf>
    <xf numFmtId="0" fontId="16" fillId="0" borderId="0" xfId="0" applyFont="1" applyAlignment="1">
      <alignment vertical="center"/>
    </xf>
    <xf numFmtId="0" fontId="19" fillId="0" borderId="0" xfId="0" applyFont="1" applyBorder="1" applyAlignment="1">
      <alignment vertical="center"/>
    </xf>
    <xf numFmtId="0" fontId="16" fillId="0" borderId="42" xfId="0" applyFont="1" applyBorder="1" applyAlignment="1">
      <alignment vertical="center"/>
    </xf>
    <xf numFmtId="0" fontId="19" fillId="0" borderId="42" xfId="0" applyFont="1" applyBorder="1" applyAlignment="1">
      <alignment vertical="center"/>
    </xf>
    <xf numFmtId="0" fontId="19" fillId="0" borderId="42" xfId="0" applyFont="1" applyBorder="1" applyAlignment="1">
      <alignment horizontal="left"/>
    </xf>
    <xf numFmtId="0" fontId="16" fillId="0" borderId="42" xfId="0" applyFont="1" applyBorder="1" applyAlignment="1">
      <alignment/>
    </xf>
    <xf numFmtId="0" fontId="19" fillId="0" borderId="42" xfId="0" applyFont="1" applyBorder="1" applyAlignment="1">
      <alignment horizontal="left"/>
    </xf>
    <xf numFmtId="0" fontId="7" fillId="0" borderId="0" xfId="0" applyFont="1" applyBorder="1" applyAlignment="1">
      <alignment horizontal="left" vertical="center"/>
    </xf>
    <xf numFmtId="0" fontId="0" fillId="0" borderId="40" xfId="0" applyFont="1" applyBorder="1" applyAlignment="1">
      <alignment vertical="top"/>
    </xf>
    <xf numFmtId="0" fontId="7" fillId="0" borderId="0" xfId="0" applyFont="1" applyBorder="1" applyAlignment="1">
      <alignment horizontal="left" vertical="top"/>
    </xf>
    <xf numFmtId="0" fontId="0" fillId="0" borderId="41" xfId="0" applyFont="1" applyBorder="1" applyAlignment="1">
      <alignment vertical="top"/>
    </xf>
    <xf numFmtId="0" fontId="0" fillId="0" borderId="0" xfId="0" applyFont="1" applyBorder="1" applyAlignment="1">
      <alignment horizontal="center" vertical="center"/>
    </xf>
    <xf numFmtId="0" fontId="0" fillId="0" borderId="0" xfId="0" applyFont="1" applyBorder="1" applyAlignment="1">
      <alignment horizontal="left" vertical="top"/>
    </xf>
    <xf numFmtId="0" fontId="0" fillId="0" borderId="43" xfId="0" applyFont="1" applyBorder="1" applyAlignment="1">
      <alignment vertical="top"/>
    </xf>
    <xf numFmtId="0" fontId="0" fillId="0" borderId="42" xfId="0" applyFont="1" applyBorder="1" applyAlignment="1">
      <alignment vertical="top"/>
    </xf>
    <xf numFmtId="0" fontId="0" fillId="0" borderId="44" xfId="0" applyFont="1" applyBorder="1" applyAlignment="1">
      <alignment vertical="top"/>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E:\KROSplusData\System\Temp\radC79D1.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E:\KROSplusData\System\Temp\rad7B651.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E:\KROSplusData\System\Temp\radA5452.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E:\KROSplusData\System\Temp\rad0C784.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E:\KROSplusData\System\Temp\rad6DA70.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file://E:\KROSplusData\System\Temp\rad90711.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C79D1.tmp" descr="E:\KROSplusData\System\Temp\radC79D1.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7B651.tmp" descr="E:\KROSplusData\System\Temp\rad7B651.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A5452.tmp" descr="E:\KROSplusData\System\Temp\radA5452.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0C784.tmp" descr="E:\KROSplusData\System\Temp\rad0C784.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6DA70.tmp" descr="E:\KROSplusData\System\Temp\rad6DA70.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90711.tmp" descr="E:\KROSplusData\System\Temp\rad90711.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V58"/>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10.66015625" defaultRowHeight="14.25" customHeight="1"/>
  <cols>
    <col min="1" max="1" width="8.33203125" style="2" customWidth="1"/>
    <col min="2" max="2" width="1.66796875" style="2" customWidth="1"/>
    <col min="3" max="3" width="4.16015625" style="2" customWidth="1"/>
    <col min="4" max="33" width="2.5" style="2" customWidth="1"/>
    <col min="34" max="34" width="3.33203125" style="2" customWidth="1"/>
    <col min="35" max="35" width="31.66015625" style="2" customWidth="1"/>
    <col min="36" max="37" width="2.5" style="2" customWidth="1"/>
    <col min="38" max="38" width="8.33203125" style="2" customWidth="1"/>
    <col min="39" max="39" width="3.33203125" style="2" customWidth="1"/>
    <col min="40" max="40" width="13.33203125" style="2" customWidth="1"/>
    <col min="41" max="41" width="7.5" style="2" customWidth="1"/>
    <col min="42" max="42" width="4.16015625" style="2" customWidth="1"/>
    <col min="43" max="43" width="15.66015625" style="2" customWidth="1"/>
    <col min="44" max="44" width="13.66015625" style="2" customWidth="1"/>
    <col min="45" max="46" width="25.83203125" style="2" hidden="1" customWidth="1"/>
    <col min="47" max="47" width="25" style="2" hidden="1" customWidth="1"/>
    <col min="48" max="52" width="21.66015625" style="2" hidden="1" customWidth="1"/>
    <col min="53" max="53" width="19.16015625" style="2" hidden="1" customWidth="1"/>
    <col min="54" max="54" width="25" style="2" hidden="1" customWidth="1"/>
    <col min="55" max="56" width="19.16015625" style="2" hidden="1" customWidth="1"/>
    <col min="57" max="57" width="66.5" style="2" customWidth="1"/>
    <col min="58" max="70" width="10.66015625" style="1" customWidth="1"/>
    <col min="71" max="91" width="10.66015625" style="2" hidden="1" customWidth="1"/>
    <col min="92" max="16384" width="10.66015625" style="1" customWidth="1"/>
  </cols>
  <sheetData>
    <row r="1" spans="1:256" s="3" customFormat="1" ht="22.5" customHeight="1">
      <c r="A1" s="236" t="s">
        <v>0</v>
      </c>
      <c r="B1" s="237"/>
      <c r="C1" s="237"/>
      <c r="D1" s="238" t="s">
        <v>1</v>
      </c>
      <c r="E1" s="237"/>
      <c r="F1" s="237"/>
      <c r="G1" s="237"/>
      <c r="H1" s="237"/>
      <c r="I1" s="237"/>
      <c r="J1" s="237"/>
      <c r="K1" s="239" t="s">
        <v>1007</v>
      </c>
      <c r="L1" s="239"/>
      <c r="M1" s="239"/>
      <c r="N1" s="239"/>
      <c r="O1" s="239"/>
      <c r="P1" s="239"/>
      <c r="Q1" s="239"/>
      <c r="R1" s="239"/>
      <c r="S1" s="239"/>
      <c r="T1" s="237"/>
      <c r="U1" s="237"/>
      <c r="V1" s="237"/>
      <c r="W1" s="239" t="s">
        <v>1008</v>
      </c>
      <c r="X1" s="239"/>
      <c r="Y1" s="239"/>
      <c r="Z1" s="239"/>
      <c r="AA1" s="239"/>
      <c r="AB1" s="239"/>
      <c r="AC1" s="239"/>
      <c r="AD1" s="239"/>
      <c r="AE1" s="239"/>
      <c r="AF1" s="239"/>
      <c r="AG1" s="239"/>
      <c r="AH1" s="239"/>
      <c r="AI1" s="231"/>
      <c r="AJ1" s="5"/>
      <c r="AK1" s="5"/>
      <c r="AL1" s="5"/>
      <c r="AM1" s="5"/>
      <c r="AN1" s="5"/>
      <c r="AO1" s="5"/>
      <c r="AP1" s="5"/>
      <c r="AQ1" s="5"/>
      <c r="AR1" s="5"/>
      <c r="AS1" s="5"/>
      <c r="AT1" s="5"/>
      <c r="AU1" s="5"/>
      <c r="AV1" s="5"/>
      <c r="AW1" s="5"/>
      <c r="AX1" s="5"/>
      <c r="AY1" s="5"/>
      <c r="AZ1" s="5"/>
      <c r="BA1" s="4" t="s">
        <v>2</v>
      </c>
      <c r="BB1" s="4"/>
      <c r="BC1" s="5"/>
      <c r="BD1" s="5"/>
      <c r="BE1" s="5"/>
      <c r="BF1" s="5"/>
      <c r="BG1" s="5"/>
      <c r="BH1" s="5"/>
      <c r="BI1" s="5"/>
      <c r="BJ1" s="5"/>
      <c r="BK1" s="5"/>
      <c r="BL1" s="5"/>
      <c r="BM1" s="5"/>
      <c r="BN1" s="5"/>
      <c r="BO1" s="5"/>
      <c r="BP1" s="5"/>
      <c r="BQ1" s="5"/>
      <c r="BR1" s="5"/>
      <c r="BS1" s="5"/>
      <c r="BT1" s="4" t="s">
        <v>3</v>
      </c>
      <c r="BU1" s="4" t="s">
        <v>3</v>
      </c>
      <c r="BV1" s="4" t="s">
        <v>4</v>
      </c>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72" s="2" customFormat="1" ht="37.5" customHeight="1">
      <c r="C2" s="2"/>
      <c r="AR2" s="228"/>
      <c r="AS2" s="193"/>
      <c r="AT2" s="193"/>
      <c r="AU2" s="193"/>
      <c r="AV2" s="193"/>
      <c r="AW2" s="193"/>
      <c r="AX2" s="193"/>
      <c r="AY2" s="193"/>
      <c r="AZ2" s="193"/>
      <c r="BA2" s="193"/>
      <c r="BB2" s="193"/>
      <c r="BC2" s="193"/>
      <c r="BD2" s="193"/>
      <c r="BE2" s="193"/>
      <c r="BS2" s="6" t="s">
        <v>5</v>
      </c>
      <c r="BT2" s="6" t="s">
        <v>6</v>
      </c>
    </row>
    <row r="3" spans="2:72" s="2" customFormat="1" ht="7.5" customHeight="1">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9"/>
      <c r="BS3" s="6" t="s">
        <v>5</v>
      </c>
      <c r="BT3" s="6" t="s">
        <v>7</v>
      </c>
    </row>
    <row r="4" spans="2:71" s="2" customFormat="1" ht="37.5" customHeight="1">
      <c r="B4" s="10"/>
      <c r="C4" s="11"/>
      <c r="D4" s="12" t="s">
        <v>8</v>
      </c>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3"/>
      <c r="AS4" s="14" t="s">
        <v>9</v>
      </c>
      <c r="BE4" s="15" t="s">
        <v>10</v>
      </c>
      <c r="BS4" s="6" t="s">
        <v>11</v>
      </c>
    </row>
    <row r="5" spans="2:71" s="2" customFormat="1" ht="15" customHeight="1">
      <c r="B5" s="10"/>
      <c r="C5" s="11"/>
      <c r="D5" s="16" t="s">
        <v>12</v>
      </c>
      <c r="E5" s="11"/>
      <c r="F5" s="11"/>
      <c r="G5" s="11"/>
      <c r="H5" s="11"/>
      <c r="I5" s="11"/>
      <c r="J5" s="11"/>
      <c r="K5" s="196" t="s">
        <v>13</v>
      </c>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1"/>
      <c r="AQ5" s="13"/>
      <c r="BE5" s="192" t="s">
        <v>14</v>
      </c>
      <c r="BS5" s="6" t="s">
        <v>5</v>
      </c>
    </row>
    <row r="6" spans="2:71" s="2" customFormat="1" ht="37.5" customHeight="1">
      <c r="B6" s="10"/>
      <c r="C6" s="11"/>
      <c r="D6" s="18" t="s">
        <v>15</v>
      </c>
      <c r="E6" s="11"/>
      <c r="F6" s="11"/>
      <c r="G6" s="11"/>
      <c r="H6" s="11"/>
      <c r="I6" s="11"/>
      <c r="J6" s="11"/>
      <c r="K6" s="198" t="s">
        <v>16</v>
      </c>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1"/>
      <c r="AQ6" s="13"/>
      <c r="BE6" s="193"/>
      <c r="BS6" s="6" t="s">
        <v>17</v>
      </c>
    </row>
    <row r="7" spans="2:71" s="2" customFormat="1" ht="15" customHeight="1">
      <c r="B7" s="10"/>
      <c r="C7" s="11"/>
      <c r="D7" s="19" t="s">
        <v>18</v>
      </c>
      <c r="E7" s="11"/>
      <c r="F7" s="11"/>
      <c r="G7" s="11"/>
      <c r="H7" s="11"/>
      <c r="I7" s="11"/>
      <c r="J7" s="11"/>
      <c r="K7" s="17"/>
      <c r="L7" s="11"/>
      <c r="M7" s="11"/>
      <c r="N7" s="11"/>
      <c r="O7" s="11"/>
      <c r="P7" s="11"/>
      <c r="Q7" s="11"/>
      <c r="R7" s="11"/>
      <c r="S7" s="11"/>
      <c r="T7" s="11"/>
      <c r="U7" s="11"/>
      <c r="V7" s="11"/>
      <c r="W7" s="11"/>
      <c r="X7" s="11"/>
      <c r="Y7" s="11"/>
      <c r="Z7" s="11"/>
      <c r="AA7" s="11"/>
      <c r="AB7" s="11"/>
      <c r="AC7" s="11"/>
      <c r="AD7" s="11"/>
      <c r="AE7" s="11"/>
      <c r="AF7" s="11"/>
      <c r="AG7" s="11"/>
      <c r="AH7" s="11"/>
      <c r="AI7" s="11"/>
      <c r="AJ7" s="11"/>
      <c r="AK7" s="19" t="s">
        <v>19</v>
      </c>
      <c r="AL7" s="11"/>
      <c r="AM7" s="11"/>
      <c r="AN7" s="17"/>
      <c r="AO7" s="11"/>
      <c r="AP7" s="11"/>
      <c r="AQ7" s="13"/>
      <c r="BE7" s="193"/>
      <c r="BS7" s="6" t="s">
        <v>20</v>
      </c>
    </row>
    <row r="8" spans="2:71" s="2" customFormat="1" ht="15" customHeight="1">
      <c r="B8" s="10"/>
      <c r="C8" s="11"/>
      <c r="D8" s="19" t="s">
        <v>21</v>
      </c>
      <c r="E8" s="11"/>
      <c r="F8" s="11"/>
      <c r="G8" s="11"/>
      <c r="H8" s="11"/>
      <c r="I8" s="11"/>
      <c r="J8" s="11"/>
      <c r="K8" s="17" t="s">
        <v>22</v>
      </c>
      <c r="L8" s="11"/>
      <c r="M8" s="11"/>
      <c r="N8" s="11"/>
      <c r="O8" s="11"/>
      <c r="P8" s="11"/>
      <c r="Q8" s="11"/>
      <c r="R8" s="11"/>
      <c r="S8" s="11"/>
      <c r="T8" s="11"/>
      <c r="U8" s="11"/>
      <c r="V8" s="11"/>
      <c r="W8" s="11"/>
      <c r="X8" s="11"/>
      <c r="Y8" s="11"/>
      <c r="Z8" s="11"/>
      <c r="AA8" s="11"/>
      <c r="AB8" s="11"/>
      <c r="AC8" s="11"/>
      <c r="AD8" s="11"/>
      <c r="AE8" s="11"/>
      <c r="AF8" s="11"/>
      <c r="AG8" s="11"/>
      <c r="AH8" s="11"/>
      <c r="AI8" s="11"/>
      <c r="AJ8" s="11"/>
      <c r="AK8" s="19" t="s">
        <v>23</v>
      </c>
      <c r="AL8" s="11"/>
      <c r="AM8" s="11"/>
      <c r="AN8" s="20" t="s">
        <v>24</v>
      </c>
      <c r="AO8" s="11"/>
      <c r="AP8" s="11"/>
      <c r="AQ8" s="13"/>
      <c r="BE8" s="193"/>
      <c r="BS8" s="6" t="s">
        <v>25</v>
      </c>
    </row>
    <row r="9" spans="2:71" s="2" customFormat="1" ht="15" customHeight="1">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3"/>
      <c r="BE9" s="193"/>
      <c r="BS9" s="6" t="s">
        <v>26</v>
      </c>
    </row>
    <row r="10" spans="2:71" s="2" customFormat="1" ht="15" customHeight="1">
      <c r="B10" s="10"/>
      <c r="C10" s="11"/>
      <c r="D10" s="19" t="s">
        <v>27</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9" t="s">
        <v>28</v>
      </c>
      <c r="AL10" s="11"/>
      <c r="AM10" s="11"/>
      <c r="AN10" s="17"/>
      <c r="AO10" s="11"/>
      <c r="AP10" s="11"/>
      <c r="AQ10" s="13"/>
      <c r="BE10" s="193"/>
      <c r="BS10" s="6" t="s">
        <v>17</v>
      </c>
    </row>
    <row r="11" spans="2:71" s="2" customFormat="1" ht="19.5" customHeight="1">
      <c r="B11" s="10"/>
      <c r="C11" s="11"/>
      <c r="D11" s="11"/>
      <c r="E11" s="17" t="s">
        <v>29</v>
      </c>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9" t="s">
        <v>30</v>
      </c>
      <c r="AL11" s="11"/>
      <c r="AM11" s="11"/>
      <c r="AN11" s="17"/>
      <c r="AO11" s="11"/>
      <c r="AP11" s="11"/>
      <c r="AQ11" s="13"/>
      <c r="BE11" s="193"/>
      <c r="BS11" s="6" t="s">
        <v>17</v>
      </c>
    </row>
    <row r="12" spans="2:71" s="2" customFormat="1" ht="7.5" customHeight="1">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3"/>
      <c r="BE12" s="193"/>
      <c r="BS12" s="6" t="s">
        <v>17</v>
      </c>
    </row>
    <row r="13" spans="2:71" s="2" customFormat="1" ht="15" customHeight="1">
      <c r="B13" s="10"/>
      <c r="C13" s="11"/>
      <c r="D13" s="19" t="s">
        <v>31</v>
      </c>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9" t="s">
        <v>28</v>
      </c>
      <c r="AL13" s="11"/>
      <c r="AM13" s="11"/>
      <c r="AN13" s="21" t="s">
        <v>32</v>
      </c>
      <c r="AO13" s="11"/>
      <c r="AP13" s="11"/>
      <c r="AQ13" s="13"/>
      <c r="BE13" s="193"/>
      <c r="BS13" s="6" t="s">
        <v>17</v>
      </c>
    </row>
    <row r="14" spans="2:71" s="2" customFormat="1" ht="15.75" customHeight="1">
      <c r="B14" s="10"/>
      <c r="C14" s="11"/>
      <c r="D14" s="11"/>
      <c r="E14" s="199" t="s">
        <v>32</v>
      </c>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 t="s">
        <v>30</v>
      </c>
      <c r="AL14" s="11"/>
      <c r="AM14" s="11"/>
      <c r="AN14" s="21" t="s">
        <v>32</v>
      </c>
      <c r="AO14" s="11"/>
      <c r="AP14" s="11"/>
      <c r="AQ14" s="13"/>
      <c r="BE14" s="193"/>
      <c r="BS14" s="6" t="s">
        <v>17</v>
      </c>
    </row>
    <row r="15" spans="2:71" s="2" customFormat="1" ht="7.5" customHeight="1">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3"/>
      <c r="BE15" s="193"/>
      <c r="BS15" s="6" t="s">
        <v>3</v>
      </c>
    </row>
    <row r="16" spans="2:71" s="2" customFormat="1" ht="15" customHeight="1">
      <c r="B16" s="10"/>
      <c r="C16" s="11"/>
      <c r="D16" s="19" t="s">
        <v>33</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9" t="s">
        <v>28</v>
      </c>
      <c r="AL16" s="11"/>
      <c r="AM16" s="11"/>
      <c r="AN16" s="17"/>
      <c r="AO16" s="11"/>
      <c r="AP16" s="11"/>
      <c r="AQ16" s="13"/>
      <c r="BE16" s="193"/>
      <c r="BS16" s="6" t="s">
        <v>3</v>
      </c>
    </row>
    <row r="17" spans="2:71" s="2" customFormat="1" ht="19.5" customHeight="1">
      <c r="B17" s="10"/>
      <c r="C17" s="11"/>
      <c r="D17" s="11"/>
      <c r="E17" s="17" t="s">
        <v>34</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9" t="s">
        <v>30</v>
      </c>
      <c r="AL17" s="11"/>
      <c r="AM17" s="11"/>
      <c r="AN17" s="17"/>
      <c r="AO17" s="11"/>
      <c r="AP17" s="11"/>
      <c r="AQ17" s="13"/>
      <c r="BE17" s="193"/>
      <c r="BS17" s="6" t="s">
        <v>35</v>
      </c>
    </row>
    <row r="18" spans="2:71" s="2" customFormat="1" ht="7.5" customHeight="1">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3"/>
      <c r="BE18" s="193"/>
      <c r="BS18" s="6" t="s">
        <v>5</v>
      </c>
    </row>
    <row r="19" spans="2:71" s="2" customFormat="1" ht="15" customHeight="1">
      <c r="B19" s="10"/>
      <c r="C19" s="11"/>
      <c r="D19" s="19" t="s">
        <v>36</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3"/>
      <c r="BE19" s="193"/>
      <c r="BS19" s="6" t="s">
        <v>5</v>
      </c>
    </row>
    <row r="20" spans="2:71" s="2" customFormat="1" ht="15.75" customHeight="1">
      <c r="B20" s="10"/>
      <c r="C20" s="11"/>
      <c r="D20" s="11"/>
      <c r="E20" s="200"/>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1"/>
      <c r="AP20" s="11"/>
      <c r="AQ20" s="13"/>
      <c r="BE20" s="193"/>
      <c r="BS20" s="6" t="s">
        <v>3</v>
      </c>
    </row>
    <row r="21" spans="2:57" s="2" customFormat="1" ht="7.5" customHeight="1">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3"/>
      <c r="BE21" s="193"/>
    </row>
    <row r="22" spans="2:57" s="2" customFormat="1" ht="7.5" customHeight="1">
      <c r="B22" s="10"/>
      <c r="C22" s="11"/>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11"/>
      <c r="AQ22" s="13"/>
      <c r="BE22" s="193"/>
    </row>
    <row r="23" spans="2:57" s="6" customFormat="1" ht="27" customHeight="1">
      <c r="B23" s="23"/>
      <c r="C23" s="24"/>
      <c r="D23" s="25" t="s">
        <v>37</v>
      </c>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01">
        <f>ROUND($AG$51,2)</f>
        <v>0</v>
      </c>
      <c r="AL23" s="202"/>
      <c r="AM23" s="202"/>
      <c r="AN23" s="202"/>
      <c r="AO23" s="202"/>
      <c r="AP23" s="24"/>
      <c r="AQ23" s="27"/>
      <c r="BE23" s="194"/>
    </row>
    <row r="24" spans="2:57" s="6" customFormat="1" ht="7.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7"/>
      <c r="BE24" s="194"/>
    </row>
    <row r="25" spans="2:57" s="6" customFormat="1" ht="14.25" customHeight="1">
      <c r="B25" s="23"/>
      <c r="C25" s="24"/>
      <c r="D25" s="24"/>
      <c r="E25" s="24"/>
      <c r="F25" s="24"/>
      <c r="G25" s="24"/>
      <c r="H25" s="24"/>
      <c r="I25" s="24"/>
      <c r="J25" s="24"/>
      <c r="K25" s="24"/>
      <c r="L25" s="203" t="s">
        <v>38</v>
      </c>
      <c r="M25" s="204"/>
      <c r="N25" s="204"/>
      <c r="O25" s="204"/>
      <c r="P25" s="24"/>
      <c r="Q25" s="24"/>
      <c r="R25" s="24"/>
      <c r="S25" s="24"/>
      <c r="T25" s="24"/>
      <c r="U25" s="24"/>
      <c r="V25" s="24"/>
      <c r="W25" s="203" t="s">
        <v>39</v>
      </c>
      <c r="X25" s="204"/>
      <c r="Y25" s="204"/>
      <c r="Z25" s="204"/>
      <c r="AA25" s="204"/>
      <c r="AB25" s="204"/>
      <c r="AC25" s="204"/>
      <c r="AD25" s="204"/>
      <c r="AE25" s="204"/>
      <c r="AF25" s="24"/>
      <c r="AG25" s="24"/>
      <c r="AH25" s="24"/>
      <c r="AI25" s="24"/>
      <c r="AJ25" s="24"/>
      <c r="AK25" s="203" t="s">
        <v>40</v>
      </c>
      <c r="AL25" s="204"/>
      <c r="AM25" s="204"/>
      <c r="AN25" s="204"/>
      <c r="AO25" s="204"/>
      <c r="AP25" s="24"/>
      <c r="AQ25" s="27"/>
      <c r="BE25" s="194"/>
    </row>
    <row r="26" spans="2:57" s="6" customFormat="1" ht="15" customHeight="1">
      <c r="B26" s="29"/>
      <c r="C26" s="30"/>
      <c r="D26" s="30" t="s">
        <v>41</v>
      </c>
      <c r="E26" s="30"/>
      <c r="F26" s="30" t="s">
        <v>42</v>
      </c>
      <c r="G26" s="30"/>
      <c r="H26" s="30"/>
      <c r="I26" s="30"/>
      <c r="J26" s="30"/>
      <c r="K26" s="30"/>
      <c r="L26" s="205">
        <v>0.21</v>
      </c>
      <c r="M26" s="206"/>
      <c r="N26" s="206"/>
      <c r="O26" s="206"/>
      <c r="P26" s="30"/>
      <c r="Q26" s="30"/>
      <c r="R26" s="30"/>
      <c r="S26" s="30"/>
      <c r="T26" s="30"/>
      <c r="U26" s="30"/>
      <c r="V26" s="30"/>
      <c r="W26" s="207">
        <f>ROUND($AZ$51,2)</f>
        <v>0</v>
      </c>
      <c r="X26" s="206"/>
      <c r="Y26" s="206"/>
      <c r="Z26" s="206"/>
      <c r="AA26" s="206"/>
      <c r="AB26" s="206"/>
      <c r="AC26" s="206"/>
      <c r="AD26" s="206"/>
      <c r="AE26" s="206"/>
      <c r="AF26" s="30"/>
      <c r="AG26" s="30"/>
      <c r="AH26" s="30"/>
      <c r="AI26" s="30"/>
      <c r="AJ26" s="30"/>
      <c r="AK26" s="207">
        <f>ROUND($AV$51,2)</f>
        <v>0</v>
      </c>
      <c r="AL26" s="206"/>
      <c r="AM26" s="206"/>
      <c r="AN26" s="206"/>
      <c r="AO26" s="206"/>
      <c r="AP26" s="30"/>
      <c r="AQ26" s="31"/>
      <c r="BE26" s="195"/>
    </row>
    <row r="27" spans="2:57" s="6" customFormat="1" ht="15" customHeight="1">
      <c r="B27" s="29"/>
      <c r="C27" s="30"/>
      <c r="D27" s="30"/>
      <c r="E27" s="30"/>
      <c r="F27" s="30" t="s">
        <v>43</v>
      </c>
      <c r="G27" s="30"/>
      <c r="H27" s="30"/>
      <c r="I27" s="30"/>
      <c r="J27" s="30"/>
      <c r="K27" s="30"/>
      <c r="L27" s="205">
        <v>0.15</v>
      </c>
      <c r="M27" s="206"/>
      <c r="N27" s="206"/>
      <c r="O27" s="206"/>
      <c r="P27" s="30"/>
      <c r="Q27" s="30"/>
      <c r="R27" s="30"/>
      <c r="S27" s="30"/>
      <c r="T27" s="30"/>
      <c r="U27" s="30"/>
      <c r="V27" s="30"/>
      <c r="W27" s="207">
        <f>ROUND($BA$51,2)</f>
        <v>0</v>
      </c>
      <c r="X27" s="206"/>
      <c r="Y27" s="206"/>
      <c r="Z27" s="206"/>
      <c r="AA27" s="206"/>
      <c r="AB27" s="206"/>
      <c r="AC27" s="206"/>
      <c r="AD27" s="206"/>
      <c r="AE27" s="206"/>
      <c r="AF27" s="30"/>
      <c r="AG27" s="30"/>
      <c r="AH27" s="30"/>
      <c r="AI27" s="30"/>
      <c r="AJ27" s="30"/>
      <c r="AK27" s="207">
        <f>ROUND($AW$51,2)</f>
        <v>0</v>
      </c>
      <c r="AL27" s="206"/>
      <c r="AM27" s="206"/>
      <c r="AN27" s="206"/>
      <c r="AO27" s="206"/>
      <c r="AP27" s="30"/>
      <c r="AQ27" s="31"/>
      <c r="BE27" s="195"/>
    </row>
    <row r="28" spans="2:57" s="6" customFormat="1" ht="15" customHeight="1" hidden="1">
      <c r="B28" s="29"/>
      <c r="C28" s="30"/>
      <c r="D28" s="30"/>
      <c r="E28" s="30"/>
      <c r="F28" s="30" t="s">
        <v>44</v>
      </c>
      <c r="G28" s="30"/>
      <c r="H28" s="30"/>
      <c r="I28" s="30"/>
      <c r="J28" s="30"/>
      <c r="K28" s="30"/>
      <c r="L28" s="205">
        <v>0.21</v>
      </c>
      <c r="M28" s="206"/>
      <c r="N28" s="206"/>
      <c r="O28" s="206"/>
      <c r="P28" s="30"/>
      <c r="Q28" s="30"/>
      <c r="R28" s="30"/>
      <c r="S28" s="30"/>
      <c r="T28" s="30"/>
      <c r="U28" s="30"/>
      <c r="V28" s="30"/>
      <c r="W28" s="207">
        <f>ROUND($BB$51,2)</f>
        <v>0</v>
      </c>
      <c r="X28" s="206"/>
      <c r="Y28" s="206"/>
      <c r="Z28" s="206"/>
      <c r="AA28" s="206"/>
      <c r="AB28" s="206"/>
      <c r="AC28" s="206"/>
      <c r="AD28" s="206"/>
      <c r="AE28" s="206"/>
      <c r="AF28" s="30"/>
      <c r="AG28" s="30"/>
      <c r="AH28" s="30"/>
      <c r="AI28" s="30"/>
      <c r="AJ28" s="30"/>
      <c r="AK28" s="207">
        <v>0</v>
      </c>
      <c r="AL28" s="206"/>
      <c r="AM28" s="206"/>
      <c r="AN28" s="206"/>
      <c r="AO28" s="206"/>
      <c r="AP28" s="30"/>
      <c r="AQ28" s="31"/>
      <c r="BE28" s="195"/>
    </row>
    <row r="29" spans="2:57" s="6" customFormat="1" ht="15" customHeight="1" hidden="1">
      <c r="B29" s="29"/>
      <c r="C29" s="30"/>
      <c r="D29" s="30"/>
      <c r="E29" s="30"/>
      <c r="F29" s="30" t="s">
        <v>45</v>
      </c>
      <c r="G29" s="30"/>
      <c r="H29" s="30"/>
      <c r="I29" s="30"/>
      <c r="J29" s="30"/>
      <c r="K29" s="30"/>
      <c r="L29" s="205">
        <v>0.15</v>
      </c>
      <c r="M29" s="206"/>
      <c r="N29" s="206"/>
      <c r="O29" s="206"/>
      <c r="P29" s="30"/>
      <c r="Q29" s="30"/>
      <c r="R29" s="30"/>
      <c r="S29" s="30"/>
      <c r="T29" s="30"/>
      <c r="U29" s="30"/>
      <c r="V29" s="30"/>
      <c r="W29" s="207">
        <f>ROUND($BC$51,2)</f>
        <v>0</v>
      </c>
      <c r="X29" s="206"/>
      <c r="Y29" s="206"/>
      <c r="Z29" s="206"/>
      <c r="AA29" s="206"/>
      <c r="AB29" s="206"/>
      <c r="AC29" s="206"/>
      <c r="AD29" s="206"/>
      <c r="AE29" s="206"/>
      <c r="AF29" s="30"/>
      <c r="AG29" s="30"/>
      <c r="AH29" s="30"/>
      <c r="AI29" s="30"/>
      <c r="AJ29" s="30"/>
      <c r="AK29" s="207">
        <v>0</v>
      </c>
      <c r="AL29" s="206"/>
      <c r="AM29" s="206"/>
      <c r="AN29" s="206"/>
      <c r="AO29" s="206"/>
      <c r="AP29" s="30"/>
      <c r="AQ29" s="31"/>
      <c r="BE29" s="195"/>
    </row>
    <row r="30" spans="2:57" s="6" customFormat="1" ht="15" customHeight="1" hidden="1">
      <c r="B30" s="29"/>
      <c r="C30" s="30"/>
      <c r="D30" s="30"/>
      <c r="E30" s="30"/>
      <c r="F30" s="30" t="s">
        <v>46</v>
      </c>
      <c r="G30" s="30"/>
      <c r="H30" s="30"/>
      <c r="I30" s="30"/>
      <c r="J30" s="30"/>
      <c r="K30" s="30"/>
      <c r="L30" s="205">
        <v>0</v>
      </c>
      <c r="M30" s="206"/>
      <c r="N30" s="206"/>
      <c r="O30" s="206"/>
      <c r="P30" s="30"/>
      <c r="Q30" s="30"/>
      <c r="R30" s="30"/>
      <c r="S30" s="30"/>
      <c r="T30" s="30"/>
      <c r="U30" s="30"/>
      <c r="V30" s="30"/>
      <c r="W30" s="207">
        <f>ROUND($BD$51,2)</f>
        <v>0</v>
      </c>
      <c r="X30" s="206"/>
      <c r="Y30" s="206"/>
      <c r="Z30" s="206"/>
      <c r="AA30" s="206"/>
      <c r="AB30" s="206"/>
      <c r="AC30" s="206"/>
      <c r="AD30" s="206"/>
      <c r="AE30" s="206"/>
      <c r="AF30" s="30"/>
      <c r="AG30" s="30"/>
      <c r="AH30" s="30"/>
      <c r="AI30" s="30"/>
      <c r="AJ30" s="30"/>
      <c r="AK30" s="207">
        <v>0</v>
      </c>
      <c r="AL30" s="206"/>
      <c r="AM30" s="206"/>
      <c r="AN30" s="206"/>
      <c r="AO30" s="206"/>
      <c r="AP30" s="30"/>
      <c r="AQ30" s="31"/>
      <c r="BE30" s="195"/>
    </row>
    <row r="31" spans="2:57" s="6" customFormat="1" ht="7.5" customHeight="1">
      <c r="B31" s="23"/>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7"/>
      <c r="BE31" s="194"/>
    </row>
    <row r="32" spans="2:57" s="6" customFormat="1" ht="27" customHeight="1">
      <c r="B32" s="23"/>
      <c r="C32" s="32"/>
      <c r="D32" s="33" t="s">
        <v>47</v>
      </c>
      <c r="E32" s="34"/>
      <c r="F32" s="34"/>
      <c r="G32" s="34"/>
      <c r="H32" s="34"/>
      <c r="I32" s="34"/>
      <c r="J32" s="34"/>
      <c r="K32" s="34"/>
      <c r="L32" s="34"/>
      <c r="M32" s="34"/>
      <c r="N32" s="34"/>
      <c r="O32" s="34"/>
      <c r="P32" s="34"/>
      <c r="Q32" s="34"/>
      <c r="R32" s="34"/>
      <c r="S32" s="34"/>
      <c r="T32" s="35" t="s">
        <v>48</v>
      </c>
      <c r="U32" s="34"/>
      <c r="V32" s="34"/>
      <c r="W32" s="34"/>
      <c r="X32" s="208" t="s">
        <v>49</v>
      </c>
      <c r="Y32" s="209"/>
      <c r="Z32" s="209"/>
      <c r="AA32" s="209"/>
      <c r="AB32" s="209"/>
      <c r="AC32" s="34"/>
      <c r="AD32" s="34"/>
      <c r="AE32" s="34"/>
      <c r="AF32" s="34"/>
      <c r="AG32" s="34"/>
      <c r="AH32" s="34"/>
      <c r="AI32" s="34"/>
      <c r="AJ32" s="34"/>
      <c r="AK32" s="210">
        <f>ROUND(SUM($AK$23:$AK$30),2)</f>
        <v>0</v>
      </c>
      <c r="AL32" s="209"/>
      <c r="AM32" s="209"/>
      <c r="AN32" s="209"/>
      <c r="AO32" s="211"/>
      <c r="AP32" s="32"/>
      <c r="AQ32" s="37"/>
      <c r="BE32" s="194"/>
    </row>
    <row r="33" spans="2:43" s="6" customFormat="1" ht="7.5" customHeight="1">
      <c r="B33" s="23"/>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7"/>
    </row>
    <row r="34" spans="2:43" s="6" customFormat="1" ht="7.5" customHeight="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40"/>
    </row>
    <row r="38" spans="2:44" s="6" customFormat="1" ht="7.5" customHeight="1">
      <c r="B38" s="41"/>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3"/>
    </row>
    <row r="39" spans="2:44" s="6" customFormat="1" ht="37.5" customHeight="1">
      <c r="B39" s="23"/>
      <c r="C39" s="12" t="s">
        <v>50</v>
      </c>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43"/>
    </row>
    <row r="40" spans="2:44" s="6" customFormat="1" ht="7.5" customHeight="1">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43"/>
    </row>
    <row r="41" spans="2:44" s="44" customFormat="1" ht="15" customHeight="1">
      <c r="B41" s="45"/>
      <c r="C41" s="19" t="s">
        <v>12</v>
      </c>
      <c r="D41" s="17"/>
      <c r="E41" s="17"/>
      <c r="F41" s="17"/>
      <c r="G41" s="17"/>
      <c r="H41" s="17"/>
      <c r="I41" s="17"/>
      <c r="J41" s="17"/>
      <c r="K41" s="17"/>
      <c r="L41" s="17" t="str">
        <f>$K$5</f>
        <v>2014-35</v>
      </c>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46"/>
    </row>
    <row r="42" spans="2:44" s="47" customFormat="1" ht="37.5" customHeight="1">
      <c r="B42" s="48"/>
      <c r="C42" s="49" t="s">
        <v>15</v>
      </c>
      <c r="D42" s="49"/>
      <c r="E42" s="49"/>
      <c r="F42" s="49"/>
      <c r="G42" s="49"/>
      <c r="H42" s="49"/>
      <c r="I42" s="49"/>
      <c r="J42" s="49"/>
      <c r="K42" s="49"/>
      <c r="L42" s="212" t="str">
        <f>$K$6</f>
        <v>Příroda spojuje - Branaldova cesta</v>
      </c>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49"/>
      <c r="AQ42" s="49"/>
      <c r="AR42" s="50"/>
    </row>
    <row r="43" spans="2:44" s="6" customFormat="1" ht="7.5" customHeight="1">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43"/>
    </row>
    <row r="44" spans="2:44" s="6" customFormat="1" ht="15.75" customHeight="1">
      <c r="B44" s="23"/>
      <c r="C44" s="19" t="s">
        <v>21</v>
      </c>
      <c r="D44" s="24"/>
      <c r="E44" s="24"/>
      <c r="F44" s="24"/>
      <c r="G44" s="24"/>
      <c r="H44" s="24"/>
      <c r="I44" s="24"/>
      <c r="J44" s="24"/>
      <c r="K44" s="24"/>
      <c r="L44" s="51" t="str">
        <f>IF($K$8="","",$K$8)</f>
        <v>Karlovy Vary</v>
      </c>
      <c r="M44" s="24"/>
      <c r="N44" s="24"/>
      <c r="O44" s="24"/>
      <c r="P44" s="24"/>
      <c r="Q44" s="24"/>
      <c r="R44" s="24"/>
      <c r="S44" s="24"/>
      <c r="T44" s="24"/>
      <c r="U44" s="24"/>
      <c r="V44" s="24"/>
      <c r="W44" s="24"/>
      <c r="X44" s="24"/>
      <c r="Y44" s="24"/>
      <c r="Z44" s="24"/>
      <c r="AA44" s="24"/>
      <c r="AB44" s="24"/>
      <c r="AC44" s="24"/>
      <c r="AD44" s="24"/>
      <c r="AE44" s="24"/>
      <c r="AF44" s="24"/>
      <c r="AG44" s="24"/>
      <c r="AH44" s="24"/>
      <c r="AI44" s="19" t="s">
        <v>23</v>
      </c>
      <c r="AJ44" s="24"/>
      <c r="AK44" s="24"/>
      <c r="AL44" s="24"/>
      <c r="AM44" s="214" t="str">
        <f>IF($AN$8="","",$AN$8)</f>
        <v>01.10.2014</v>
      </c>
      <c r="AN44" s="204"/>
      <c r="AO44" s="24"/>
      <c r="AP44" s="24"/>
      <c r="AQ44" s="24"/>
      <c r="AR44" s="43"/>
    </row>
    <row r="45" spans="2:44" s="6" customFormat="1" ht="7.5" customHeight="1">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43"/>
    </row>
    <row r="46" spans="2:56" s="6" customFormat="1" ht="18.75" customHeight="1">
      <c r="B46" s="23"/>
      <c r="C46" s="19" t="s">
        <v>27</v>
      </c>
      <c r="D46" s="24"/>
      <c r="E46" s="24"/>
      <c r="F46" s="24"/>
      <c r="G46" s="24"/>
      <c r="H46" s="24"/>
      <c r="I46" s="24"/>
      <c r="J46" s="24"/>
      <c r="K46" s="24"/>
      <c r="L46" s="17" t="str">
        <f>IF($E$11="","",$E$11)</f>
        <v> </v>
      </c>
      <c r="M46" s="24"/>
      <c r="N46" s="24"/>
      <c r="O46" s="24"/>
      <c r="P46" s="24"/>
      <c r="Q46" s="24"/>
      <c r="R46" s="24"/>
      <c r="S46" s="24"/>
      <c r="T46" s="24"/>
      <c r="U46" s="24"/>
      <c r="V46" s="24"/>
      <c r="W46" s="24"/>
      <c r="X46" s="24"/>
      <c r="Y46" s="24"/>
      <c r="Z46" s="24"/>
      <c r="AA46" s="24"/>
      <c r="AB46" s="24"/>
      <c r="AC46" s="24"/>
      <c r="AD46" s="24"/>
      <c r="AE46" s="24"/>
      <c r="AF46" s="24"/>
      <c r="AG46" s="24"/>
      <c r="AH46" s="24"/>
      <c r="AI46" s="19" t="s">
        <v>33</v>
      </c>
      <c r="AJ46" s="24"/>
      <c r="AK46" s="24"/>
      <c r="AL46" s="24"/>
      <c r="AM46" s="196" t="str">
        <f>IF($E$17="","",$E$17)</f>
        <v>Ing. David Pokorný</v>
      </c>
      <c r="AN46" s="204"/>
      <c r="AO46" s="204"/>
      <c r="AP46" s="204"/>
      <c r="AQ46" s="24"/>
      <c r="AR46" s="43"/>
      <c r="AS46" s="215" t="s">
        <v>51</v>
      </c>
      <c r="AT46" s="216"/>
      <c r="AU46" s="53"/>
      <c r="AV46" s="53"/>
      <c r="AW46" s="53"/>
      <c r="AX46" s="53"/>
      <c r="AY46" s="53"/>
      <c r="AZ46" s="53"/>
      <c r="BA46" s="53"/>
      <c r="BB46" s="53"/>
      <c r="BC46" s="53"/>
      <c r="BD46" s="54"/>
    </row>
    <row r="47" spans="2:56" s="6" customFormat="1" ht="15.75" customHeight="1">
      <c r="B47" s="23"/>
      <c r="C47" s="19" t="s">
        <v>31</v>
      </c>
      <c r="D47" s="24"/>
      <c r="E47" s="24"/>
      <c r="F47" s="24"/>
      <c r="G47" s="24"/>
      <c r="H47" s="24"/>
      <c r="I47" s="24"/>
      <c r="J47" s="24"/>
      <c r="K47" s="24"/>
      <c r="L47" s="17">
        <f>IF($E$14="Vyplň údaj","",$E$14)</f>
      </c>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43"/>
      <c r="AS47" s="217"/>
      <c r="AT47" s="194"/>
      <c r="BD47" s="55"/>
    </row>
    <row r="48" spans="2:56" s="6" customFormat="1" ht="12" customHeight="1">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43"/>
      <c r="AS48" s="218"/>
      <c r="AT48" s="204"/>
      <c r="AU48" s="24"/>
      <c r="AV48" s="24"/>
      <c r="AW48" s="24"/>
      <c r="AX48" s="24"/>
      <c r="AY48" s="24"/>
      <c r="AZ48" s="24"/>
      <c r="BA48" s="24"/>
      <c r="BB48" s="24"/>
      <c r="BC48" s="24"/>
      <c r="BD48" s="57"/>
    </row>
    <row r="49" spans="2:57" s="6" customFormat="1" ht="30" customHeight="1">
      <c r="B49" s="23"/>
      <c r="C49" s="219" t="s">
        <v>52</v>
      </c>
      <c r="D49" s="209"/>
      <c r="E49" s="209"/>
      <c r="F49" s="209"/>
      <c r="G49" s="209"/>
      <c r="H49" s="34"/>
      <c r="I49" s="220" t="s">
        <v>53</v>
      </c>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21" t="s">
        <v>54</v>
      </c>
      <c r="AH49" s="209"/>
      <c r="AI49" s="209"/>
      <c r="AJ49" s="209"/>
      <c r="AK49" s="209"/>
      <c r="AL49" s="209"/>
      <c r="AM49" s="209"/>
      <c r="AN49" s="220" t="s">
        <v>55</v>
      </c>
      <c r="AO49" s="209"/>
      <c r="AP49" s="209"/>
      <c r="AQ49" s="58" t="s">
        <v>56</v>
      </c>
      <c r="AR49" s="43"/>
      <c r="AS49" s="59" t="s">
        <v>57</v>
      </c>
      <c r="AT49" s="60" t="s">
        <v>58</v>
      </c>
      <c r="AU49" s="60" t="s">
        <v>59</v>
      </c>
      <c r="AV49" s="60" t="s">
        <v>60</v>
      </c>
      <c r="AW49" s="60" t="s">
        <v>61</v>
      </c>
      <c r="AX49" s="60" t="s">
        <v>62</v>
      </c>
      <c r="AY49" s="60" t="s">
        <v>63</v>
      </c>
      <c r="AZ49" s="60" t="s">
        <v>64</v>
      </c>
      <c r="BA49" s="60" t="s">
        <v>65</v>
      </c>
      <c r="BB49" s="60" t="s">
        <v>66</v>
      </c>
      <c r="BC49" s="60" t="s">
        <v>67</v>
      </c>
      <c r="BD49" s="61" t="s">
        <v>68</v>
      </c>
      <c r="BE49" s="62"/>
    </row>
    <row r="50" spans="2:56" s="6" customFormat="1" ht="12" customHeight="1">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43"/>
      <c r="AS50" s="63"/>
      <c r="AT50" s="64"/>
      <c r="AU50" s="64"/>
      <c r="AV50" s="64"/>
      <c r="AW50" s="64"/>
      <c r="AX50" s="64"/>
      <c r="AY50" s="64"/>
      <c r="AZ50" s="64"/>
      <c r="BA50" s="64"/>
      <c r="BB50" s="64"/>
      <c r="BC50" s="64"/>
      <c r="BD50" s="65"/>
    </row>
    <row r="51" spans="2:76" s="47" customFormat="1" ht="33" customHeight="1">
      <c r="B51" s="48"/>
      <c r="C51" s="66" t="s">
        <v>69</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226">
        <f>ROUND(SUM($AG$52:$AG$56),2)</f>
        <v>0</v>
      </c>
      <c r="AH51" s="227"/>
      <c r="AI51" s="227"/>
      <c r="AJ51" s="227"/>
      <c r="AK51" s="227"/>
      <c r="AL51" s="227"/>
      <c r="AM51" s="227"/>
      <c r="AN51" s="226">
        <f>ROUND(SUM($AG$51,$AT$51),2)</f>
        <v>0</v>
      </c>
      <c r="AO51" s="227"/>
      <c r="AP51" s="227"/>
      <c r="AQ51" s="68"/>
      <c r="AR51" s="50"/>
      <c r="AS51" s="69">
        <f>ROUND(SUM($AS$52:$AS$56),2)</f>
        <v>0</v>
      </c>
      <c r="AT51" s="70">
        <f>ROUND(SUM($AV$51:$AW$51),2)</f>
        <v>0</v>
      </c>
      <c r="AU51" s="71">
        <f>ROUND(SUM($AU$52:$AU$56),5)</f>
        <v>0</v>
      </c>
      <c r="AV51" s="70">
        <f>ROUND($AZ$51*$L$26,2)</f>
        <v>0</v>
      </c>
      <c r="AW51" s="70">
        <f>ROUND($BA$51*$L$27,2)</f>
        <v>0</v>
      </c>
      <c r="AX51" s="70">
        <f>ROUND($BB$51*$L$26,2)</f>
        <v>0</v>
      </c>
      <c r="AY51" s="70">
        <f>ROUND($BC$51*$L$27,2)</f>
        <v>0</v>
      </c>
      <c r="AZ51" s="70">
        <f>ROUND(SUM($AZ$52:$AZ$56),2)</f>
        <v>0</v>
      </c>
      <c r="BA51" s="70">
        <f>ROUND(SUM($BA$52:$BA$56),2)</f>
        <v>0</v>
      </c>
      <c r="BB51" s="70">
        <f>ROUND(SUM($BB$52:$BB$56),2)</f>
        <v>0</v>
      </c>
      <c r="BC51" s="70">
        <f>ROUND(SUM($BC$52:$BC$56),2)</f>
        <v>0</v>
      </c>
      <c r="BD51" s="72">
        <f>ROUND(SUM($BD$52:$BD$56),2)</f>
        <v>0</v>
      </c>
      <c r="BS51" s="47" t="s">
        <v>70</v>
      </c>
      <c r="BT51" s="47" t="s">
        <v>71</v>
      </c>
      <c r="BU51" s="73" t="s">
        <v>72</v>
      </c>
      <c r="BV51" s="47" t="s">
        <v>73</v>
      </c>
      <c r="BW51" s="47" t="s">
        <v>4</v>
      </c>
      <c r="BX51" s="47" t="s">
        <v>74</v>
      </c>
    </row>
    <row r="52" spans="1:91" s="74" customFormat="1" ht="28.5" customHeight="1">
      <c r="A52" s="232" t="s">
        <v>1009</v>
      </c>
      <c r="B52" s="75"/>
      <c r="C52" s="76"/>
      <c r="D52" s="224" t="s">
        <v>75</v>
      </c>
      <c r="E52" s="225"/>
      <c r="F52" s="225"/>
      <c r="G52" s="225"/>
      <c r="H52" s="225"/>
      <c r="I52" s="76"/>
      <c r="J52" s="224" t="s">
        <v>76</v>
      </c>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2">
        <f>'SO01 - Lesní cesta'!$J$27</f>
        <v>0</v>
      </c>
      <c r="AH52" s="223"/>
      <c r="AI52" s="223"/>
      <c r="AJ52" s="223"/>
      <c r="AK52" s="223"/>
      <c r="AL52" s="223"/>
      <c r="AM52" s="223"/>
      <c r="AN52" s="222">
        <f>ROUND(SUM($AG$52,$AT$52),2)</f>
        <v>0</v>
      </c>
      <c r="AO52" s="223"/>
      <c r="AP52" s="223"/>
      <c r="AQ52" s="77" t="s">
        <v>77</v>
      </c>
      <c r="AR52" s="78"/>
      <c r="AS52" s="79">
        <v>0</v>
      </c>
      <c r="AT52" s="80">
        <f>ROUND(SUM($AV$52:$AW$52),2)</f>
        <v>0</v>
      </c>
      <c r="AU52" s="81">
        <f>'SO01 - Lesní cesta'!$P$87</f>
        <v>0</v>
      </c>
      <c r="AV52" s="80">
        <f>'SO01 - Lesní cesta'!$J$30</f>
        <v>0</v>
      </c>
      <c r="AW52" s="80">
        <f>'SO01 - Lesní cesta'!$J$31</f>
        <v>0</v>
      </c>
      <c r="AX52" s="80">
        <f>'SO01 - Lesní cesta'!$J$32</f>
        <v>0</v>
      </c>
      <c r="AY52" s="80">
        <f>'SO01 - Lesní cesta'!$J$33</f>
        <v>0</v>
      </c>
      <c r="AZ52" s="80">
        <f>'SO01 - Lesní cesta'!$F$30</f>
        <v>0</v>
      </c>
      <c r="BA52" s="80">
        <f>'SO01 - Lesní cesta'!$F$31</f>
        <v>0</v>
      </c>
      <c r="BB52" s="80">
        <f>'SO01 - Lesní cesta'!$F$32</f>
        <v>0</v>
      </c>
      <c r="BC52" s="80">
        <f>'SO01 - Lesní cesta'!$F$33</f>
        <v>0</v>
      </c>
      <c r="BD52" s="82">
        <f>'SO01 - Lesní cesta'!$F$34</f>
        <v>0</v>
      </c>
      <c r="BT52" s="74" t="s">
        <v>20</v>
      </c>
      <c r="BV52" s="74" t="s">
        <v>73</v>
      </c>
      <c r="BW52" s="74" t="s">
        <v>78</v>
      </c>
      <c r="BX52" s="74" t="s">
        <v>4</v>
      </c>
      <c r="CM52" s="74" t="s">
        <v>79</v>
      </c>
    </row>
    <row r="53" spans="1:91" s="74" customFormat="1" ht="28.5" customHeight="1">
      <c r="A53" s="232" t="s">
        <v>1009</v>
      </c>
      <c r="B53" s="75"/>
      <c r="C53" s="76"/>
      <c r="D53" s="224" t="s">
        <v>80</v>
      </c>
      <c r="E53" s="225"/>
      <c r="F53" s="225"/>
      <c r="G53" s="225"/>
      <c r="H53" s="225"/>
      <c r="I53" s="76"/>
      <c r="J53" s="224" t="s">
        <v>81</v>
      </c>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2">
        <f>'SO02 - Opěrné stěny'!$J$27</f>
        <v>0</v>
      </c>
      <c r="AH53" s="223"/>
      <c r="AI53" s="223"/>
      <c r="AJ53" s="223"/>
      <c r="AK53" s="223"/>
      <c r="AL53" s="223"/>
      <c r="AM53" s="223"/>
      <c r="AN53" s="222">
        <f>ROUND(SUM($AG$53,$AT$53),2)</f>
        <v>0</v>
      </c>
      <c r="AO53" s="223"/>
      <c r="AP53" s="223"/>
      <c r="AQ53" s="77" t="s">
        <v>77</v>
      </c>
      <c r="AR53" s="78"/>
      <c r="AS53" s="79">
        <v>0</v>
      </c>
      <c r="AT53" s="80">
        <f>ROUND(SUM($AV$53:$AW$53),2)</f>
        <v>0</v>
      </c>
      <c r="AU53" s="81">
        <f>'SO02 - Opěrné stěny'!$P$83</f>
        <v>0</v>
      </c>
      <c r="AV53" s="80">
        <f>'SO02 - Opěrné stěny'!$J$30</f>
        <v>0</v>
      </c>
      <c r="AW53" s="80">
        <f>'SO02 - Opěrné stěny'!$J$31</f>
        <v>0</v>
      </c>
      <c r="AX53" s="80">
        <f>'SO02 - Opěrné stěny'!$J$32</f>
        <v>0</v>
      </c>
      <c r="AY53" s="80">
        <f>'SO02 - Opěrné stěny'!$J$33</f>
        <v>0</v>
      </c>
      <c r="AZ53" s="80">
        <f>'SO02 - Opěrné stěny'!$F$30</f>
        <v>0</v>
      </c>
      <c r="BA53" s="80">
        <f>'SO02 - Opěrné stěny'!$F$31</f>
        <v>0</v>
      </c>
      <c r="BB53" s="80">
        <f>'SO02 - Opěrné stěny'!$F$32</f>
        <v>0</v>
      </c>
      <c r="BC53" s="80">
        <f>'SO02 - Opěrné stěny'!$F$33</f>
        <v>0</v>
      </c>
      <c r="BD53" s="82">
        <f>'SO02 - Opěrné stěny'!$F$34</f>
        <v>0</v>
      </c>
      <c r="BT53" s="74" t="s">
        <v>20</v>
      </c>
      <c r="BV53" s="74" t="s">
        <v>73</v>
      </c>
      <c r="BW53" s="74" t="s">
        <v>82</v>
      </c>
      <c r="BX53" s="74" t="s">
        <v>4</v>
      </c>
      <c r="CM53" s="74" t="s">
        <v>79</v>
      </c>
    </row>
    <row r="54" spans="1:91" s="74" customFormat="1" ht="28.5" customHeight="1">
      <c r="A54" s="232" t="s">
        <v>1009</v>
      </c>
      <c r="B54" s="75"/>
      <c r="C54" s="76"/>
      <c r="D54" s="224" t="s">
        <v>83</v>
      </c>
      <c r="E54" s="225"/>
      <c r="F54" s="225"/>
      <c r="G54" s="225"/>
      <c r="H54" s="225"/>
      <c r="I54" s="76"/>
      <c r="J54" s="224" t="s">
        <v>84</v>
      </c>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2">
        <f>'SO03 - Mobiliář'!$J$27</f>
        <v>0</v>
      </c>
      <c r="AH54" s="223"/>
      <c r="AI54" s="223"/>
      <c r="AJ54" s="223"/>
      <c r="AK54" s="223"/>
      <c r="AL54" s="223"/>
      <c r="AM54" s="223"/>
      <c r="AN54" s="222">
        <f>ROUND(SUM($AG$54,$AT$54),2)</f>
        <v>0</v>
      </c>
      <c r="AO54" s="223"/>
      <c r="AP54" s="223"/>
      <c r="AQ54" s="77" t="s">
        <v>77</v>
      </c>
      <c r="AR54" s="78"/>
      <c r="AS54" s="79">
        <v>0</v>
      </c>
      <c r="AT54" s="80">
        <f>ROUND(SUM($AV$54:$AW$54),2)</f>
        <v>0</v>
      </c>
      <c r="AU54" s="81">
        <f>'SO03 - Mobiliář'!$P$84</f>
        <v>0</v>
      </c>
      <c r="AV54" s="80">
        <f>'SO03 - Mobiliář'!$J$30</f>
        <v>0</v>
      </c>
      <c r="AW54" s="80">
        <f>'SO03 - Mobiliář'!$J$31</f>
        <v>0</v>
      </c>
      <c r="AX54" s="80">
        <f>'SO03 - Mobiliář'!$J$32</f>
        <v>0</v>
      </c>
      <c r="AY54" s="80">
        <f>'SO03 - Mobiliář'!$J$33</f>
        <v>0</v>
      </c>
      <c r="AZ54" s="80">
        <f>'SO03 - Mobiliář'!$F$30</f>
        <v>0</v>
      </c>
      <c r="BA54" s="80">
        <f>'SO03 - Mobiliář'!$F$31</f>
        <v>0</v>
      </c>
      <c r="BB54" s="80">
        <f>'SO03 - Mobiliář'!$F$32</f>
        <v>0</v>
      </c>
      <c r="BC54" s="80">
        <f>'SO03 - Mobiliář'!$F$33</f>
        <v>0</v>
      </c>
      <c r="BD54" s="82">
        <f>'SO03 - Mobiliář'!$F$34</f>
        <v>0</v>
      </c>
      <c r="BT54" s="74" t="s">
        <v>20</v>
      </c>
      <c r="BV54" s="74" t="s">
        <v>73</v>
      </c>
      <c r="BW54" s="74" t="s">
        <v>85</v>
      </c>
      <c r="BX54" s="74" t="s">
        <v>4</v>
      </c>
      <c r="CM54" s="74" t="s">
        <v>79</v>
      </c>
    </row>
    <row r="55" spans="1:91" s="74" customFormat="1" ht="28.5" customHeight="1">
      <c r="A55" s="232" t="s">
        <v>1009</v>
      </c>
      <c r="B55" s="75"/>
      <c r="C55" s="76"/>
      <c r="D55" s="224" t="s">
        <v>86</v>
      </c>
      <c r="E55" s="225"/>
      <c r="F55" s="225"/>
      <c r="G55" s="225"/>
      <c r="H55" s="225"/>
      <c r="I55" s="76"/>
      <c r="J55" s="224" t="s">
        <v>87</v>
      </c>
      <c r="K55" s="225"/>
      <c r="L55" s="225"/>
      <c r="M55" s="225"/>
      <c r="N55" s="225"/>
      <c r="O55" s="225"/>
      <c r="P55" s="225"/>
      <c r="Q55" s="225"/>
      <c r="R55" s="225"/>
      <c r="S55" s="225"/>
      <c r="T55" s="225"/>
      <c r="U55" s="225"/>
      <c r="V55" s="225"/>
      <c r="W55" s="225"/>
      <c r="X55" s="225"/>
      <c r="Y55" s="225"/>
      <c r="Z55" s="225"/>
      <c r="AA55" s="225"/>
      <c r="AB55" s="225"/>
      <c r="AC55" s="225"/>
      <c r="AD55" s="225"/>
      <c r="AE55" s="225"/>
      <c r="AF55" s="225"/>
      <c r="AG55" s="222">
        <f>'SO04 - Přeložka NN'!$J$27</f>
        <v>0</v>
      </c>
      <c r="AH55" s="223"/>
      <c r="AI55" s="223"/>
      <c r="AJ55" s="223"/>
      <c r="AK55" s="223"/>
      <c r="AL55" s="223"/>
      <c r="AM55" s="223"/>
      <c r="AN55" s="222">
        <f>ROUND(SUM($AG$55,$AT$55),2)</f>
        <v>0</v>
      </c>
      <c r="AO55" s="223"/>
      <c r="AP55" s="223"/>
      <c r="AQ55" s="77" t="s">
        <v>77</v>
      </c>
      <c r="AR55" s="78"/>
      <c r="AS55" s="79">
        <v>0</v>
      </c>
      <c r="AT55" s="80">
        <f>ROUND(SUM($AV$55:$AW$55),2)</f>
        <v>0</v>
      </c>
      <c r="AU55" s="81">
        <f>'SO04 - Přeložka NN'!$P$84</f>
        <v>0</v>
      </c>
      <c r="AV55" s="80">
        <f>'SO04 - Přeložka NN'!$J$30</f>
        <v>0</v>
      </c>
      <c r="AW55" s="80">
        <f>'SO04 - Přeložka NN'!$J$31</f>
        <v>0</v>
      </c>
      <c r="AX55" s="80">
        <f>'SO04 - Přeložka NN'!$J$32</f>
        <v>0</v>
      </c>
      <c r="AY55" s="80">
        <f>'SO04 - Přeložka NN'!$J$33</f>
        <v>0</v>
      </c>
      <c r="AZ55" s="80">
        <f>'SO04 - Přeložka NN'!$F$30</f>
        <v>0</v>
      </c>
      <c r="BA55" s="80">
        <f>'SO04 - Přeložka NN'!$F$31</f>
        <v>0</v>
      </c>
      <c r="BB55" s="80">
        <f>'SO04 - Přeložka NN'!$F$32</f>
        <v>0</v>
      </c>
      <c r="BC55" s="80">
        <f>'SO04 - Přeložka NN'!$F$33</f>
        <v>0</v>
      </c>
      <c r="BD55" s="82">
        <f>'SO04 - Přeložka NN'!$F$34</f>
        <v>0</v>
      </c>
      <c r="BT55" s="74" t="s">
        <v>20</v>
      </c>
      <c r="BV55" s="74" t="s">
        <v>73</v>
      </c>
      <c r="BW55" s="74" t="s">
        <v>88</v>
      </c>
      <c r="BX55" s="74" t="s">
        <v>4</v>
      </c>
      <c r="CM55" s="74" t="s">
        <v>79</v>
      </c>
    </row>
    <row r="56" spans="1:91" s="74" customFormat="1" ht="28.5" customHeight="1">
      <c r="A56" s="232" t="s">
        <v>1009</v>
      </c>
      <c r="B56" s="75"/>
      <c r="C56" s="76"/>
      <c r="D56" s="224" t="s">
        <v>89</v>
      </c>
      <c r="E56" s="225"/>
      <c r="F56" s="225"/>
      <c r="G56" s="225"/>
      <c r="H56" s="225"/>
      <c r="I56" s="76"/>
      <c r="J56" s="224" t="s">
        <v>90</v>
      </c>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2">
        <f>'OST - Ostatní náklady'!$J$27</f>
        <v>0</v>
      </c>
      <c r="AH56" s="223"/>
      <c r="AI56" s="223"/>
      <c r="AJ56" s="223"/>
      <c r="AK56" s="223"/>
      <c r="AL56" s="223"/>
      <c r="AM56" s="223"/>
      <c r="AN56" s="222">
        <f>ROUND(SUM($AG$56,$AT$56),2)</f>
        <v>0</v>
      </c>
      <c r="AO56" s="223"/>
      <c r="AP56" s="223"/>
      <c r="AQ56" s="77" t="s">
        <v>89</v>
      </c>
      <c r="AR56" s="78"/>
      <c r="AS56" s="83">
        <v>0</v>
      </c>
      <c r="AT56" s="84">
        <f>ROUND(SUM($AV$56:$AW$56),2)</f>
        <v>0</v>
      </c>
      <c r="AU56" s="85">
        <f>'OST - Ostatní náklady'!$P$81</f>
        <v>0</v>
      </c>
      <c r="AV56" s="84">
        <f>'OST - Ostatní náklady'!$J$30</f>
        <v>0</v>
      </c>
      <c r="AW56" s="84">
        <f>'OST - Ostatní náklady'!$J$31</f>
        <v>0</v>
      </c>
      <c r="AX56" s="84">
        <f>'OST - Ostatní náklady'!$J$32</f>
        <v>0</v>
      </c>
      <c r="AY56" s="84">
        <f>'OST - Ostatní náklady'!$J$33</f>
        <v>0</v>
      </c>
      <c r="AZ56" s="84">
        <f>'OST - Ostatní náklady'!$F$30</f>
        <v>0</v>
      </c>
      <c r="BA56" s="84">
        <f>'OST - Ostatní náklady'!$F$31</f>
        <v>0</v>
      </c>
      <c r="BB56" s="84">
        <f>'OST - Ostatní náklady'!$F$32</f>
        <v>0</v>
      </c>
      <c r="BC56" s="84">
        <f>'OST - Ostatní náklady'!$F$33</f>
        <v>0</v>
      </c>
      <c r="BD56" s="86">
        <f>'OST - Ostatní náklady'!$F$34</f>
        <v>0</v>
      </c>
      <c r="BT56" s="74" t="s">
        <v>20</v>
      </c>
      <c r="BV56" s="74" t="s">
        <v>73</v>
      </c>
      <c r="BW56" s="74" t="s">
        <v>91</v>
      </c>
      <c r="BX56" s="74" t="s">
        <v>4</v>
      </c>
      <c r="CM56" s="74" t="s">
        <v>79</v>
      </c>
    </row>
    <row r="57" spans="2:44" s="6" customFormat="1" ht="30.75" customHeight="1">
      <c r="B57" s="2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43"/>
    </row>
    <row r="58" spans="2:44" s="6" customFormat="1" ht="7.5" customHeight="1">
      <c r="B58" s="38"/>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43"/>
    </row>
  </sheetData>
  <sheetProtection password="CC35" sheet="1" objects="1" scenarios="1" formatColumns="0" formatRows="0" sort="0" autoFilter="0"/>
  <mergeCells count="57">
    <mergeCell ref="AR2:BE2"/>
    <mergeCell ref="AN55:AP55"/>
    <mergeCell ref="AG55:AM55"/>
    <mergeCell ref="D55:H55"/>
    <mergeCell ref="J55:AF55"/>
    <mergeCell ref="AN56:AP56"/>
    <mergeCell ref="AG56:AM56"/>
    <mergeCell ref="D56:H56"/>
    <mergeCell ref="J56:AF56"/>
    <mergeCell ref="AN53:AP53"/>
    <mergeCell ref="AG53:AM53"/>
    <mergeCell ref="D53:H53"/>
    <mergeCell ref="J53:AF53"/>
    <mergeCell ref="AN54:AP54"/>
    <mergeCell ref="AG54:AM54"/>
    <mergeCell ref="D54:H54"/>
    <mergeCell ref="J54:AF54"/>
    <mergeCell ref="C49:G49"/>
    <mergeCell ref="I49:AF49"/>
    <mergeCell ref="AG49:AM49"/>
    <mergeCell ref="AN49:AP49"/>
    <mergeCell ref="AN52:AP52"/>
    <mergeCell ref="AG52:AM52"/>
    <mergeCell ref="D52:H52"/>
    <mergeCell ref="J52:AF52"/>
    <mergeCell ref="AG51:AM51"/>
    <mergeCell ref="AN51:AP51"/>
    <mergeCell ref="X32:AB32"/>
    <mergeCell ref="AK32:AO32"/>
    <mergeCell ref="L42:AO42"/>
    <mergeCell ref="AM44:AN44"/>
    <mergeCell ref="AM46:AP46"/>
    <mergeCell ref="AS46:AT48"/>
    <mergeCell ref="L29:O29"/>
    <mergeCell ref="W29:AE29"/>
    <mergeCell ref="AK29:AO29"/>
    <mergeCell ref="L30:O30"/>
    <mergeCell ref="W30:AE30"/>
    <mergeCell ref="AK30:AO30"/>
    <mergeCell ref="W26:AE26"/>
    <mergeCell ref="AK26:AO26"/>
    <mergeCell ref="L27:O27"/>
    <mergeCell ref="W27:AE27"/>
    <mergeCell ref="AK27:AO27"/>
    <mergeCell ref="L28:O28"/>
    <mergeCell ref="W28:AE28"/>
    <mergeCell ref="AK28:AO28"/>
    <mergeCell ref="BE5:BE32"/>
    <mergeCell ref="K5:AO5"/>
    <mergeCell ref="K6:AO6"/>
    <mergeCell ref="E14:AJ14"/>
    <mergeCell ref="E20:AN20"/>
    <mergeCell ref="AK23:AO23"/>
    <mergeCell ref="L25:O25"/>
    <mergeCell ref="W25:AE25"/>
    <mergeCell ref="AK25:AO25"/>
    <mergeCell ref="L26:O26"/>
  </mergeCells>
  <hyperlinks>
    <hyperlink ref="K1:S1" location="C2" tooltip="Rekapitulace stavby" display="1) Rekapitulace stavby"/>
    <hyperlink ref="W1:AI1" location="C51" tooltip="Rekapitulace objektů stavby a soupisů prací" display="2) Rekapitulace objektů stavby a soupisů prací"/>
    <hyperlink ref="A52" location="'SO01 - Lesní cesta'!C2" tooltip="SO01 - Lesní cesta" display="/"/>
    <hyperlink ref="A53" location="'SO02 - Opěrné stěny'!C2" tooltip="SO02 - Opěrné stěny" display="/"/>
    <hyperlink ref="A54" location="'SO03 - Mobiliář'!C2" tooltip="SO03 - Mobiliář" display="/"/>
    <hyperlink ref="A55" location="'SO04 - Přeložka NN'!C2" tooltip="SO04 - Přeložka NN" display="/"/>
    <hyperlink ref="A56" location="'OST - Ostatní náklady'!C2" tooltip="OST - Ostatní náklady" display="/"/>
  </hyperlinks>
  <printOptions/>
  <pageMargins left="0.5902777910232544" right="0.5902777910232544" top="0.5902777910232544" bottom="0.5902777910232544" header="0" footer="0"/>
  <pageSetup blackAndWhite="1" fitToHeight="100" fitToWidth="1" horizontalDpi="600" verticalDpi="600" orientation="landscape" paperSize="9" r:id="rId2"/>
  <headerFooter alignWithMargins="0">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V465"/>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34"/>
      <c r="C1" s="234"/>
      <c r="D1" s="233" t="s">
        <v>1</v>
      </c>
      <c r="E1" s="234"/>
      <c r="F1" s="235" t="s">
        <v>1010</v>
      </c>
      <c r="G1" s="240" t="s">
        <v>1011</v>
      </c>
      <c r="H1" s="240"/>
      <c r="I1" s="234"/>
      <c r="J1" s="235" t="s">
        <v>1012</v>
      </c>
      <c r="K1" s="233" t="s">
        <v>92</v>
      </c>
      <c r="L1" s="235" t="s">
        <v>1013</v>
      </c>
      <c r="M1" s="235"/>
      <c r="N1" s="235"/>
      <c r="O1" s="235"/>
      <c r="P1" s="235"/>
      <c r="Q1" s="235"/>
      <c r="R1" s="235"/>
      <c r="S1" s="235"/>
      <c r="T1" s="235"/>
      <c r="U1" s="231"/>
      <c r="V1" s="23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28"/>
      <c r="M2" s="193"/>
      <c r="N2" s="193"/>
      <c r="O2" s="193"/>
      <c r="P2" s="193"/>
      <c r="Q2" s="193"/>
      <c r="R2" s="193"/>
      <c r="S2" s="193"/>
      <c r="T2" s="193"/>
      <c r="U2" s="193"/>
      <c r="V2" s="193"/>
      <c r="AT2" s="2" t="s">
        <v>78</v>
      </c>
    </row>
    <row r="3" spans="2:46" s="2" customFormat="1" ht="7.5" customHeight="1">
      <c r="B3" s="7"/>
      <c r="C3" s="8"/>
      <c r="D3" s="8"/>
      <c r="E3" s="8"/>
      <c r="F3" s="8"/>
      <c r="G3" s="8"/>
      <c r="H3" s="8"/>
      <c r="I3" s="87"/>
      <c r="J3" s="8"/>
      <c r="K3" s="9"/>
      <c r="AT3" s="2" t="s">
        <v>79</v>
      </c>
    </row>
    <row r="4" spans="2:46" s="2" customFormat="1" ht="37.5" customHeight="1">
      <c r="B4" s="10"/>
      <c r="C4" s="11"/>
      <c r="D4" s="12" t="s">
        <v>93</v>
      </c>
      <c r="E4" s="11"/>
      <c r="F4" s="11"/>
      <c r="G4" s="11"/>
      <c r="H4" s="11"/>
      <c r="J4" s="11"/>
      <c r="K4" s="13"/>
      <c r="M4" s="14" t="s">
        <v>9</v>
      </c>
      <c r="AT4" s="2" t="s">
        <v>3</v>
      </c>
    </row>
    <row r="5" spans="2:11" s="2" customFormat="1" ht="7.5" customHeight="1">
      <c r="B5" s="10"/>
      <c r="C5" s="11"/>
      <c r="D5" s="11"/>
      <c r="E5" s="11"/>
      <c r="F5" s="11"/>
      <c r="G5" s="11"/>
      <c r="H5" s="11"/>
      <c r="J5" s="11"/>
      <c r="K5" s="13"/>
    </row>
    <row r="6" spans="2:11" s="2" customFormat="1" ht="15.75" customHeight="1">
      <c r="B6" s="10"/>
      <c r="C6" s="11"/>
      <c r="D6" s="19" t="s">
        <v>15</v>
      </c>
      <c r="E6" s="11"/>
      <c r="F6" s="11"/>
      <c r="G6" s="11"/>
      <c r="H6" s="11"/>
      <c r="J6" s="11"/>
      <c r="K6" s="13"/>
    </row>
    <row r="7" spans="2:11" s="2" customFormat="1" ht="15.75" customHeight="1">
      <c r="B7" s="10"/>
      <c r="C7" s="11"/>
      <c r="D7" s="11"/>
      <c r="E7" s="229" t="str">
        <f>'Rekapitulace stavby'!$K$6</f>
        <v>Příroda spojuje - Branaldova cesta</v>
      </c>
      <c r="F7" s="197"/>
      <c r="G7" s="197"/>
      <c r="H7" s="197"/>
      <c r="J7" s="11"/>
      <c r="K7" s="13"/>
    </row>
    <row r="8" spans="2:11" s="6" customFormat="1" ht="15.75" customHeight="1">
      <c r="B8" s="23"/>
      <c r="C8" s="24"/>
      <c r="D8" s="19" t="s">
        <v>94</v>
      </c>
      <c r="E8" s="24"/>
      <c r="F8" s="24"/>
      <c r="G8" s="24"/>
      <c r="H8" s="24"/>
      <c r="J8" s="24"/>
      <c r="K8" s="27"/>
    </row>
    <row r="9" spans="2:11" s="6" customFormat="1" ht="37.5" customHeight="1">
      <c r="B9" s="23"/>
      <c r="C9" s="24"/>
      <c r="D9" s="24"/>
      <c r="E9" s="212" t="s">
        <v>95</v>
      </c>
      <c r="F9" s="204"/>
      <c r="G9" s="204"/>
      <c r="H9" s="204"/>
      <c r="J9" s="24"/>
      <c r="K9" s="27"/>
    </row>
    <row r="10" spans="2:11" s="6" customFormat="1" ht="14.25" customHeight="1">
      <c r="B10" s="23"/>
      <c r="C10" s="24"/>
      <c r="D10" s="24"/>
      <c r="E10" s="24"/>
      <c r="F10" s="24"/>
      <c r="G10" s="24"/>
      <c r="H10" s="24"/>
      <c r="J10" s="24"/>
      <c r="K10" s="27"/>
    </row>
    <row r="11" spans="2:11" s="6" customFormat="1" ht="15" customHeight="1">
      <c r="B11" s="23"/>
      <c r="C11" s="24"/>
      <c r="D11" s="19" t="s">
        <v>18</v>
      </c>
      <c r="E11" s="24"/>
      <c r="F11" s="17"/>
      <c r="G11" s="24"/>
      <c r="H11" s="24"/>
      <c r="I11" s="88" t="s">
        <v>19</v>
      </c>
      <c r="J11" s="17"/>
      <c r="K11" s="27"/>
    </row>
    <row r="12" spans="2:11" s="6" customFormat="1" ht="15" customHeight="1">
      <c r="B12" s="23"/>
      <c r="C12" s="24"/>
      <c r="D12" s="19" t="s">
        <v>21</v>
      </c>
      <c r="E12" s="24"/>
      <c r="F12" s="17" t="s">
        <v>29</v>
      </c>
      <c r="G12" s="24"/>
      <c r="H12" s="24"/>
      <c r="I12" s="88" t="s">
        <v>23</v>
      </c>
      <c r="J12" s="52" t="str">
        <f>'Rekapitulace stavby'!$AN$8</f>
        <v>01.10.2014</v>
      </c>
      <c r="K12" s="27"/>
    </row>
    <row r="13" spans="2:11" s="6" customFormat="1" ht="12" customHeight="1">
      <c r="B13" s="23"/>
      <c r="C13" s="24"/>
      <c r="D13" s="24"/>
      <c r="E13" s="24"/>
      <c r="F13" s="24"/>
      <c r="G13" s="24"/>
      <c r="H13" s="24"/>
      <c r="J13" s="24"/>
      <c r="K13" s="27"/>
    </row>
    <row r="14" spans="2:11" s="6" customFormat="1" ht="15" customHeight="1">
      <c r="B14" s="23"/>
      <c r="C14" s="24"/>
      <c r="D14" s="19" t="s">
        <v>27</v>
      </c>
      <c r="E14" s="24"/>
      <c r="F14" s="24"/>
      <c r="G14" s="24"/>
      <c r="H14" s="24"/>
      <c r="I14" s="88" t="s">
        <v>28</v>
      </c>
      <c r="J14" s="17">
        <f>IF('Rekapitulace stavby'!$AN$10="","",'Rekapitulace stavby'!$AN$10)</f>
      </c>
      <c r="K14" s="27"/>
    </row>
    <row r="15" spans="2:11" s="6" customFormat="1" ht="18.75" customHeight="1">
      <c r="B15" s="23"/>
      <c r="C15" s="24"/>
      <c r="D15" s="24"/>
      <c r="E15" s="17" t="str">
        <f>IF('Rekapitulace stavby'!$E$11="","",'Rekapitulace stavby'!$E$11)</f>
        <v> </v>
      </c>
      <c r="F15" s="24"/>
      <c r="G15" s="24"/>
      <c r="H15" s="24"/>
      <c r="I15" s="88" t="s">
        <v>30</v>
      </c>
      <c r="J15" s="17">
        <f>IF('Rekapitulace stavby'!$AN$11="","",'Rekapitulace stavby'!$AN$11)</f>
      </c>
      <c r="K15" s="27"/>
    </row>
    <row r="16" spans="2:11" s="6" customFormat="1" ht="7.5" customHeight="1">
      <c r="B16" s="23"/>
      <c r="C16" s="24"/>
      <c r="D16" s="24"/>
      <c r="E16" s="24"/>
      <c r="F16" s="24"/>
      <c r="G16" s="24"/>
      <c r="H16" s="24"/>
      <c r="J16" s="24"/>
      <c r="K16" s="27"/>
    </row>
    <row r="17" spans="2:11" s="6" customFormat="1" ht="15" customHeight="1">
      <c r="B17" s="23"/>
      <c r="C17" s="24"/>
      <c r="D17" s="19" t="s">
        <v>31</v>
      </c>
      <c r="E17" s="24"/>
      <c r="F17" s="24"/>
      <c r="G17" s="24"/>
      <c r="H17" s="24"/>
      <c r="I17" s="88" t="s">
        <v>28</v>
      </c>
      <c r="J17" s="17">
        <f>IF('Rekapitulace stavby'!$AN$13="Vyplň údaj","",IF('Rekapitulace stavby'!$AN$13="","",'Rekapitulace stavby'!$AN$13))</f>
      </c>
      <c r="K17" s="27"/>
    </row>
    <row r="18" spans="2:11" s="6" customFormat="1" ht="18.75" customHeight="1">
      <c r="B18" s="23"/>
      <c r="C18" s="24"/>
      <c r="D18" s="24"/>
      <c r="E18" s="17">
        <f>IF('Rekapitulace stavby'!$E$14="Vyplň údaj","",IF('Rekapitulace stavby'!$E$14="","",'Rekapitulace stavby'!$E$14))</f>
      </c>
      <c r="F18" s="24"/>
      <c r="G18" s="24"/>
      <c r="H18" s="24"/>
      <c r="I18" s="88" t="s">
        <v>30</v>
      </c>
      <c r="J18" s="17">
        <f>IF('Rekapitulace stavby'!$AN$14="Vyplň údaj","",IF('Rekapitulace stavby'!$AN$14="","",'Rekapitulace stavby'!$AN$14))</f>
      </c>
      <c r="K18" s="27"/>
    </row>
    <row r="19" spans="2:11" s="6" customFormat="1" ht="7.5" customHeight="1">
      <c r="B19" s="23"/>
      <c r="C19" s="24"/>
      <c r="D19" s="24"/>
      <c r="E19" s="24"/>
      <c r="F19" s="24"/>
      <c r="G19" s="24"/>
      <c r="H19" s="24"/>
      <c r="J19" s="24"/>
      <c r="K19" s="27"/>
    </row>
    <row r="20" spans="2:11" s="6" customFormat="1" ht="15" customHeight="1">
      <c r="B20" s="23"/>
      <c r="C20" s="24"/>
      <c r="D20" s="19" t="s">
        <v>33</v>
      </c>
      <c r="E20" s="24"/>
      <c r="F20" s="24"/>
      <c r="G20" s="24"/>
      <c r="H20" s="24"/>
      <c r="I20" s="88" t="s">
        <v>28</v>
      </c>
      <c r="J20" s="17"/>
      <c r="K20" s="27"/>
    </row>
    <row r="21" spans="2:11" s="6" customFormat="1" ht="18.75" customHeight="1">
      <c r="B21" s="23"/>
      <c r="C21" s="24"/>
      <c r="D21" s="24"/>
      <c r="E21" s="17" t="s">
        <v>34</v>
      </c>
      <c r="F21" s="24"/>
      <c r="G21" s="24"/>
      <c r="H21" s="24"/>
      <c r="I21" s="88" t="s">
        <v>30</v>
      </c>
      <c r="J21" s="17"/>
      <c r="K21" s="27"/>
    </row>
    <row r="22" spans="2:11" s="6" customFormat="1" ht="7.5" customHeight="1">
      <c r="B22" s="23"/>
      <c r="C22" s="24"/>
      <c r="D22" s="24"/>
      <c r="E22" s="24"/>
      <c r="F22" s="24"/>
      <c r="G22" s="24"/>
      <c r="H22" s="24"/>
      <c r="J22" s="24"/>
      <c r="K22" s="27"/>
    </row>
    <row r="23" spans="2:11" s="6" customFormat="1" ht="15" customHeight="1">
      <c r="B23" s="23"/>
      <c r="C23" s="24"/>
      <c r="D23" s="19" t="s">
        <v>36</v>
      </c>
      <c r="E23" s="24"/>
      <c r="F23" s="24"/>
      <c r="G23" s="24"/>
      <c r="H23" s="24"/>
      <c r="J23" s="24"/>
      <c r="K23" s="27"/>
    </row>
    <row r="24" spans="2:11" s="89" customFormat="1" ht="15.75" customHeight="1">
      <c r="B24" s="90"/>
      <c r="C24" s="91"/>
      <c r="D24" s="91"/>
      <c r="E24" s="200"/>
      <c r="F24" s="230"/>
      <c r="G24" s="230"/>
      <c r="H24" s="230"/>
      <c r="J24" s="91"/>
      <c r="K24" s="92"/>
    </row>
    <row r="25" spans="2:11" s="6" customFormat="1" ht="7.5" customHeight="1">
      <c r="B25" s="23"/>
      <c r="C25" s="24"/>
      <c r="D25" s="24"/>
      <c r="E25" s="24"/>
      <c r="F25" s="24"/>
      <c r="G25" s="24"/>
      <c r="H25" s="24"/>
      <c r="J25" s="24"/>
      <c r="K25" s="27"/>
    </row>
    <row r="26" spans="2:11" s="6" customFormat="1" ht="7.5" customHeight="1">
      <c r="B26" s="23"/>
      <c r="C26" s="24"/>
      <c r="D26" s="64"/>
      <c r="E26" s="64"/>
      <c r="F26" s="64"/>
      <c r="G26" s="64"/>
      <c r="H26" s="64"/>
      <c r="I26" s="53"/>
      <c r="J26" s="64"/>
      <c r="K26" s="93"/>
    </row>
    <row r="27" spans="2:11" s="6" customFormat="1" ht="26.25" customHeight="1">
      <c r="B27" s="23"/>
      <c r="C27" s="24"/>
      <c r="D27" s="94" t="s">
        <v>37</v>
      </c>
      <c r="E27" s="24"/>
      <c r="F27" s="24"/>
      <c r="G27" s="24"/>
      <c r="H27" s="24"/>
      <c r="J27" s="67">
        <f>ROUND($J$87,2)</f>
        <v>0</v>
      </c>
      <c r="K27" s="27"/>
    </row>
    <row r="28" spans="2:11" s="6" customFormat="1" ht="7.5" customHeight="1">
      <c r="B28" s="23"/>
      <c r="C28" s="24"/>
      <c r="D28" s="64"/>
      <c r="E28" s="64"/>
      <c r="F28" s="64"/>
      <c r="G28" s="64"/>
      <c r="H28" s="64"/>
      <c r="I28" s="53"/>
      <c r="J28" s="64"/>
      <c r="K28" s="93"/>
    </row>
    <row r="29" spans="2:11" s="6" customFormat="1" ht="15" customHeight="1">
      <c r="B29" s="23"/>
      <c r="C29" s="24"/>
      <c r="D29" s="24"/>
      <c r="E29" s="24"/>
      <c r="F29" s="28" t="s">
        <v>39</v>
      </c>
      <c r="G29" s="24"/>
      <c r="H29" s="24"/>
      <c r="I29" s="95" t="s">
        <v>38</v>
      </c>
      <c r="J29" s="28" t="s">
        <v>40</v>
      </c>
      <c r="K29" s="27"/>
    </row>
    <row r="30" spans="2:11" s="6" customFormat="1" ht="15" customHeight="1">
      <c r="B30" s="23"/>
      <c r="C30" s="24"/>
      <c r="D30" s="30" t="s">
        <v>41</v>
      </c>
      <c r="E30" s="30" t="s">
        <v>42</v>
      </c>
      <c r="F30" s="96">
        <f>ROUND(SUM($BE$87:$BE$464),2)</f>
        <v>0</v>
      </c>
      <c r="G30" s="24"/>
      <c r="H30" s="24"/>
      <c r="I30" s="97">
        <v>0.21</v>
      </c>
      <c r="J30" s="96">
        <f>ROUND(SUM($BE$87:$BE$464)*$I$30,2)</f>
        <v>0</v>
      </c>
      <c r="K30" s="27"/>
    </row>
    <row r="31" spans="2:11" s="6" customFormat="1" ht="15" customHeight="1">
      <c r="B31" s="23"/>
      <c r="C31" s="24"/>
      <c r="D31" s="24"/>
      <c r="E31" s="30" t="s">
        <v>43</v>
      </c>
      <c r="F31" s="96">
        <f>ROUND(SUM($BF$87:$BF$464),2)</f>
        <v>0</v>
      </c>
      <c r="G31" s="24"/>
      <c r="H31" s="24"/>
      <c r="I31" s="97">
        <v>0.15</v>
      </c>
      <c r="J31" s="96">
        <f>ROUND(SUM($BF$87:$BF$464)*$I$31,2)</f>
        <v>0</v>
      </c>
      <c r="K31" s="27"/>
    </row>
    <row r="32" spans="2:11" s="6" customFormat="1" ht="15" customHeight="1" hidden="1">
      <c r="B32" s="23"/>
      <c r="C32" s="24"/>
      <c r="D32" s="24"/>
      <c r="E32" s="30" t="s">
        <v>44</v>
      </c>
      <c r="F32" s="96">
        <f>ROUND(SUM($BG$87:$BG$464),2)</f>
        <v>0</v>
      </c>
      <c r="G32" s="24"/>
      <c r="H32" s="24"/>
      <c r="I32" s="97">
        <v>0.21</v>
      </c>
      <c r="J32" s="96">
        <v>0</v>
      </c>
      <c r="K32" s="27"/>
    </row>
    <row r="33" spans="2:11" s="6" customFormat="1" ht="15" customHeight="1" hidden="1">
      <c r="B33" s="23"/>
      <c r="C33" s="24"/>
      <c r="D33" s="24"/>
      <c r="E33" s="30" t="s">
        <v>45</v>
      </c>
      <c r="F33" s="96">
        <f>ROUND(SUM($BH$87:$BH$464),2)</f>
        <v>0</v>
      </c>
      <c r="G33" s="24"/>
      <c r="H33" s="24"/>
      <c r="I33" s="97">
        <v>0.15</v>
      </c>
      <c r="J33" s="96">
        <v>0</v>
      </c>
      <c r="K33" s="27"/>
    </row>
    <row r="34" spans="2:11" s="6" customFormat="1" ht="15" customHeight="1" hidden="1">
      <c r="B34" s="23"/>
      <c r="C34" s="24"/>
      <c r="D34" s="24"/>
      <c r="E34" s="30" t="s">
        <v>46</v>
      </c>
      <c r="F34" s="96">
        <f>ROUND(SUM($BI$87:$BI$464),2)</f>
        <v>0</v>
      </c>
      <c r="G34" s="24"/>
      <c r="H34" s="24"/>
      <c r="I34" s="97">
        <v>0</v>
      </c>
      <c r="J34" s="96">
        <v>0</v>
      </c>
      <c r="K34" s="27"/>
    </row>
    <row r="35" spans="2:11" s="6" customFormat="1" ht="7.5" customHeight="1">
      <c r="B35" s="23"/>
      <c r="C35" s="24"/>
      <c r="D35" s="24"/>
      <c r="E35" s="24"/>
      <c r="F35" s="24"/>
      <c r="G35" s="24"/>
      <c r="H35" s="24"/>
      <c r="J35" s="24"/>
      <c r="K35" s="27"/>
    </row>
    <row r="36" spans="2:11" s="6" customFormat="1" ht="26.25" customHeight="1">
      <c r="B36" s="23"/>
      <c r="C36" s="32"/>
      <c r="D36" s="33" t="s">
        <v>47</v>
      </c>
      <c r="E36" s="34"/>
      <c r="F36" s="34"/>
      <c r="G36" s="98" t="s">
        <v>48</v>
      </c>
      <c r="H36" s="35" t="s">
        <v>49</v>
      </c>
      <c r="I36" s="99"/>
      <c r="J36" s="36">
        <f>ROUND(SUM($J$27:$J$34),2)</f>
        <v>0</v>
      </c>
      <c r="K36" s="100"/>
    </row>
    <row r="37" spans="2:11" s="6" customFormat="1" ht="15" customHeight="1">
      <c r="B37" s="38"/>
      <c r="C37" s="39"/>
      <c r="D37" s="39"/>
      <c r="E37" s="39"/>
      <c r="F37" s="39"/>
      <c r="G37" s="39"/>
      <c r="H37" s="39"/>
      <c r="I37" s="101"/>
      <c r="J37" s="39"/>
      <c r="K37" s="40"/>
    </row>
    <row r="41" spans="2:11" s="6" customFormat="1" ht="7.5" customHeight="1">
      <c r="B41" s="102"/>
      <c r="C41" s="103"/>
      <c r="D41" s="103"/>
      <c r="E41" s="103"/>
      <c r="F41" s="103"/>
      <c r="G41" s="103"/>
      <c r="H41" s="103"/>
      <c r="I41" s="103"/>
      <c r="J41" s="103"/>
      <c r="K41" s="104"/>
    </row>
    <row r="42" spans="2:11" s="6" customFormat="1" ht="37.5" customHeight="1">
      <c r="B42" s="23"/>
      <c r="C42" s="12" t="s">
        <v>96</v>
      </c>
      <c r="D42" s="24"/>
      <c r="E42" s="24"/>
      <c r="F42" s="24"/>
      <c r="G42" s="24"/>
      <c r="H42" s="24"/>
      <c r="J42" s="24"/>
      <c r="K42" s="27"/>
    </row>
    <row r="43" spans="2:11" s="6" customFormat="1" ht="7.5" customHeight="1">
      <c r="B43" s="23"/>
      <c r="C43" s="24"/>
      <c r="D43" s="24"/>
      <c r="E43" s="24"/>
      <c r="F43" s="24"/>
      <c r="G43" s="24"/>
      <c r="H43" s="24"/>
      <c r="J43" s="24"/>
      <c r="K43" s="27"/>
    </row>
    <row r="44" spans="2:11" s="6" customFormat="1" ht="15" customHeight="1">
      <c r="B44" s="23"/>
      <c r="C44" s="19" t="s">
        <v>15</v>
      </c>
      <c r="D44" s="24"/>
      <c r="E44" s="24"/>
      <c r="F44" s="24"/>
      <c r="G44" s="24"/>
      <c r="H44" s="24"/>
      <c r="J44" s="24"/>
      <c r="K44" s="27"/>
    </row>
    <row r="45" spans="2:11" s="6" customFormat="1" ht="16.5" customHeight="1">
      <c r="B45" s="23"/>
      <c r="C45" s="24"/>
      <c r="D45" s="24"/>
      <c r="E45" s="229" t="str">
        <f>$E$7</f>
        <v>Příroda spojuje - Branaldova cesta</v>
      </c>
      <c r="F45" s="204"/>
      <c r="G45" s="204"/>
      <c r="H45" s="204"/>
      <c r="J45" s="24"/>
      <c r="K45" s="27"/>
    </row>
    <row r="46" spans="2:11" s="6" customFormat="1" ht="15" customHeight="1">
      <c r="B46" s="23"/>
      <c r="C46" s="19" t="s">
        <v>94</v>
      </c>
      <c r="D46" s="24"/>
      <c r="E46" s="24"/>
      <c r="F46" s="24"/>
      <c r="G46" s="24"/>
      <c r="H46" s="24"/>
      <c r="J46" s="24"/>
      <c r="K46" s="27"/>
    </row>
    <row r="47" spans="2:11" s="6" customFormat="1" ht="19.5" customHeight="1">
      <c r="B47" s="23"/>
      <c r="C47" s="24"/>
      <c r="D47" s="24"/>
      <c r="E47" s="212" t="str">
        <f>$E$9</f>
        <v>SO01 - Lesní cesta</v>
      </c>
      <c r="F47" s="204"/>
      <c r="G47" s="204"/>
      <c r="H47" s="204"/>
      <c r="J47" s="24"/>
      <c r="K47" s="27"/>
    </row>
    <row r="48" spans="2:11" s="6" customFormat="1" ht="7.5" customHeight="1">
      <c r="B48" s="23"/>
      <c r="C48" s="24"/>
      <c r="D48" s="24"/>
      <c r="E48" s="24"/>
      <c r="F48" s="24"/>
      <c r="G48" s="24"/>
      <c r="H48" s="24"/>
      <c r="J48" s="24"/>
      <c r="K48" s="27"/>
    </row>
    <row r="49" spans="2:11" s="6" customFormat="1" ht="18.75" customHeight="1">
      <c r="B49" s="23"/>
      <c r="C49" s="19" t="s">
        <v>21</v>
      </c>
      <c r="D49" s="24"/>
      <c r="E49" s="24"/>
      <c r="F49" s="17" t="str">
        <f>$F$12</f>
        <v> </v>
      </c>
      <c r="G49" s="24"/>
      <c r="H49" s="24"/>
      <c r="I49" s="88" t="s">
        <v>23</v>
      </c>
      <c r="J49" s="52" t="str">
        <f>IF($J$12="","",$J$12)</f>
        <v>01.10.2014</v>
      </c>
      <c r="K49" s="27"/>
    </row>
    <row r="50" spans="2:11" s="6" customFormat="1" ht="7.5" customHeight="1">
      <c r="B50" s="23"/>
      <c r="C50" s="24"/>
      <c r="D50" s="24"/>
      <c r="E50" s="24"/>
      <c r="F50" s="24"/>
      <c r="G50" s="24"/>
      <c r="H50" s="24"/>
      <c r="J50" s="24"/>
      <c r="K50" s="27"/>
    </row>
    <row r="51" spans="2:11" s="6" customFormat="1" ht="15.75" customHeight="1">
      <c r="B51" s="23"/>
      <c r="C51" s="19" t="s">
        <v>27</v>
      </c>
      <c r="D51" s="24"/>
      <c r="E51" s="24"/>
      <c r="F51" s="17" t="str">
        <f>$E$15</f>
        <v> </v>
      </c>
      <c r="G51" s="24"/>
      <c r="H51" s="24"/>
      <c r="I51" s="88" t="s">
        <v>33</v>
      </c>
      <c r="J51" s="17" t="str">
        <f>$E$21</f>
        <v>Ing. David Pokorný</v>
      </c>
      <c r="K51" s="27"/>
    </row>
    <row r="52" spans="2:11" s="6" customFormat="1" ht="15" customHeight="1">
      <c r="B52" s="23"/>
      <c r="C52" s="19" t="s">
        <v>31</v>
      </c>
      <c r="D52" s="24"/>
      <c r="E52" s="24"/>
      <c r="F52" s="17">
        <f>IF($E$18="","",$E$18)</f>
      </c>
      <c r="G52" s="24"/>
      <c r="H52" s="24"/>
      <c r="J52" s="24"/>
      <c r="K52" s="27"/>
    </row>
    <row r="53" spans="2:11" s="6" customFormat="1" ht="11.25" customHeight="1">
      <c r="B53" s="23"/>
      <c r="C53" s="24"/>
      <c r="D53" s="24"/>
      <c r="E53" s="24"/>
      <c r="F53" s="24"/>
      <c r="G53" s="24"/>
      <c r="H53" s="24"/>
      <c r="J53" s="24"/>
      <c r="K53" s="27"/>
    </row>
    <row r="54" spans="2:11" s="6" customFormat="1" ht="30" customHeight="1">
      <c r="B54" s="23"/>
      <c r="C54" s="105" t="s">
        <v>97</v>
      </c>
      <c r="D54" s="32"/>
      <c r="E54" s="32"/>
      <c r="F54" s="32"/>
      <c r="G54" s="32"/>
      <c r="H54" s="32"/>
      <c r="I54" s="106"/>
      <c r="J54" s="107" t="s">
        <v>98</v>
      </c>
      <c r="K54" s="37"/>
    </row>
    <row r="55" spans="2:11" s="6" customFormat="1" ht="11.25" customHeight="1">
      <c r="B55" s="23"/>
      <c r="C55" s="24"/>
      <c r="D55" s="24"/>
      <c r="E55" s="24"/>
      <c r="F55" s="24"/>
      <c r="G55" s="24"/>
      <c r="H55" s="24"/>
      <c r="J55" s="24"/>
      <c r="K55" s="27"/>
    </row>
    <row r="56" spans="2:47" s="6" customFormat="1" ht="30" customHeight="1">
      <c r="B56" s="23"/>
      <c r="C56" s="66" t="s">
        <v>99</v>
      </c>
      <c r="D56" s="24"/>
      <c r="E56" s="24"/>
      <c r="F56" s="24"/>
      <c r="G56" s="24"/>
      <c r="H56" s="24"/>
      <c r="J56" s="67">
        <f>ROUND($J$87,2)</f>
        <v>0</v>
      </c>
      <c r="K56" s="27"/>
      <c r="AU56" s="6" t="s">
        <v>100</v>
      </c>
    </row>
    <row r="57" spans="2:11" s="73" customFormat="1" ht="25.5" customHeight="1">
      <c r="B57" s="108"/>
      <c r="C57" s="109"/>
      <c r="D57" s="110" t="s">
        <v>101</v>
      </c>
      <c r="E57" s="110"/>
      <c r="F57" s="110"/>
      <c r="G57" s="110"/>
      <c r="H57" s="110"/>
      <c r="I57" s="111"/>
      <c r="J57" s="112">
        <f>ROUND($J$88,2)</f>
        <v>0</v>
      </c>
      <c r="K57" s="113"/>
    </row>
    <row r="58" spans="2:11" s="114" customFormat="1" ht="21" customHeight="1">
      <c r="B58" s="115"/>
      <c r="C58" s="116"/>
      <c r="D58" s="117" t="s">
        <v>102</v>
      </c>
      <c r="E58" s="117"/>
      <c r="F58" s="117"/>
      <c r="G58" s="117"/>
      <c r="H58" s="117"/>
      <c r="I58" s="118"/>
      <c r="J58" s="119">
        <f>ROUND($J$89,2)</f>
        <v>0</v>
      </c>
      <c r="K58" s="120"/>
    </row>
    <row r="59" spans="2:11" s="114" customFormat="1" ht="21" customHeight="1">
      <c r="B59" s="115"/>
      <c r="C59" s="116"/>
      <c r="D59" s="117" t="s">
        <v>103</v>
      </c>
      <c r="E59" s="117"/>
      <c r="F59" s="117"/>
      <c r="G59" s="117"/>
      <c r="H59" s="117"/>
      <c r="I59" s="118"/>
      <c r="J59" s="119">
        <f>ROUND($J$281,2)</f>
        <v>0</v>
      </c>
      <c r="K59" s="120"/>
    </row>
    <row r="60" spans="2:11" s="114" customFormat="1" ht="21" customHeight="1">
      <c r="B60" s="115"/>
      <c r="C60" s="116"/>
      <c r="D60" s="117" t="s">
        <v>104</v>
      </c>
      <c r="E60" s="117"/>
      <c r="F60" s="117"/>
      <c r="G60" s="117"/>
      <c r="H60" s="117"/>
      <c r="I60" s="118"/>
      <c r="J60" s="119">
        <f>ROUND($J$294,2)</f>
        <v>0</v>
      </c>
      <c r="K60" s="120"/>
    </row>
    <row r="61" spans="2:11" s="114" customFormat="1" ht="21" customHeight="1">
      <c r="B61" s="115"/>
      <c r="C61" s="116"/>
      <c r="D61" s="117" t="s">
        <v>105</v>
      </c>
      <c r="E61" s="117"/>
      <c r="F61" s="117"/>
      <c r="G61" s="117"/>
      <c r="H61" s="117"/>
      <c r="I61" s="118"/>
      <c r="J61" s="119">
        <f>ROUND($J$349,2)</f>
        <v>0</v>
      </c>
      <c r="K61" s="120"/>
    </row>
    <row r="62" spans="2:11" s="114" customFormat="1" ht="21" customHeight="1">
      <c r="B62" s="115"/>
      <c r="C62" s="116"/>
      <c r="D62" s="117" t="s">
        <v>106</v>
      </c>
      <c r="E62" s="117"/>
      <c r="F62" s="117"/>
      <c r="G62" s="117"/>
      <c r="H62" s="117"/>
      <c r="I62" s="118"/>
      <c r="J62" s="119">
        <f>ROUND($J$374,2)</f>
        <v>0</v>
      </c>
      <c r="K62" s="120"/>
    </row>
    <row r="63" spans="2:11" s="114" customFormat="1" ht="21" customHeight="1">
      <c r="B63" s="115"/>
      <c r="C63" s="116"/>
      <c r="D63" s="117" t="s">
        <v>107</v>
      </c>
      <c r="E63" s="117"/>
      <c r="F63" s="117"/>
      <c r="G63" s="117"/>
      <c r="H63" s="117"/>
      <c r="I63" s="118"/>
      <c r="J63" s="119">
        <f>ROUND($J$378,2)</f>
        <v>0</v>
      </c>
      <c r="K63" s="120"/>
    </row>
    <row r="64" spans="2:11" s="114" customFormat="1" ht="21" customHeight="1">
      <c r="B64" s="115"/>
      <c r="C64" s="116"/>
      <c r="D64" s="117" t="s">
        <v>108</v>
      </c>
      <c r="E64" s="117"/>
      <c r="F64" s="117"/>
      <c r="G64" s="117"/>
      <c r="H64" s="117"/>
      <c r="I64" s="118"/>
      <c r="J64" s="119">
        <f>ROUND($J$415,2)</f>
        <v>0</v>
      </c>
      <c r="K64" s="120"/>
    </row>
    <row r="65" spans="2:11" s="114" customFormat="1" ht="21" customHeight="1">
      <c r="B65" s="115"/>
      <c r="C65" s="116"/>
      <c r="D65" s="117" t="s">
        <v>109</v>
      </c>
      <c r="E65" s="117"/>
      <c r="F65" s="117"/>
      <c r="G65" s="117"/>
      <c r="H65" s="117"/>
      <c r="I65" s="118"/>
      <c r="J65" s="119">
        <f>ROUND($J$451,2)</f>
        <v>0</v>
      </c>
      <c r="K65" s="120"/>
    </row>
    <row r="66" spans="2:11" s="73" customFormat="1" ht="25.5" customHeight="1">
      <c r="B66" s="108"/>
      <c r="C66" s="109"/>
      <c r="D66" s="110" t="s">
        <v>110</v>
      </c>
      <c r="E66" s="110"/>
      <c r="F66" s="110"/>
      <c r="G66" s="110"/>
      <c r="H66" s="110"/>
      <c r="I66" s="111"/>
      <c r="J66" s="112">
        <f>ROUND($J$455,2)</f>
        <v>0</v>
      </c>
      <c r="K66" s="113"/>
    </row>
    <row r="67" spans="2:11" s="114" customFormat="1" ht="21" customHeight="1">
      <c r="B67" s="115"/>
      <c r="C67" s="116"/>
      <c r="D67" s="117" t="s">
        <v>111</v>
      </c>
      <c r="E67" s="117"/>
      <c r="F67" s="117"/>
      <c r="G67" s="117"/>
      <c r="H67" s="117"/>
      <c r="I67" s="118"/>
      <c r="J67" s="119">
        <f>ROUND($J$456,2)</f>
        <v>0</v>
      </c>
      <c r="K67" s="120"/>
    </row>
    <row r="68" spans="2:11" s="6" customFormat="1" ht="22.5" customHeight="1">
      <c r="B68" s="23"/>
      <c r="C68" s="24"/>
      <c r="D68" s="24"/>
      <c r="E68" s="24"/>
      <c r="F68" s="24"/>
      <c r="G68" s="24"/>
      <c r="H68" s="24"/>
      <c r="J68" s="24"/>
      <c r="K68" s="27"/>
    </row>
    <row r="69" spans="2:11" s="6" customFormat="1" ht="7.5" customHeight="1">
      <c r="B69" s="38"/>
      <c r="C69" s="39"/>
      <c r="D69" s="39"/>
      <c r="E69" s="39"/>
      <c r="F69" s="39"/>
      <c r="G69" s="39"/>
      <c r="H69" s="39"/>
      <c r="I69" s="101"/>
      <c r="J69" s="39"/>
      <c r="K69" s="40"/>
    </row>
    <row r="73" spans="2:12" s="6" customFormat="1" ht="7.5" customHeight="1">
      <c r="B73" s="41"/>
      <c r="C73" s="42"/>
      <c r="D73" s="42"/>
      <c r="E73" s="42"/>
      <c r="F73" s="42"/>
      <c r="G73" s="42"/>
      <c r="H73" s="42"/>
      <c r="I73" s="103"/>
      <c r="J73" s="42"/>
      <c r="K73" s="42"/>
      <c r="L73" s="43"/>
    </row>
    <row r="74" spans="2:12" s="6" customFormat="1" ht="37.5" customHeight="1">
      <c r="B74" s="23"/>
      <c r="C74" s="12" t="s">
        <v>112</v>
      </c>
      <c r="D74" s="24"/>
      <c r="E74" s="24"/>
      <c r="F74" s="24"/>
      <c r="G74" s="24"/>
      <c r="H74" s="24"/>
      <c r="J74" s="24"/>
      <c r="K74" s="24"/>
      <c r="L74" s="43"/>
    </row>
    <row r="75" spans="2:12" s="6" customFormat="1" ht="7.5" customHeight="1">
      <c r="B75" s="23"/>
      <c r="C75" s="24"/>
      <c r="D75" s="24"/>
      <c r="E75" s="24"/>
      <c r="F75" s="24"/>
      <c r="G75" s="24"/>
      <c r="H75" s="24"/>
      <c r="J75" s="24"/>
      <c r="K75" s="24"/>
      <c r="L75" s="43"/>
    </row>
    <row r="76" spans="2:12" s="6" customFormat="1" ht="15" customHeight="1">
      <c r="B76" s="23"/>
      <c r="C76" s="19" t="s">
        <v>15</v>
      </c>
      <c r="D76" s="24"/>
      <c r="E76" s="24"/>
      <c r="F76" s="24"/>
      <c r="G76" s="24"/>
      <c r="H76" s="24"/>
      <c r="J76" s="24"/>
      <c r="K76" s="24"/>
      <c r="L76" s="43"/>
    </row>
    <row r="77" spans="2:12" s="6" customFormat="1" ht="16.5" customHeight="1">
      <c r="B77" s="23"/>
      <c r="C77" s="24"/>
      <c r="D77" s="24"/>
      <c r="E77" s="229" t="str">
        <f>$E$7</f>
        <v>Příroda spojuje - Branaldova cesta</v>
      </c>
      <c r="F77" s="204"/>
      <c r="G77" s="204"/>
      <c r="H77" s="204"/>
      <c r="J77" s="24"/>
      <c r="K77" s="24"/>
      <c r="L77" s="43"/>
    </row>
    <row r="78" spans="2:12" s="6" customFormat="1" ht="15" customHeight="1">
      <c r="B78" s="23"/>
      <c r="C78" s="19" t="s">
        <v>94</v>
      </c>
      <c r="D78" s="24"/>
      <c r="E78" s="24"/>
      <c r="F78" s="24"/>
      <c r="G78" s="24"/>
      <c r="H78" s="24"/>
      <c r="J78" s="24"/>
      <c r="K78" s="24"/>
      <c r="L78" s="43"/>
    </row>
    <row r="79" spans="2:12" s="6" customFormat="1" ht="19.5" customHeight="1">
      <c r="B79" s="23"/>
      <c r="C79" s="24"/>
      <c r="D79" s="24"/>
      <c r="E79" s="212" t="str">
        <f>$E$9</f>
        <v>SO01 - Lesní cesta</v>
      </c>
      <c r="F79" s="204"/>
      <c r="G79" s="204"/>
      <c r="H79" s="204"/>
      <c r="J79" s="24"/>
      <c r="K79" s="24"/>
      <c r="L79" s="43"/>
    </row>
    <row r="80" spans="2:12" s="6" customFormat="1" ht="7.5" customHeight="1">
      <c r="B80" s="23"/>
      <c r="C80" s="24"/>
      <c r="D80" s="24"/>
      <c r="E80" s="24"/>
      <c r="F80" s="24"/>
      <c r="G80" s="24"/>
      <c r="H80" s="24"/>
      <c r="J80" s="24"/>
      <c r="K80" s="24"/>
      <c r="L80" s="43"/>
    </row>
    <row r="81" spans="2:12" s="6" customFormat="1" ht="18.75" customHeight="1">
      <c r="B81" s="23"/>
      <c r="C81" s="19" t="s">
        <v>21</v>
      </c>
      <c r="D81" s="24"/>
      <c r="E81" s="24"/>
      <c r="F81" s="17" t="str">
        <f>$F$12</f>
        <v> </v>
      </c>
      <c r="G81" s="24"/>
      <c r="H81" s="24"/>
      <c r="I81" s="88" t="s">
        <v>23</v>
      </c>
      <c r="J81" s="52" t="str">
        <f>IF($J$12="","",$J$12)</f>
        <v>01.10.2014</v>
      </c>
      <c r="K81" s="24"/>
      <c r="L81" s="43"/>
    </row>
    <row r="82" spans="2:12" s="6" customFormat="1" ht="7.5" customHeight="1">
      <c r="B82" s="23"/>
      <c r="C82" s="24"/>
      <c r="D82" s="24"/>
      <c r="E82" s="24"/>
      <c r="F82" s="24"/>
      <c r="G82" s="24"/>
      <c r="H82" s="24"/>
      <c r="J82" s="24"/>
      <c r="K82" s="24"/>
      <c r="L82" s="43"/>
    </row>
    <row r="83" spans="2:12" s="6" customFormat="1" ht="15.75" customHeight="1">
      <c r="B83" s="23"/>
      <c r="C83" s="19" t="s">
        <v>27</v>
      </c>
      <c r="D83" s="24"/>
      <c r="E83" s="24"/>
      <c r="F83" s="17" t="str">
        <f>$E$15</f>
        <v> </v>
      </c>
      <c r="G83" s="24"/>
      <c r="H83" s="24"/>
      <c r="I83" s="88" t="s">
        <v>33</v>
      </c>
      <c r="J83" s="17" t="str">
        <f>$E$21</f>
        <v>Ing. David Pokorný</v>
      </c>
      <c r="K83" s="24"/>
      <c r="L83" s="43"/>
    </row>
    <row r="84" spans="2:12" s="6" customFormat="1" ht="15" customHeight="1">
      <c r="B84" s="23"/>
      <c r="C84" s="19" t="s">
        <v>31</v>
      </c>
      <c r="D84" s="24"/>
      <c r="E84" s="24"/>
      <c r="F84" s="17">
        <f>IF($E$18="","",$E$18)</f>
      </c>
      <c r="G84" s="24"/>
      <c r="H84" s="24"/>
      <c r="J84" s="24"/>
      <c r="K84" s="24"/>
      <c r="L84" s="43"/>
    </row>
    <row r="85" spans="2:12" s="6" customFormat="1" ht="11.25" customHeight="1">
      <c r="B85" s="23"/>
      <c r="C85" s="24"/>
      <c r="D85" s="24"/>
      <c r="E85" s="24"/>
      <c r="F85" s="24"/>
      <c r="G85" s="24"/>
      <c r="H85" s="24"/>
      <c r="J85" s="24"/>
      <c r="K85" s="24"/>
      <c r="L85" s="43"/>
    </row>
    <row r="86" spans="2:20" s="121" customFormat="1" ht="30" customHeight="1">
      <c r="B86" s="122"/>
      <c r="C86" s="123" t="s">
        <v>113</v>
      </c>
      <c r="D86" s="124" t="s">
        <v>56</v>
      </c>
      <c r="E86" s="124" t="s">
        <v>52</v>
      </c>
      <c r="F86" s="124" t="s">
        <v>114</v>
      </c>
      <c r="G86" s="124" t="s">
        <v>115</v>
      </c>
      <c r="H86" s="124" t="s">
        <v>116</v>
      </c>
      <c r="I86" s="125" t="s">
        <v>117</v>
      </c>
      <c r="J86" s="124" t="s">
        <v>118</v>
      </c>
      <c r="K86" s="126" t="s">
        <v>119</v>
      </c>
      <c r="L86" s="127"/>
      <c r="M86" s="59" t="s">
        <v>120</v>
      </c>
      <c r="N86" s="60" t="s">
        <v>41</v>
      </c>
      <c r="O86" s="60" t="s">
        <v>121</v>
      </c>
      <c r="P86" s="60" t="s">
        <v>122</v>
      </c>
      <c r="Q86" s="60" t="s">
        <v>123</v>
      </c>
      <c r="R86" s="60" t="s">
        <v>124</v>
      </c>
      <c r="S86" s="60" t="s">
        <v>125</v>
      </c>
      <c r="T86" s="61" t="s">
        <v>126</v>
      </c>
    </row>
    <row r="87" spans="2:63" s="6" customFormat="1" ht="30" customHeight="1">
      <c r="B87" s="23"/>
      <c r="C87" s="66" t="s">
        <v>99</v>
      </c>
      <c r="D87" s="24"/>
      <c r="E87" s="24"/>
      <c r="F87" s="24"/>
      <c r="G87" s="24"/>
      <c r="H87" s="24"/>
      <c r="J87" s="128">
        <f>$BK$87</f>
        <v>0</v>
      </c>
      <c r="K87" s="24"/>
      <c r="L87" s="43"/>
      <c r="M87" s="63"/>
      <c r="N87" s="64"/>
      <c r="O87" s="64"/>
      <c r="P87" s="129">
        <f>$P$88+$P$455</f>
        <v>0</v>
      </c>
      <c r="Q87" s="64"/>
      <c r="R87" s="129">
        <f>$R$88+$R$455</f>
        <v>105.37617884861999</v>
      </c>
      <c r="S87" s="64"/>
      <c r="T87" s="130">
        <f>$T$88+$T$455</f>
        <v>330.564079</v>
      </c>
      <c r="AT87" s="6" t="s">
        <v>70</v>
      </c>
      <c r="AU87" s="6" t="s">
        <v>100</v>
      </c>
      <c r="BK87" s="131">
        <f>$BK$88+$BK$455</f>
        <v>0</v>
      </c>
    </row>
    <row r="88" spans="2:63" s="132" customFormat="1" ht="37.5" customHeight="1">
      <c r="B88" s="133"/>
      <c r="C88" s="134"/>
      <c r="D88" s="134" t="s">
        <v>70</v>
      </c>
      <c r="E88" s="135" t="s">
        <v>127</v>
      </c>
      <c r="F88" s="135" t="s">
        <v>128</v>
      </c>
      <c r="G88" s="134"/>
      <c r="H88" s="134"/>
      <c r="J88" s="136">
        <f>$BK$88</f>
        <v>0</v>
      </c>
      <c r="K88" s="134"/>
      <c r="L88" s="137"/>
      <c r="M88" s="138"/>
      <c r="N88" s="134"/>
      <c r="O88" s="134"/>
      <c r="P88" s="139">
        <f>$P$89+$P$281+$P$294+$P$349+$P$374+$P$378+$P$415+$P$451</f>
        <v>0</v>
      </c>
      <c r="Q88" s="134"/>
      <c r="R88" s="139">
        <f>$R$89+$R$281+$R$294+$R$349+$R$374+$R$378+$R$415+$R$451</f>
        <v>105.28945884861999</v>
      </c>
      <c r="S88" s="134"/>
      <c r="T88" s="140">
        <f>$T$89+$T$281+$T$294+$T$349+$T$374+$T$378+$T$415+$T$451</f>
        <v>330.564079</v>
      </c>
      <c r="AR88" s="141" t="s">
        <v>20</v>
      </c>
      <c r="AT88" s="141" t="s">
        <v>70</v>
      </c>
      <c r="AU88" s="141" t="s">
        <v>71</v>
      </c>
      <c r="AY88" s="141" t="s">
        <v>129</v>
      </c>
      <c r="BK88" s="142">
        <f>$BK$89+$BK$281+$BK$294+$BK$349+$BK$374+$BK$378+$BK$415+$BK$451</f>
        <v>0</v>
      </c>
    </row>
    <row r="89" spans="2:63" s="132" customFormat="1" ht="21" customHeight="1">
      <c r="B89" s="133"/>
      <c r="C89" s="134"/>
      <c r="D89" s="134" t="s">
        <v>70</v>
      </c>
      <c r="E89" s="143" t="s">
        <v>20</v>
      </c>
      <c r="F89" s="143" t="s">
        <v>130</v>
      </c>
      <c r="G89" s="134"/>
      <c r="H89" s="134"/>
      <c r="J89" s="144">
        <f>$BK$89</f>
        <v>0</v>
      </c>
      <c r="K89" s="134"/>
      <c r="L89" s="137"/>
      <c r="M89" s="138"/>
      <c r="N89" s="134"/>
      <c r="O89" s="134"/>
      <c r="P89" s="139">
        <f>SUM($P$90:$P$280)</f>
        <v>0</v>
      </c>
      <c r="Q89" s="134"/>
      <c r="R89" s="139">
        <f>SUM($R$90:$R$280)</f>
        <v>9.43173364</v>
      </c>
      <c r="S89" s="134"/>
      <c r="T89" s="140">
        <f>SUM($T$90:$T$280)</f>
        <v>328.184079</v>
      </c>
      <c r="AR89" s="141" t="s">
        <v>20</v>
      </c>
      <c r="AT89" s="141" t="s">
        <v>70</v>
      </c>
      <c r="AU89" s="141" t="s">
        <v>20</v>
      </c>
      <c r="AY89" s="141" t="s">
        <v>129</v>
      </c>
      <c r="BK89" s="142">
        <f>SUM($BK$90:$BK$280)</f>
        <v>0</v>
      </c>
    </row>
    <row r="90" spans="2:65" s="6" customFormat="1" ht="15.75" customHeight="1">
      <c r="B90" s="23"/>
      <c r="C90" s="145" t="s">
        <v>20</v>
      </c>
      <c r="D90" s="145" t="s">
        <v>131</v>
      </c>
      <c r="E90" s="146" t="s">
        <v>132</v>
      </c>
      <c r="F90" s="147" t="s">
        <v>133</v>
      </c>
      <c r="G90" s="148" t="s">
        <v>134</v>
      </c>
      <c r="H90" s="149">
        <v>187.025</v>
      </c>
      <c r="I90" s="150"/>
      <c r="J90" s="151">
        <f>ROUND($I$90*$H$90,2)</f>
        <v>0</v>
      </c>
      <c r="K90" s="147" t="s">
        <v>135</v>
      </c>
      <c r="L90" s="43"/>
      <c r="M90" s="152"/>
      <c r="N90" s="153" t="s">
        <v>42</v>
      </c>
      <c r="O90" s="24"/>
      <c r="P90" s="24"/>
      <c r="Q90" s="154">
        <v>0</v>
      </c>
      <c r="R90" s="154">
        <f>$Q$90*$H$90</f>
        <v>0</v>
      </c>
      <c r="S90" s="154">
        <v>0.205</v>
      </c>
      <c r="T90" s="155">
        <f>$S$90*$H$90</f>
        <v>38.340125</v>
      </c>
      <c r="AR90" s="89" t="s">
        <v>136</v>
      </c>
      <c r="AT90" s="89" t="s">
        <v>131</v>
      </c>
      <c r="AU90" s="89" t="s">
        <v>79</v>
      </c>
      <c r="AY90" s="6" t="s">
        <v>129</v>
      </c>
      <c r="BE90" s="156">
        <f>IF($N$90="základní",$J$90,0)</f>
        <v>0</v>
      </c>
      <c r="BF90" s="156">
        <f>IF($N$90="snížená",$J$90,0)</f>
        <v>0</v>
      </c>
      <c r="BG90" s="156">
        <f>IF($N$90="zákl. přenesená",$J$90,0)</f>
        <v>0</v>
      </c>
      <c r="BH90" s="156">
        <f>IF($N$90="sníž. přenesená",$J$90,0)</f>
        <v>0</v>
      </c>
      <c r="BI90" s="156">
        <f>IF($N$90="nulová",$J$90,0)</f>
        <v>0</v>
      </c>
      <c r="BJ90" s="89" t="s">
        <v>20</v>
      </c>
      <c r="BK90" s="156">
        <f>ROUND($I$90*$H$90,2)</f>
        <v>0</v>
      </c>
      <c r="BL90" s="89" t="s">
        <v>136</v>
      </c>
      <c r="BM90" s="89" t="s">
        <v>20</v>
      </c>
    </row>
    <row r="91" spans="2:47" s="6" customFormat="1" ht="27" customHeight="1">
      <c r="B91" s="23"/>
      <c r="C91" s="24"/>
      <c r="D91" s="157" t="s">
        <v>137</v>
      </c>
      <c r="E91" s="24"/>
      <c r="F91" s="158" t="s">
        <v>138</v>
      </c>
      <c r="G91" s="24"/>
      <c r="H91" s="24"/>
      <c r="J91" s="24"/>
      <c r="K91" s="24"/>
      <c r="L91" s="43"/>
      <c r="M91" s="56"/>
      <c r="N91" s="24"/>
      <c r="O91" s="24"/>
      <c r="P91" s="24"/>
      <c r="Q91" s="24"/>
      <c r="R91" s="24"/>
      <c r="S91" s="24"/>
      <c r="T91" s="57"/>
      <c r="AT91" s="6" t="s">
        <v>137</v>
      </c>
      <c r="AU91" s="6" t="s">
        <v>79</v>
      </c>
    </row>
    <row r="92" spans="2:47" s="6" customFormat="1" ht="138.75" customHeight="1">
      <c r="B92" s="23"/>
      <c r="C92" s="24"/>
      <c r="D92" s="159" t="s">
        <v>139</v>
      </c>
      <c r="E92" s="24"/>
      <c r="F92" s="160" t="s">
        <v>140</v>
      </c>
      <c r="G92" s="24"/>
      <c r="H92" s="24"/>
      <c r="J92" s="24"/>
      <c r="K92" s="24"/>
      <c r="L92" s="43"/>
      <c r="M92" s="56"/>
      <c r="N92" s="24"/>
      <c r="O92" s="24"/>
      <c r="P92" s="24"/>
      <c r="Q92" s="24"/>
      <c r="R92" s="24"/>
      <c r="S92" s="24"/>
      <c r="T92" s="57"/>
      <c r="AT92" s="6" t="s">
        <v>139</v>
      </c>
      <c r="AU92" s="6" t="s">
        <v>79</v>
      </c>
    </row>
    <row r="93" spans="2:51" s="6" customFormat="1" ht="15.75" customHeight="1">
      <c r="B93" s="161"/>
      <c r="C93" s="162"/>
      <c r="D93" s="159" t="s">
        <v>141</v>
      </c>
      <c r="E93" s="162"/>
      <c r="F93" s="163" t="s">
        <v>142</v>
      </c>
      <c r="G93" s="162"/>
      <c r="H93" s="164">
        <v>20.373</v>
      </c>
      <c r="J93" s="162"/>
      <c r="K93" s="162"/>
      <c r="L93" s="165"/>
      <c r="M93" s="166"/>
      <c r="N93" s="162"/>
      <c r="O93" s="162"/>
      <c r="P93" s="162"/>
      <c r="Q93" s="162"/>
      <c r="R93" s="162"/>
      <c r="S93" s="162"/>
      <c r="T93" s="167"/>
      <c r="AT93" s="168" t="s">
        <v>141</v>
      </c>
      <c r="AU93" s="168" t="s">
        <v>79</v>
      </c>
      <c r="AV93" s="168" t="s">
        <v>79</v>
      </c>
      <c r="AW93" s="168" t="s">
        <v>100</v>
      </c>
      <c r="AX93" s="168" t="s">
        <v>71</v>
      </c>
      <c r="AY93" s="168" t="s">
        <v>129</v>
      </c>
    </row>
    <row r="94" spans="2:51" s="6" customFormat="1" ht="15.75" customHeight="1">
      <c r="B94" s="161"/>
      <c r="C94" s="162"/>
      <c r="D94" s="159" t="s">
        <v>141</v>
      </c>
      <c r="E94" s="162"/>
      <c r="F94" s="163" t="s">
        <v>143</v>
      </c>
      <c r="G94" s="162"/>
      <c r="H94" s="164">
        <v>14.456</v>
      </c>
      <c r="J94" s="162"/>
      <c r="K94" s="162"/>
      <c r="L94" s="165"/>
      <c r="M94" s="166"/>
      <c r="N94" s="162"/>
      <c r="O94" s="162"/>
      <c r="P94" s="162"/>
      <c r="Q94" s="162"/>
      <c r="R94" s="162"/>
      <c r="S94" s="162"/>
      <c r="T94" s="167"/>
      <c r="AT94" s="168" t="s">
        <v>141</v>
      </c>
      <c r="AU94" s="168" t="s">
        <v>79</v>
      </c>
      <c r="AV94" s="168" t="s">
        <v>79</v>
      </c>
      <c r="AW94" s="168" t="s">
        <v>100</v>
      </c>
      <c r="AX94" s="168" t="s">
        <v>71</v>
      </c>
      <c r="AY94" s="168" t="s">
        <v>129</v>
      </c>
    </row>
    <row r="95" spans="2:51" s="6" customFormat="1" ht="15.75" customHeight="1">
      <c r="B95" s="161"/>
      <c r="C95" s="162"/>
      <c r="D95" s="159" t="s">
        <v>141</v>
      </c>
      <c r="E95" s="162"/>
      <c r="F95" s="163" t="s">
        <v>144</v>
      </c>
      <c r="G95" s="162"/>
      <c r="H95" s="164">
        <v>86.872</v>
      </c>
      <c r="J95" s="162"/>
      <c r="K95" s="162"/>
      <c r="L95" s="165"/>
      <c r="M95" s="166"/>
      <c r="N95" s="162"/>
      <c r="O95" s="162"/>
      <c r="P95" s="162"/>
      <c r="Q95" s="162"/>
      <c r="R95" s="162"/>
      <c r="S95" s="162"/>
      <c r="T95" s="167"/>
      <c r="AT95" s="168" t="s">
        <v>141</v>
      </c>
      <c r="AU95" s="168" t="s">
        <v>79</v>
      </c>
      <c r="AV95" s="168" t="s">
        <v>79</v>
      </c>
      <c r="AW95" s="168" t="s">
        <v>100</v>
      </c>
      <c r="AX95" s="168" t="s">
        <v>71</v>
      </c>
      <c r="AY95" s="168" t="s">
        <v>129</v>
      </c>
    </row>
    <row r="96" spans="2:51" s="6" customFormat="1" ht="15.75" customHeight="1">
      <c r="B96" s="161"/>
      <c r="C96" s="162"/>
      <c r="D96" s="159" t="s">
        <v>141</v>
      </c>
      <c r="E96" s="162"/>
      <c r="F96" s="163" t="s">
        <v>145</v>
      </c>
      <c r="G96" s="162"/>
      <c r="H96" s="164">
        <v>65.324</v>
      </c>
      <c r="J96" s="162"/>
      <c r="K96" s="162"/>
      <c r="L96" s="165"/>
      <c r="M96" s="166"/>
      <c r="N96" s="162"/>
      <c r="O96" s="162"/>
      <c r="P96" s="162"/>
      <c r="Q96" s="162"/>
      <c r="R96" s="162"/>
      <c r="S96" s="162"/>
      <c r="T96" s="167"/>
      <c r="AT96" s="168" t="s">
        <v>141</v>
      </c>
      <c r="AU96" s="168" t="s">
        <v>79</v>
      </c>
      <c r="AV96" s="168" t="s">
        <v>79</v>
      </c>
      <c r="AW96" s="168" t="s">
        <v>100</v>
      </c>
      <c r="AX96" s="168" t="s">
        <v>71</v>
      </c>
      <c r="AY96" s="168" t="s">
        <v>129</v>
      </c>
    </row>
    <row r="97" spans="2:65" s="6" customFormat="1" ht="15.75" customHeight="1">
      <c r="B97" s="23"/>
      <c r="C97" s="145" t="s">
        <v>79</v>
      </c>
      <c r="D97" s="145" t="s">
        <v>131</v>
      </c>
      <c r="E97" s="146" t="s">
        <v>146</v>
      </c>
      <c r="F97" s="147" t="s">
        <v>147</v>
      </c>
      <c r="G97" s="148" t="s">
        <v>148</v>
      </c>
      <c r="H97" s="149">
        <v>315.863</v>
      </c>
      <c r="I97" s="150"/>
      <c r="J97" s="151">
        <f>ROUND($I$97*$H$97,2)</f>
        <v>0</v>
      </c>
      <c r="K97" s="147" t="s">
        <v>135</v>
      </c>
      <c r="L97" s="43"/>
      <c r="M97" s="152"/>
      <c r="N97" s="153" t="s">
        <v>42</v>
      </c>
      <c r="O97" s="24"/>
      <c r="P97" s="24"/>
      <c r="Q97" s="154">
        <v>0</v>
      </c>
      <c r="R97" s="154">
        <f>$Q$97*$H$97</f>
        <v>0</v>
      </c>
      <c r="S97" s="154">
        <v>0.098</v>
      </c>
      <c r="T97" s="155">
        <f>$S$97*$H$97</f>
        <v>30.954574</v>
      </c>
      <c r="AR97" s="89" t="s">
        <v>136</v>
      </c>
      <c r="AT97" s="89" t="s">
        <v>131</v>
      </c>
      <c r="AU97" s="89" t="s">
        <v>79</v>
      </c>
      <c r="AY97" s="6" t="s">
        <v>129</v>
      </c>
      <c r="BE97" s="156">
        <f>IF($N$97="základní",$J$97,0)</f>
        <v>0</v>
      </c>
      <c r="BF97" s="156">
        <f>IF($N$97="snížená",$J$97,0)</f>
        <v>0</v>
      </c>
      <c r="BG97" s="156">
        <f>IF($N$97="zákl. přenesená",$J$97,0)</f>
        <v>0</v>
      </c>
      <c r="BH97" s="156">
        <f>IF($N$97="sníž. přenesená",$J$97,0)</f>
        <v>0</v>
      </c>
      <c r="BI97" s="156">
        <f>IF($N$97="nulová",$J$97,0)</f>
        <v>0</v>
      </c>
      <c r="BJ97" s="89" t="s">
        <v>20</v>
      </c>
      <c r="BK97" s="156">
        <f>ROUND($I$97*$H$97,2)</f>
        <v>0</v>
      </c>
      <c r="BL97" s="89" t="s">
        <v>136</v>
      </c>
      <c r="BM97" s="89" t="s">
        <v>79</v>
      </c>
    </row>
    <row r="98" spans="2:47" s="6" customFormat="1" ht="27" customHeight="1">
      <c r="B98" s="23"/>
      <c r="C98" s="24"/>
      <c r="D98" s="157" t="s">
        <v>137</v>
      </c>
      <c r="E98" s="24"/>
      <c r="F98" s="158" t="s">
        <v>149</v>
      </c>
      <c r="G98" s="24"/>
      <c r="H98" s="24"/>
      <c r="J98" s="24"/>
      <c r="K98" s="24"/>
      <c r="L98" s="43"/>
      <c r="M98" s="56"/>
      <c r="N98" s="24"/>
      <c r="O98" s="24"/>
      <c r="P98" s="24"/>
      <c r="Q98" s="24"/>
      <c r="R98" s="24"/>
      <c r="S98" s="24"/>
      <c r="T98" s="57"/>
      <c r="AT98" s="6" t="s">
        <v>137</v>
      </c>
      <c r="AU98" s="6" t="s">
        <v>79</v>
      </c>
    </row>
    <row r="99" spans="2:47" s="6" customFormat="1" ht="219.75" customHeight="1">
      <c r="B99" s="23"/>
      <c r="C99" s="24"/>
      <c r="D99" s="159" t="s">
        <v>139</v>
      </c>
      <c r="E99" s="24"/>
      <c r="F99" s="160" t="s">
        <v>150</v>
      </c>
      <c r="G99" s="24"/>
      <c r="H99" s="24"/>
      <c r="J99" s="24"/>
      <c r="K99" s="24"/>
      <c r="L99" s="43"/>
      <c r="M99" s="56"/>
      <c r="N99" s="24"/>
      <c r="O99" s="24"/>
      <c r="P99" s="24"/>
      <c r="Q99" s="24"/>
      <c r="R99" s="24"/>
      <c r="S99" s="24"/>
      <c r="T99" s="57"/>
      <c r="AT99" s="6" t="s">
        <v>139</v>
      </c>
      <c r="AU99" s="6" t="s">
        <v>79</v>
      </c>
    </row>
    <row r="100" spans="2:51" s="6" customFormat="1" ht="15.75" customHeight="1">
      <c r="B100" s="161"/>
      <c r="C100" s="162"/>
      <c r="D100" s="159" t="s">
        <v>141</v>
      </c>
      <c r="E100" s="162"/>
      <c r="F100" s="163" t="s">
        <v>151</v>
      </c>
      <c r="G100" s="162"/>
      <c r="H100" s="164">
        <v>244.271</v>
      </c>
      <c r="J100" s="162"/>
      <c r="K100" s="162"/>
      <c r="L100" s="165"/>
      <c r="M100" s="166"/>
      <c r="N100" s="162"/>
      <c r="O100" s="162"/>
      <c r="P100" s="162"/>
      <c r="Q100" s="162"/>
      <c r="R100" s="162"/>
      <c r="S100" s="162"/>
      <c r="T100" s="167"/>
      <c r="AT100" s="168" t="s">
        <v>141</v>
      </c>
      <c r="AU100" s="168" t="s">
        <v>79</v>
      </c>
      <c r="AV100" s="168" t="s">
        <v>79</v>
      </c>
      <c r="AW100" s="168" t="s">
        <v>100</v>
      </c>
      <c r="AX100" s="168" t="s">
        <v>71</v>
      </c>
      <c r="AY100" s="168" t="s">
        <v>129</v>
      </c>
    </row>
    <row r="101" spans="2:51" s="6" customFormat="1" ht="15.75" customHeight="1">
      <c r="B101" s="161"/>
      <c r="C101" s="162"/>
      <c r="D101" s="159" t="s">
        <v>141</v>
      </c>
      <c r="E101" s="162"/>
      <c r="F101" s="163" t="s">
        <v>152</v>
      </c>
      <c r="G101" s="162"/>
      <c r="H101" s="164">
        <v>71.592</v>
      </c>
      <c r="J101" s="162"/>
      <c r="K101" s="162"/>
      <c r="L101" s="165"/>
      <c r="M101" s="166"/>
      <c r="N101" s="162"/>
      <c r="O101" s="162"/>
      <c r="P101" s="162"/>
      <c r="Q101" s="162"/>
      <c r="R101" s="162"/>
      <c r="S101" s="162"/>
      <c r="T101" s="167"/>
      <c r="AT101" s="168" t="s">
        <v>141</v>
      </c>
      <c r="AU101" s="168" t="s">
        <v>79</v>
      </c>
      <c r="AV101" s="168" t="s">
        <v>79</v>
      </c>
      <c r="AW101" s="168" t="s">
        <v>100</v>
      </c>
      <c r="AX101" s="168" t="s">
        <v>71</v>
      </c>
      <c r="AY101" s="168" t="s">
        <v>129</v>
      </c>
    </row>
    <row r="102" spans="2:65" s="6" customFormat="1" ht="15.75" customHeight="1">
      <c r="B102" s="23"/>
      <c r="C102" s="145" t="s">
        <v>153</v>
      </c>
      <c r="D102" s="145" t="s">
        <v>131</v>
      </c>
      <c r="E102" s="146" t="s">
        <v>154</v>
      </c>
      <c r="F102" s="147" t="s">
        <v>155</v>
      </c>
      <c r="G102" s="148" t="s">
        <v>148</v>
      </c>
      <c r="H102" s="149">
        <v>562.803</v>
      </c>
      <c r="I102" s="150"/>
      <c r="J102" s="151">
        <f>ROUND($I$102*$H$102,2)</f>
        <v>0</v>
      </c>
      <c r="K102" s="147" t="s">
        <v>135</v>
      </c>
      <c r="L102" s="43"/>
      <c r="M102" s="152"/>
      <c r="N102" s="153" t="s">
        <v>42</v>
      </c>
      <c r="O102" s="24"/>
      <c r="P102" s="24"/>
      <c r="Q102" s="154">
        <v>0</v>
      </c>
      <c r="R102" s="154">
        <f>$Q$102*$H$102</f>
        <v>0</v>
      </c>
      <c r="S102" s="154">
        <v>0.225</v>
      </c>
      <c r="T102" s="155">
        <f>$S$102*$H$102</f>
        <v>126.630675</v>
      </c>
      <c r="AR102" s="89" t="s">
        <v>136</v>
      </c>
      <c r="AT102" s="89" t="s">
        <v>131</v>
      </c>
      <c r="AU102" s="89" t="s">
        <v>79</v>
      </c>
      <c r="AY102" s="6" t="s">
        <v>129</v>
      </c>
      <c r="BE102" s="156">
        <f>IF($N$102="základní",$J$102,0)</f>
        <v>0</v>
      </c>
      <c r="BF102" s="156">
        <f>IF($N$102="snížená",$J$102,0)</f>
        <v>0</v>
      </c>
      <c r="BG102" s="156">
        <f>IF($N$102="zákl. přenesená",$J$102,0)</f>
        <v>0</v>
      </c>
      <c r="BH102" s="156">
        <f>IF($N$102="sníž. přenesená",$J$102,0)</f>
        <v>0</v>
      </c>
      <c r="BI102" s="156">
        <f>IF($N$102="nulová",$J$102,0)</f>
        <v>0</v>
      </c>
      <c r="BJ102" s="89" t="s">
        <v>20</v>
      </c>
      <c r="BK102" s="156">
        <f>ROUND($I$102*$H$102,2)</f>
        <v>0</v>
      </c>
      <c r="BL102" s="89" t="s">
        <v>136</v>
      </c>
      <c r="BM102" s="89" t="s">
        <v>153</v>
      </c>
    </row>
    <row r="103" spans="2:47" s="6" customFormat="1" ht="27" customHeight="1">
      <c r="B103" s="23"/>
      <c r="C103" s="24"/>
      <c r="D103" s="157" t="s">
        <v>137</v>
      </c>
      <c r="E103" s="24"/>
      <c r="F103" s="158" t="s">
        <v>156</v>
      </c>
      <c r="G103" s="24"/>
      <c r="H103" s="24"/>
      <c r="J103" s="24"/>
      <c r="K103" s="24"/>
      <c r="L103" s="43"/>
      <c r="M103" s="56"/>
      <c r="N103" s="24"/>
      <c r="O103" s="24"/>
      <c r="P103" s="24"/>
      <c r="Q103" s="24"/>
      <c r="R103" s="24"/>
      <c r="S103" s="24"/>
      <c r="T103" s="57"/>
      <c r="AT103" s="6" t="s">
        <v>137</v>
      </c>
      <c r="AU103" s="6" t="s">
        <v>79</v>
      </c>
    </row>
    <row r="104" spans="2:47" s="6" customFormat="1" ht="219.75" customHeight="1">
      <c r="B104" s="23"/>
      <c r="C104" s="24"/>
      <c r="D104" s="159" t="s">
        <v>139</v>
      </c>
      <c r="E104" s="24"/>
      <c r="F104" s="160" t="s">
        <v>150</v>
      </c>
      <c r="G104" s="24"/>
      <c r="H104" s="24"/>
      <c r="J104" s="24"/>
      <c r="K104" s="24"/>
      <c r="L104" s="43"/>
      <c r="M104" s="56"/>
      <c r="N104" s="24"/>
      <c r="O104" s="24"/>
      <c r="P104" s="24"/>
      <c r="Q104" s="24"/>
      <c r="R104" s="24"/>
      <c r="S104" s="24"/>
      <c r="T104" s="57"/>
      <c r="AT104" s="6" t="s">
        <v>139</v>
      </c>
      <c r="AU104" s="6" t="s">
        <v>79</v>
      </c>
    </row>
    <row r="105" spans="2:51" s="6" customFormat="1" ht="15.75" customHeight="1">
      <c r="B105" s="161"/>
      <c r="C105" s="162"/>
      <c r="D105" s="159" t="s">
        <v>141</v>
      </c>
      <c r="E105" s="162"/>
      <c r="F105" s="163" t="s">
        <v>157</v>
      </c>
      <c r="G105" s="162"/>
      <c r="H105" s="164">
        <v>554.684</v>
      </c>
      <c r="J105" s="162"/>
      <c r="K105" s="162"/>
      <c r="L105" s="165"/>
      <c r="M105" s="166"/>
      <c r="N105" s="162"/>
      <c r="O105" s="162"/>
      <c r="P105" s="162"/>
      <c r="Q105" s="162"/>
      <c r="R105" s="162"/>
      <c r="S105" s="162"/>
      <c r="T105" s="167"/>
      <c r="AT105" s="168" t="s">
        <v>141</v>
      </c>
      <c r="AU105" s="168" t="s">
        <v>79</v>
      </c>
      <c r="AV105" s="168" t="s">
        <v>79</v>
      </c>
      <c r="AW105" s="168" t="s">
        <v>100</v>
      </c>
      <c r="AX105" s="168" t="s">
        <v>71</v>
      </c>
      <c r="AY105" s="168" t="s">
        <v>129</v>
      </c>
    </row>
    <row r="106" spans="2:51" s="6" customFormat="1" ht="15.75" customHeight="1">
      <c r="B106" s="161"/>
      <c r="C106" s="162"/>
      <c r="D106" s="159" t="s">
        <v>141</v>
      </c>
      <c r="E106" s="162"/>
      <c r="F106" s="163" t="s">
        <v>158</v>
      </c>
      <c r="G106" s="162"/>
      <c r="H106" s="164">
        <v>8.119</v>
      </c>
      <c r="J106" s="162"/>
      <c r="K106" s="162"/>
      <c r="L106" s="165"/>
      <c r="M106" s="166"/>
      <c r="N106" s="162"/>
      <c r="O106" s="162"/>
      <c r="P106" s="162"/>
      <c r="Q106" s="162"/>
      <c r="R106" s="162"/>
      <c r="S106" s="162"/>
      <c r="T106" s="167"/>
      <c r="AT106" s="168" t="s">
        <v>141</v>
      </c>
      <c r="AU106" s="168" t="s">
        <v>79</v>
      </c>
      <c r="AV106" s="168" t="s">
        <v>79</v>
      </c>
      <c r="AW106" s="168" t="s">
        <v>100</v>
      </c>
      <c r="AX106" s="168" t="s">
        <v>71</v>
      </c>
      <c r="AY106" s="168" t="s">
        <v>129</v>
      </c>
    </row>
    <row r="107" spans="2:65" s="6" customFormat="1" ht="15.75" customHeight="1">
      <c r="B107" s="23"/>
      <c r="C107" s="145" t="s">
        <v>136</v>
      </c>
      <c r="D107" s="145" t="s">
        <v>131</v>
      </c>
      <c r="E107" s="146" t="s">
        <v>159</v>
      </c>
      <c r="F107" s="147" t="s">
        <v>160</v>
      </c>
      <c r="G107" s="148" t="s">
        <v>148</v>
      </c>
      <c r="H107" s="149">
        <v>562.803</v>
      </c>
      <c r="I107" s="150"/>
      <c r="J107" s="151">
        <f>ROUND($I$107*$H$107,2)</f>
        <v>0</v>
      </c>
      <c r="K107" s="147" t="s">
        <v>135</v>
      </c>
      <c r="L107" s="43"/>
      <c r="M107" s="152"/>
      <c r="N107" s="153" t="s">
        <v>42</v>
      </c>
      <c r="O107" s="24"/>
      <c r="P107" s="24"/>
      <c r="Q107" s="154">
        <v>0</v>
      </c>
      <c r="R107" s="154">
        <f>$Q$107*$H$107</f>
        <v>0</v>
      </c>
      <c r="S107" s="154">
        <v>0.235</v>
      </c>
      <c r="T107" s="155">
        <f>$S$107*$H$107</f>
        <v>132.258705</v>
      </c>
      <c r="AR107" s="89" t="s">
        <v>136</v>
      </c>
      <c r="AT107" s="89" t="s">
        <v>131</v>
      </c>
      <c r="AU107" s="89" t="s">
        <v>79</v>
      </c>
      <c r="AY107" s="6" t="s">
        <v>129</v>
      </c>
      <c r="BE107" s="156">
        <f>IF($N$107="základní",$J$107,0)</f>
        <v>0</v>
      </c>
      <c r="BF107" s="156">
        <f>IF($N$107="snížená",$J$107,0)</f>
        <v>0</v>
      </c>
      <c r="BG107" s="156">
        <f>IF($N$107="zákl. přenesená",$J$107,0)</f>
        <v>0</v>
      </c>
      <c r="BH107" s="156">
        <f>IF($N$107="sníž. přenesená",$J$107,0)</f>
        <v>0</v>
      </c>
      <c r="BI107" s="156">
        <f>IF($N$107="nulová",$J$107,0)</f>
        <v>0</v>
      </c>
      <c r="BJ107" s="89" t="s">
        <v>20</v>
      </c>
      <c r="BK107" s="156">
        <f>ROUND($I$107*$H$107,2)</f>
        <v>0</v>
      </c>
      <c r="BL107" s="89" t="s">
        <v>136</v>
      </c>
      <c r="BM107" s="89" t="s">
        <v>136</v>
      </c>
    </row>
    <row r="108" spans="2:47" s="6" customFormat="1" ht="27" customHeight="1">
      <c r="B108" s="23"/>
      <c r="C108" s="24"/>
      <c r="D108" s="157" t="s">
        <v>137</v>
      </c>
      <c r="E108" s="24"/>
      <c r="F108" s="158" t="s">
        <v>161</v>
      </c>
      <c r="G108" s="24"/>
      <c r="H108" s="24"/>
      <c r="J108" s="24"/>
      <c r="K108" s="24"/>
      <c r="L108" s="43"/>
      <c r="M108" s="56"/>
      <c r="N108" s="24"/>
      <c r="O108" s="24"/>
      <c r="P108" s="24"/>
      <c r="Q108" s="24"/>
      <c r="R108" s="24"/>
      <c r="S108" s="24"/>
      <c r="T108" s="57"/>
      <c r="AT108" s="6" t="s">
        <v>137</v>
      </c>
      <c r="AU108" s="6" t="s">
        <v>79</v>
      </c>
    </row>
    <row r="109" spans="2:47" s="6" customFormat="1" ht="219.75" customHeight="1">
      <c r="B109" s="23"/>
      <c r="C109" s="24"/>
      <c r="D109" s="159" t="s">
        <v>139</v>
      </c>
      <c r="E109" s="24"/>
      <c r="F109" s="160" t="s">
        <v>150</v>
      </c>
      <c r="G109" s="24"/>
      <c r="H109" s="24"/>
      <c r="J109" s="24"/>
      <c r="K109" s="24"/>
      <c r="L109" s="43"/>
      <c r="M109" s="56"/>
      <c r="N109" s="24"/>
      <c r="O109" s="24"/>
      <c r="P109" s="24"/>
      <c r="Q109" s="24"/>
      <c r="R109" s="24"/>
      <c r="S109" s="24"/>
      <c r="T109" s="57"/>
      <c r="AT109" s="6" t="s">
        <v>139</v>
      </c>
      <c r="AU109" s="6" t="s">
        <v>79</v>
      </c>
    </row>
    <row r="110" spans="2:51" s="6" customFormat="1" ht="15.75" customHeight="1">
      <c r="B110" s="161"/>
      <c r="C110" s="162"/>
      <c r="D110" s="159" t="s">
        <v>141</v>
      </c>
      <c r="E110" s="162"/>
      <c r="F110" s="163" t="s">
        <v>157</v>
      </c>
      <c r="G110" s="162"/>
      <c r="H110" s="164">
        <v>554.684</v>
      </c>
      <c r="J110" s="162"/>
      <c r="K110" s="162"/>
      <c r="L110" s="165"/>
      <c r="M110" s="166"/>
      <c r="N110" s="162"/>
      <c r="O110" s="162"/>
      <c r="P110" s="162"/>
      <c r="Q110" s="162"/>
      <c r="R110" s="162"/>
      <c r="S110" s="162"/>
      <c r="T110" s="167"/>
      <c r="AT110" s="168" t="s">
        <v>141</v>
      </c>
      <c r="AU110" s="168" t="s">
        <v>79</v>
      </c>
      <c r="AV110" s="168" t="s">
        <v>79</v>
      </c>
      <c r="AW110" s="168" t="s">
        <v>100</v>
      </c>
      <c r="AX110" s="168" t="s">
        <v>71</v>
      </c>
      <c r="AY110" s="168" t="s">
        <v>129</v>
      </c>
    </row>
    <row r="111" spans="2:51" s="6" customFormat="1" ht="15.75" customHeight="1">
      <c r="B111" s="161"/>
      <c r="C111" s="162"/>
      <c r="D111" s="159" t="s">
        <v>141</v>
      </c>
      <c r="E111" s="162"/>
      <c r="F111" s="163" t="s">
        <v>158</v>
      </c>
      <c r="G111" s="162"/>
      <c r="H111" s="164">
        <v>8.119</v>
      </c>
      <c r="J111" s="162"/>
      <c r="K111" s="162"/>
      <c r="L111" s="165"/>
      <c r="M111" s="166"/>
      <c r="N111" s="162"/>
      <c r="O111" s="162"/>
      <c r="P111" s="162"/>
      <c r="Q111" s="162"/>
      <c r="R111" s="162"/>
      <c r="S111" s="162"/>
      <c r="T111" s="167"/>
      <c r="AT111" s="168" t="s">
        <v>141</v>
      </c>
      <c r="AU111" s="168" t="s">
        <v>79</v>
      </c>
      <c r="AV111" s="168" t="s">
        <v>79</v>
      </c>
      <c r="AW111" s="168" t="s">
        <v>100</v>
      </c>
      <c r="AX111" s="168" t="s">
        <v>71</v>
      </c>
      <c r="AY111" s="168" t="s">
        <v>129</v>
      </c>
    </row>
    <row r="112" spans="2:65" s="6" customFormat="1" ht="15.75" customHeight="1">
      <c r="B112" s="23"/>
      <c r="C112" s="145" t="s">
        <v>162</v>
      </c>
      <c r="D112" s="145" t="s">
        <v>131</v>
      </c>
      <c r="E112" s="146" t="s">
        <v>163</v>
      </c>
      <c r="F112" s="147" t="s">
        <v>164</v>
      </c>
      <c r="G112" s="148" t="s">
        <v>165</v>
      </c>
      <c r="H112" s="149">
        <v>70.778</v>
      </c>
      <c r="I112" s="150"/>
      <c r="J112" s="151">
        <f>ROUND($I$112*$H$112,2)</f>
        <v>0</v>
      </c>
      <c r="K112" s="147" t="s">
        <v>135</v>
      </c>
      <c r="L112" s="43"/>
      <c r="M112" s="152"/>
      <c r="N112" s="153" t="s">
        <v>42</v>
      </c>
      <c r="O112" s="24"/>
      <c r="P112" s="24"/>
      <c r="Q112" s="154">
        <v>0</v>
      </c>
      <c r="R112" s="154">
        <f>$Q$112*$H$112</f>
        <v>0</v>
      </c>
      <c r="S112" s="154">
        <v>0</v>
      </c>
      <c r="T112" s="155">
        <f>$S$112*$H$112</f>
        <v>0</v>
      </c>
      <c r="AR112" s="89" t="s">
        <v>136</v>
      </c>
      <c r="AT112" s="89" t="s">
        <v>131</v>
      </c>
      <c r="AU112" s="89" t="s">
        <v>79</v>
      </c>
      <c r="AY112" s="6" t="s">
        <v>129</v>
      </c>
      <c r="BE112" s="156">
        <f>IF($N$112="základní",$J$112,0)</f>
        <v>0</v>
      </c>
      <c r="BF112" s="156">
        <f>IF($N$112="snížená",$J$112,0)</f>
        <v>0</v>
      </c>
      <c r="BG112" s="156">
        <f>IF($N$112="zákl. přenesená",$J$112,0)</f>
        <v>0</v>
      </c>
      <c r="BH112" s="156">
        <f>IF($N$112="sníž. přenesená",$J$112,0)</f>
        <v>0</v>
      </c>
      <c r="BI112" s="156">
        <f>IF($N$112="nulová",$J$112,0)</f>
        <v>0</v>
      </c>
      <c r="BJ112" s="89" t="s">
        <v>20</v>
      </c>
      <c r="BK112" s="156">
        <f>ROUND($I$112*$H$112,2)</f>
        <v>0</v>
      </c>
      <c r="BL112" s="89" t="s">
        <v>136</v>
      </c>
      <c r="BM112" s="89" t="s">
        <v>162</v>
      </c>
    </row>
    <row r="113" spans="2:47" s="6" customFormat="1" ht="27" customHeight="1">
      <c r="B113" s="23"/>
      <c r="C113" s="24"/>
      <c r="D113" s="157" t="s">
        <v>137</v>
      </c>
      <c r="E113" s="24"/>
      <c r="F113" s="158" t="s">
        <v>166</v>
      </c>
      <c r="G113" s="24"/>
      <c r="H113" s="24"/>
      <c r="J113" s="24"/>
      <c r="K113" s="24"/>
      <c r="L113" s="43"/>
      <c r="M113" s="56"/>
      <c r="N113" s="24"/>
      <c r="O113" s="24"/>
      <c r="P113" s="24"/>
      <c r="Q113" s="24"/>
      <c r="R113" s="24"/>
      <c r="S113" s="24"/>
      <c r="T113" s="57"/>
      <c r="AT113" s="6" t="s">
        <v>137</v>
      </c>
      <c r="AU113" s="6" t="s">
        <v>79</v>
      </c>
    </row>
    <row r="114" spans="2:47" s="6" customFormat="1" ht="300.75" customHeight="1">
      <c r="B114" s="23"/>
      <c r="C114" s="24"/>
      <c r="D114" s="159" t="s">
        <v>139</v>
      </c>
      <c r="E114" s="24"/>
      <c r="F114" s="160" t="s">
        <v>167</v>
      </c>
      <c r="G114" s="24"/>
      <c r="H114" s="24"/>
      <c r="J114" s="24"/>
      <c r="K114" s="24"/>
      <c r="L114" s="43"/>
      <c r="M114" s="56"/>
      <c r="N114" s="24"/>
      <c r="O114" s="24"/>
      <c r="P114" s="24"/>
      <c r="Q114" s="24"/>
      <c r="R114" s="24"/>
      <c r="S114" s="24"/>
      <c r="T114" s="57"/>
      <c r="AT114" s="6" t="s">
        <v>139</v>
      </c>
      <c r="AU114" s="6" t="s">
        <v>79</v>
      </c>
    </row>
    <row r="115" spans="2:51" s="6" customFormat="1" ht="15.75" customHeight="1">
      <c r="B115" s="161"/>
      <c r="C115" s="162"/>
      <c r="D115" s="159" t="s">
        <v>141</v>
      </c>
      <c r="E115" s="162"/>
      <c r="F115" s="163" t="s">
        <v>168</v>
      </c>
      <c r="G115" s="162"/>
      <c r="H115" s="164">
        <v>39.978</v>
      </c>
      <c r="J115" s="162"/>
      <c r="K115" s="162"/>
      <c r="L115" s="165"/>
      <c r="M115" s="166"/>
      <c r="N115" s="162"/>
      <c r="O115" s="162"/>
      <c r="P115" s="162"/>
      <c r="Q115" s="162"/>
      <c r="R115" s="162"/>
      <c r="S115" s="162"/>
      <c r="T115" s="167"/>
      <c r="AT115" s="168" t="s">
        <v>141</v>
      </c>
      <c r="AU115" s="168" t="s">
        <v>79</v>
      </c>
      <c r="AV115" s="168" t="s">
        <v>79</v>
      </c>
      <c r="AW115" s="168" t="s">
        <v>100</v>
      </c>
      <c r="AX115" s="168" t="s">
        <v>71</v>
      </c>
      <c r="AY115" s="168" t="s">
        <v>129</v>
      </c>
    </row>
    <row r="116" spans="2:51" s="6" customFormat="1" ht="15.75" customHeight="1">
      <c r="B116" s="161"/>
      <c r="C116" s="162"/>
      <c r="D116" s="159" t="s">
        <v>141</v>
      </c>
      <c r="E116" s="162"/>
      <c r="F116" s="163" t="s">
        <v>169</v>
      </c>
      <c r="G116" s="162"/>
      <c r="H116" s="164">
        <v>18.8</v>
      </c>
      <c r="J116" s="162"/>
      <c r="K116" s="162"/>
      <c r="L116" s="165"/>
      <c r="M116" s="166"/>
      <c r="N116" s="162"/>
      <c r="O116" s="162"/>
      <c r="P116" s="162"/>
      <c r="Q116" s="162"/>
      <c r="R116" s="162"/>
      <c r="S116" s="162"/>
      <c r="T116" s="167"/>
      <c r="AT116" s="168" t="s">
        <v>141</v>
      </c>
      <c r="AU116" s="168" t="s">
        <v>79</v>
      </c>
      <c r="AV116" s="168" t="s">
        <v>79</v>
      </c>
      <c r="AW116" s="168" t="s">
        <v>100</v>
      </c>
      <c r="AX116" s="168" t="s">
        <v>71</v>
      </c>
      <c r="AY116" s="168" t="s">
        <v>129</v>
      </c>
    </row>
    <row r="117" spans="2:51" s="6" customFormat="1" ht="15.75" customHeight="1">
      <c r="B117" s="161"/>
      <c r="C117" s="162"/>
      <c r="D117" s="159" t="s">
        <v>141</v>
      </c>
      <c r="E117" s="162"/>
      <c r="F117" s="163" t="s">
        <v>170</v>
      </c>
      <c r="G117" s="162"/>
      <c r="H117" s="164">
        <v>12</v>
      </c>
      <c r="J117" s="162"/>
      <c r="K117" s="162"/>
      <c r="L117" s="165"/>
      <c r="M117" s="166"/>
      <c r="N117" s="162"/>
      <c r="O117" s="162"/>
      <c r="P117" s="162"/>
      <c r="Q117" s="162"/>
      <c r="R117" s="162"/>
      <c r="S117" s="162"/>
      <c r="T117" s="167"/>
      <c r="AT117" s="168" t="s">
        <v>141</v>
      </c>
      <c r="AU117" s="168" t="s">
        <v>79</v>
      </c>
      <c r="AV117" s="168" t="s">
        <v>79</v>
      </c>
      <c r="AW117" s="168" t="s">
        <v>100</v>
      </c>
      <c r="AX117" s="168" t="s">
        <v>71</v>
      </c>
      <c r="AY117" s="168" t="s">
        <v>129</v>
      </c>
    </row>
    <row r="118" spans="2:65" s="6" customFormat="1" ht="15.75" customHeight="1">
      <c r="B118" s="23"/>
      <c r="C118" s="145" t="s">
        <v>171</v>
      </c>
      <c r="D118" s="145" t="s">
        <v>131</v>
      </c>
      <c r="E118" s="146" t="s">
        <v>172</v>
      </c>
      <c r="F118" s="147" t="s">
        <v>173</v>
      </c>
      <c r="G118" s="148" t="s">
        <v>165</v>
      </c>
      <c r="H118" s="149">
        <v>2956.818</v>
      </c>
      <c r="I118" s="150"/>
      <c r="J118" s="151">
        <f>ROUND($I$118*$H$118,2)</f>
        <v>0</v>
      </c>
      <c r="K118" s="147" t="s">
        <v>135</v>
      </c>
      <c r="L118" s="43"/>
      <c r="M118" s="152"/>
      <c r="N118" s="153" t="s">
        <v>42</v>
      </c>
      <c r="O118" s="24"/>
      <c r="P118" s="24"/>
      <c r="Q118" s="154">
        <v>0</v>
      </c>
      <c r="R118" s="154">
        <f>$Q$118*$H$118</f>
        <v>0</v>
      </c>
      <c r="S118" s="154">
        <v>0</v>
      </c>
      <c r="T118" s="155">
        <f>$S$118*$H$118</f>
        <v>0</v>
      </c>
      <c r="AR118" s="89" t="s">
        <v>136</v>
      </c>
      <c r="AT118" s="89" t="s">
        <v>131</v>
      </c>
      <c r="AU118" s="89" t="s">
        <v>79</v>
      </c>
      <c r="AY118" s="6" t="s">
        <v>129</v>
      </c>
      <c r="BE118" s="156">
        <f>IF($N$118="základní",$J$118,0)</f>
        <v>0</v>
      </c>
      <c r="BF118" s="156">
        <f>IF($N$118="snížená",$J$118,0)</f>
        <v>0</v>
      </c>
      <c r="BG118" s="156">
        <f>IF($N$118="zákl. přenesená",$J$118,0)</f>
        <v>0</v>
      </c>
      <c r="BH118" s="156">
        <f>IF($N$118="sníž. přenesená",$J$118,0)</f>
        <v>0</v>
      </c>
      <c r="BI118" s="156">
        <f>IF($N$118="nulová",$J$118,0)</f>
        <v>0</v>
      </c>
      <c r="BJ118" s="89" t="s">
        <v>20</v>
      </c>
      <c r="BK118" s="156">
        <f>ROUND($I$118*$H$118,2)</f>
        <v>0</v>
      </c>
      <c r="BL118" s="89" t="s">
        <v>136</v>
      </c>
      <c r="BM118" s="89" t="s">
        <v>171</v>
      </c>
    </row>
    <row r="119" spans="2:47" s="6" customFormat="1" ht="27" customHeight="1">
      <c r="B119" s="23"/>
      <c r="C119" s="24"/>
      <c r="D119" s="157" t="s">
        <v>137</v>
      </c>
      <c r="E119" s="24"/>
      <c r="F119" s="158" t="s">
        <v>174</v>
      </c>
      <c r="G119" s="24"/>
      <c r="H119" s="24"/>
      <c r="J119" s="24"/>
      <c r="K119" s="24"/>
      <c r="L119" s="43"/>
      <c r="M119" s="56"/>
      <c r="N119" s="24"/>
      <c r="O119" s="24"/>
      <c r="P119" s="24"/>
      <c r="Q119" s="24"/>
      <c r="R119" s="24"/>
      <c r="S119" s="24"/>
      <c r="T119" s="57"/>
      <c r="AT119" s="6" t="s">
        <v>137</v>
      </c>
      <c r="AU119" s="6" t="s">
        <v>79</v>
      </c>
    </row>
    <row r="120" spans="2:47" s="6" customFormat="1" ht="219.75" customHeight="1">
      <c r="B120" s="23"/>
      <c r="C120" s="24"/>
      <c r="D120" s="159" t="s">
        <v>139</v>
      </c>
      <c r="E120" s="24"/>
      <c r="F120" s="160" t="s">
        <v>175</v>
      </c>
      <c r="G120" s="24"/>
      <c r="H120" s="24"/>
      <c r="J120" s="24"/>
      <c r="K120" s="24"/>
      <c r="L120" s="43"/>
      <c r="M120" s="56"/>
      <c r="N120" s="24"/>
      <c r="O120" s="24"/>
      <c r="P120" s="24"/>
      <c r="Q120" s="24"/>
      <c r="R120" s="24"/>
      <c r="S120" s="24"/>
      <c r="T120" s="57"/>
      <c r="AT120" s="6" t="s">
        <v>139</v>
      </c>
      <c r="AU120" s="6" t="s">
        <v>79</v>
      </c>
    </row>
    <row r="121" spans="2:51" s="6" customFormat="1" ht="15.75" customHeight="1">
      <c r="B121" s="161"/>
      <c r="C121" s="162"/>
      <c r="D121" s="159" t="s">
        <v>141</v>
      </c>
      <c r="E121" s="162"/>
      <c r="F121" s="163" t="s">
        <v>176</v>
      </c>
      <c r="G121" s="162"/>
      <c r="H121" s="164">
        <v>83.454</v>
      </c>
      <c r="J121" s="162"/>
      <c r="K121" s="162"/>
      <c r="L121" s="165"/>
      <c r="M121" s="166"/>
      <c r="N121" s="162"/>
      <c r="O121" s="162"/>
      <c r="P121" s="162"/>
      <c r="Q121" s="162"/>
      <c r="R121" s="162"/>
      <c r="S121" s="162"/>
      <c r="T121" s="167"/>
      <c r="AT121" s="168" t="s">
        <v>141</v>
      </c>
      <c r="AU121" s="168" t="s">
        <v>79</v>
      </c>
      <c r="AV121" s="168" t="s">
        <v>79</v>
      </c>
      <c r="AW121" s="168" t="s">
        <v>100</v>
      </c>
      <c r="AX121" s="168" t="s">
        <v>71</v>
      </c>
      <c r="AY121" s="168" t="s">
        <v>129</v>
      </c>
    </row>
    <row r="122" spans="2:51" s="6" customFormat="1" ht="15.75" customHeight="1">
      <c r="B122" s="161"/>
      <c r="C122" s="162"/>
      <c r="D122" s="159" t="s">
        <v>141</v>
      </c>
      <c r="E122" s="162"/>
      <c r="F122" s="163" t="s">
        <v>177</v>
      </c>
      <c r="G122" s="162"/>
      <c r="H122" s="164">
        <v>28.543</v>
      </c>
      <c r="J122" s="162"/>
      <c r="K122" s="162"/>
      <c r="L122" s="165"/>
      <c r="M122" s="166"/>
      <c r="N122" s="162"/>
      <c r="O122" s="162"/>
      <c r="P122" s="162"/>
      <c r="Q122" s="162"/>
      <c r="R122" s="162"/>
      <c r="S122" s="162"/>
      <c r="T122" s="167"/>
      <c r="AT122" s="168" t="s">
        <v>141</v>
      </c>
      <c r="AU122" s="168" t="s">
        <v>79</v>
      </c>
      <c r="AV122" s="168" t="s">
        <v>79</v>
      </c>
      <c r="AW122" s="168" t="s">
        <v>100</v>
      </c>
      <c r="AX122" s="168" t="s">
        <v>71</v>
      </c>
      <c r="AY122" s="168" t="s">
        <v>129</v>
      </c>
    </row>
    <row r="123" spans="2:51" s="6" customFormat="1" ht="15.75" customHeight="1">
      <c r="B123" s="161"/>
      <c r="C123" s="162"/>
      <c r="D123" s="159" t="s">
        <v>141</v>
      </c>
      <c r="E123" s="162"/>
      <c r="F123" s="163" t="s">
        <v>178</v>
      </c>
      <c r="G123" s="162"/>
      <c r="H123" s="164">
        <v>283.457</v>
      </c>
      <c r="J123" s="162"/>
      <c r="K123" s="162"/>
      <c r="L123" s="165"/>
      <c r="M123" s="166"/>
      <c r="N123" s="162"/>
      <c r="O123" s="162"/>
      <c r="P123" s="162"/>
      <c r="Q123" s="162"/>
      <c r="R123" s="162"/>
      <c r="S123" s="162"/>
      <c r="T123" s="167"/>
      <c r="AT123" s="168" t="s">
        <v>141</v>
      </c>
      <c r="AU123" s="168" t="s">
        <v>79</v>
      </c>
      <c r="AV123" s="168" t="s">
        <v>79</v>
      </c>
      <c r="AW123" s="168" t="s">
        <v>100</v>
      </c>
      <c r="AX123" s="168" t="s">
        <v>71</v>
      </c>
      <c r="AY123" s="168" t="s">
        <v>129</v>
      </c>
    </row>
    <row r="124" spans="2:51" s="6" customFormat="1" ht="15.75" customHeight="1">
      <c r="B124" s="161"/>
      <c r="C124" s="162"/>
      <c r="D124" s="159" t="s">
        <v>141</v>
      </c>
      <c r="E124" s="162"/>
      <c r="F124" s="163" t="s">
        <v>179</v>
      </c>
      <c r="G124" s="162"/>
      <c r="H124" s="164">
        <v>102.5</v>
      </c>
      <c r="J124" s="162"/>
      <c r="K124" s="162"/>
      <c r="L124" s="165"/>
      <c r="M124" s="166"/>
      <c r="N124" s="162"/>
      <c r="O124" s="162"/>
      <c r="P124" s="162"/>
      <c r="Q124" s="162"/>
      <c r="R124" s="162"/>
      <c r="S124" s="162"/>
      <c r="T124" s="167"/>
      <c r="AT124" s="168" t="s">
        <v>141</v>
      </c>
      <c r="AU124" s="168" t="s">
        <v>79</v>
      </c>
      <c r="AV124" s="168" t="s">
        <v>79</v>
      </c>
      <c r="AW124" s="168" t="s">
        <v>100</v>
      </c>
      <c r="AX124" s="168" t="s">
        <v>71</v>
      </c>
      <c r="AY124" s="168" t="s">
        <v>129</v>
      </c>
    </row>
    <row r="125" spans="2:51" s="6" customFormat="1" ht="15.75" customHeight="1">
      <c r="B125" s="161"/>
      <c r="C125" s="162"/>
      <c r="D125" s="159" t="s">
        <v>141</v>
      </c>
      <c r="E125" s="162"/>
      <c r="F125" s="163" t="s">
        <v>180</v>
      </c>
      <c r="G125" s="162"/>
      <c r="H125" s="164">
        <v>60.864</v>
      </c>
      <c r="J125" s="162"/>
      <c r="K125" s="162"/>
      <c r="L125" s="165"/>
      <c r="M125" s="166"/>
      <c r="N125" s="162"/>
      <c r="O125" s="162"/>
      <c r="P125" s="162"/>
      <c r="Q125" s="162"/>
      <c r="R125" s="162"/>
      <c r="S125" s="162"/>
      <c r="T125" s="167"/>
      <c r="AT125" s="168" t="s">
        <v>141</v>
      </c>
      <c r="AU125" s="168" t="s">
        <v>79</v>
      </c>
      <c r="AV125" s="168" t="s">
        <v>79</v>
      </c>
      <c r="AW125" s="168" t="s">
        <v>100</v>
      </c>
      <c r="AX125" s="168" t="s">
        <v>71</v>
      </c>
      <c r="AY125" s="168" t="s">
        <v>129</v>
      </c>
    </row>
    <row r="126" spans="2:51" s="6" customFormat="1" ht="15.75" customHeight="1">
      <c r="B126" s="161"/>
      <c r="C126" s="162"/>
      <c r="D126" s="159" t="s">
        <v>141</v>
      </c>
      <c r="E126" s="162"/>
      <c r="F126" s="163" t="s">
        <v>181</v>
      </c>
      <c r="G126" s="162"/>
      <c r="H126" s="164">
        <v>127.727</v>
      </c>
      <c r="J126" s="162"/>
      <c r="K126" s="162"/>
      <c r="L126" s="165"/>
      <c r="M126" s="166"/>
      <c r="N126" s="162"/>
      <c r="O126" s="162"/>
      <c r="P126" s="162"/>
      <c r="Q126" s="162"/>
      <c r="R126" s="162"/>
      <c r="S126" s="162"/>
      <c r="T126" s="167"/>
      <c r="AT126" s="168" t="s">
        <v>141</v>
      </c>
      <c r="AU126" s="168" t="s">
        <v>79</v>
      </c>
      <c r="AV126" s="168" t="s">
        <v>79</v>
      </c>
      <c r="AW126" s="168" t="s">
        <v>100</v>
      </c>
      <c r="AX126" s="168" t="s">
        <v>71</v>
      </c>
      <c r="AY126" s="168" t="s">
        <v>129</v>
      </c>
    </row>
    <row r="127" spans="2:51" s="6" customFormat="1" ht="15.75" customHeight="1">
      <c r="B127" s="161"/>
      <c r="C127" s="162"/>
      <c r="D127" s="159" t="s">
        <v>141</v>
      </c>
      <c r="E127" s="162"/>
      <c r="F127" s="163" t="s">
        <v>182</v>
      </c>
      <c r="G127" s="162"/>
      <c r="H127" s="164">
        <v>83.955</v>
      </c>
      <c r="J127" s="162"/>
      <c r="K127" s="162"/>
      <c r="L127" s="165"/>
      <c r="M127" s="166"/>
      <c r="N127" s="162"/>
      <c r="O127" s="162"/>
      <c r="P127" s="162"/>
      <c r="Q127" s="162"/>
      <c r="R127" s="162"/>
      <c r="S127" s="162"/>
      <c r="T127" s="167"/>
      <c r="AT127" s="168" t="s">
        <v>141</v>
      </c>
      <c r="AU127" s="168" t="s">
        <v>79</v>
      </c>
      <c r="AV127" s="168" t="s">
        <v>79</v>
      </c>
      <c r="AW127" s="168" t="s">
        <v>100</v>
      </c>
      <c r="AX127" s="168" t="s">
        <v>71</v>
      </c>
      <c r="AY127" s="168" t="s">
        <v>129</v>
      </c>
    </row>
    <row r="128" spans="2:51" s="6" customFormat="1" ht="15.75" customHeight="1">
      <c r="B128" s="161"/>
      <c r="C128" s="162"/>
      <c r="D128" s="159" t="s">
        <v>141</v>
      </c>
      <c r="E128" s="162"/>
      <c r="F128" s="163" t="s">
        <v>183</v>
      </c>
      <c r="G128" s="162"/>
      <c r="H128" s="164">
        <v>227.409</v>
      </c>
      <c r="J128" s="162"/>
      <c r="K128" s="162"/>
      <c r="L128" s="165"/>
      <c r="M128" s="166"/>
      <c r="N128" s="162"/>
      <c r="O128" s="162"/>
      <c r="P128" s="162"/>
      <c r="Q128" s="162"/>
      <c r="R128" s="162"/>
      <c r="S128" s="162"/>
      <c r="T128" s="167"/>
      <c r="AT128" s="168" t="s">
        <v>141</v>
      </c>
      <c r="AU128" s="168" t="s">
        <v>79</v>
      </c>
      <c r="AV128" s="168" t="s">
        <v>79</v>
      </c>
      <c r="AW128" s="168" t="s">
        <v>100</v>
      </c>
      <c r="AX128" s="168" t="s">
        <v>71</v>
      </c>
      <c r="AY128" s="168" t="s">
        <v>129</v>
      </c>
    </row>
    <row r="129" spans="2:51" s="6" customFormat="1" ht="15.75" customHeight="1">
      <c r="B129" s="161"/>
      <c r="C129" s="162"/>
      <c r="D129" s="159" t="s">
        <v>141</v>
      </c>
      <c r="E129" s="162"/>
      <c r="F129" s="163" t="s">
        <v>184</v>
      </c>
      <c r="G129" s="162"/>
      <c r="H129" s="164">
        <v>825.909</v>
      </c>
      <c r="J129" s="162"/>
      <c r="K129" s="162"/>
      <c r="L129" s="165"/>
      <c r="M129" s="166"/>
      <c r="N129" s="162"/>
      <c r="O129" s="162"/>
      <c r="P129" s="162"/>
      <c r="Q129" s="162"/>
      <c r="R129" s="162"/>
      <c r="S129" s="162"/>
      <c r="T129" s="167"/>
      <c r="AT129" s="168" t="s">
        <v>141</v>
      </c>
      <c r="AU129" s="168" t="s">
        <v>79</v>
      </c>
      <c r="AV129" s="168" t="s">
        <v>79</v>
      </c>
      <c r="AW129" s="168" t="s">
        <v>100</v>
      </c>
      <c r="AX129" s="168" t="s">
        <v>71</v>
      </c>
      <c r="AY129" s="168" t="s">
        <v>129</v>
      </c>
    </row>
    <row r="130" spans="2:51" s="6" customFormat="1" ht="15.75" customHeight="1">
      <c r="B130" s="161"/>
      <c r="C130" s="162"/>
      <c r="D130" s="159" t="s">
        <v>141</v>
      </c>
      <c r="E130" s="162"/>
      <c r="F130" s="163" t="s">
        <v>185</v>
      </c>
      <c r="G130" s="162"/>
      <c r="H130" s="164">
        <v>451.4</v>
      </c>
      <c r="J130" s="162"/>
      <c r="K130" s="162"/>
      <c r="L130" s="165"/>
      <c r="M130" s="166"/>
      <c r="N130" s="162"/>
      <c r="O130" s="162"/>
      <c r="P130" s="162"/>
      <c r="Q130" s="162"/>
      <c r="R130" s="162"/>
      <c r="S130" s="162"/>
      <c r="T130" s="167"/>
      <c r="AT130" s="168" t="s">
        <v>141</v>
      </c>
      <c r="AU130" s="168" t="s">
        <v>79</v>
      </c>
      <c r="AV130" s="168" t="s">
        <v>79</v>
      </c>
      <c r="AW130" s="168" t="s">
        <v>100</v>
      </c>
      <c r="AX130" s="168" t="s">
        <v>71</v>
      </c>
      <c r="AY130" s="168" t="s">
        <v>129</v>
      </c>
    </row>
    <row r="131" spans="2:51" s="6" customFormat="1" ht="15.75" customHeight="1">
      <c r="B131" s="161"/>
      <c r="C131" s="162"/>
      <c r="D131" s="159" t="s">
        <v>141</v>
      </c>
      <c r="E131" s="162"/>
      <c r="F131" s="163" t="s">
        <v>186</v>
      </c>
      <c r="G131" s="162"/>
      <c r="H131" s="164">
        <v>681.6</v>
      </c>
      <c r="J131" s="162"/>
      <c r="K131" s="162"/>
      <c r="L131" s="165"/>
      <c r="M131" s="166"/>
      <c r="N131" s="162"/>
      <c r="O131" s="162"/>
      <c r="P131" s="162"/>
      <c r="Q131" s="162"/>
      <c r="R131" s="162"/>
      <c r="S131" s="162"/>
      <c r="T131" s="167"/>
      <c r="AT131" s="168" t="s">
        <v>141</v>
      </c>
      <c r="AU131" s="168" t="s">
        <v>79</v>
      </c>
      <c r="AV131" s="168" t="s">
        <v>79</v>
      </c>
      <c r="AW131" s="168" t="s">
        <v>100</v>
      </c>
      <c r="AX131" s="168" t="s">
        <v>71</v>
      </c>
      <c r="AY131" s="168" t="s">
        <v>129</v>
      </c>
    </row>
    <row r="132" spans="2:65" s="6" customFormat="1" ht="15.75" customHeight="1">
      <c r="B132" s="23"/>
      <c r="C132" s="145" t="s">
        <v>187</v>
      </c>
      <c r="D132" s="145" t="s">
        <v>131</v>
      </c>
      <c r="E132" s="146" t="s">
        <v>188</v>
      </c>
      <c r="F132" s="147" t="s">
        <v>189</v>
      </c>
      <c r="G132" s="148" t="s">
        <v>165</v>
      </c>
      <c r="H132" s="149">
        <v>2956.818</v>
      </c>
      <c r="I132" s="150"/>
      <c r="J132" s="151">
        <f>ROUND($I$132*$H$132,2)</f>
        <v>0</v>
      </c>
      <c r="K132" s="147" t="s">
        <v>135</v>
      </c>
      <c r="L132" s="43"/>
      <c r="M132" s="152"/>
      <c r="N132" s="153" t="s">
        <v>42</v>
      </c>
      <c r="O132" s="24"/>
      <c r="P132" s="24"/>
      <c r="Q132" s="154">
        <v>0</v>
      </c>
      <c r="R132" s="154">
        <f>$Q$132*$H$132</f>
        <v>0</v>
      </c>
      <c r="S132" s="154">
        <v>0</v>
      </c>
      <c r="T132" s="155">
        <f>$S$132*$H$132</f>
        <v>0</v>
      </c>
      <c r="AR132" s="89" t="s">
        <v>136</v>
      </c>
      <c r="AT132" s="89" t="s">
        <v>131</v>
      </c>
      <c r="AU132" s="89" t="s">
        <v>79</v>
      </c>
      <c r="AY132" s="6" t="s">
        <v>129</v>
      </c>
      <c r="BE132" s="156">
        <f>IF($N$132="základní",$J$132,0)</f>
        <v>0</v>
      </c>
      <c r="BF132" s="156">
        <f>IF($N$132="snížená",$J$132,0)</f>
        <v>0</v>
      </c>
      <c r="BG132" s="156">
        <f>IF($N$132="zákl. přenesená",$J$132,0)</f>
        <v>0</v>
      </c>
      <c r="BH132" s="156">
        <f>IF($N$132="sníž. přenesená",$J$132,0)</f>
        <v>0</v>
      </c>
      <c r="BI132" s="156">
        <f>IF($N$132="nulová",$J$132,0)</f>
        <v>0</v>
      </c>
      <c r="BJ132" s="89" t="s">
        <v>20</v>
      </c>
      <c r="BK132" s="156">
        <f>ROUND($I$132*$H$132,2)</f>
        <v>0</v>
      </c>
      <c r="BL132" s="89" t="s">
        <v>136</v>
      </c>
      <c r="BM132" s="89" t="s">
        <v>187</v>
      </c>
    </row>
    <row r="133" spans="2:47" s="6" customFormat="1" ht="27" customHeight="1">
      <c r="B133" s="23"/>
      <c r="C133" s="24"/>
      <c r="D133" s="157" t="s">
        <v>137</v>
      </c>
      <c r="E133" s="24"/>
      <c r="F133" s="158" t="s">
        <v>190</v>
      </c>
      <c r="G133" s="24"/>
      <c r="H133" s="24"/>
      <c r="J133" s="24"/>
      <c r="K133" s="24"/>
      <c r="L133" s="43"/>
      <c r="M133" s="56"/>
      <c r="N133" s="24"/>
      <c r="O133" s="24"/>
      <c r="P133" s="24"/>
      <c r="Q133" s="24"/>
      <c r="R133" s="24"/>
      <c r="S133" s="24"/>
      <c r="T133" s="57"/>
      <c r="AT133" s="6" t="s">
        <v>137</v>
      </c>
      <c r="AU133" s="6" t="s">
        <v>79</v>
      </c>
    </row>
    <row r="134" spans="2:47" s="6" customFormat="1" ht="219.75" customHeight="1">
      <c r="B134" s="23"/>
      <c r="C134" s="24"/>
      <c r="D134" s="159" t="s">
        <v>139</v>
      </c>
      <c r="E134" s="24"/>
      <c r="F134" s="160" t="s">
        <v>175</v>
      </c>
      <c r="G134" s="24"/>
      <c r="H134" s="24"/>
      <c r="J134" s="24"/>
      <c r="K134" s="24"/>
      <c r="L134" s="43"/>
      <c r="M134" s="56"/>
      <c r="N134" s="24"/>
      <c r="O134" s="24"/>
      <c r="P134" s="24"/>
      <c r="Q134" s="24"/>
      <c r="R134" s="24"/>
      <c r="S134" s="24"/>
      <c r="T134" s="57"/>
      <c r="AT134" s="6" t="s">
        <v>139</v>
      </c>
      <c r="AU134" s="6" t="s">
        <v>79</v>
      </c>
    </row>
    <row r="135" spans="2:65" s="6" customFormat="1" ht="15.75" customHeight="1">
      <c r="B135" s="23"/>
      <c r="C135" s="145" t="s">
        <v>191</v>
      </c>
      <c r="D135" s="145" t="s">
        <v>131</v>
      </c>
      <c r="E135" s="146" t="s">
        <v>192</v>
      </c>
      <c r="F135" s="147" t="s">
        <v>193</v>
      </c>
      <c r="G135" s="148" t="s">
        <v>165</v>
      </c>
      <c r="H135" s="149">
        <v>16.528</v>
      </c>
      <c r="I135" s="150"/>
      <c r="J135" s="151">
        <f>ROUND($I$135*$H$135,2)</f>
        <v>0</v>
      </c>
      <c r="K135" s="147" t="s">
        <v>135</v>
      </c>
      <c r="L135" s="43"/>
      <c r="M135" s="152"/>
      <c r="N135" s="153" t="s">
        <v>42</v>
      </c>
      <c r="O135" s="24"/>
      <c r="P135" s="24"/>
      <c r="Q135" s="154">
        <v>0</v>
      </c>
      <c r="R135" s="154">
        <f>$Q$135*$H$135</f>
        <v>0</v>
      </c>
      <c r="S135" s="154">
        <v>0</v>
      </c>
      <c r="T135" s="155">
        <f>$S$135*$H$135</f>
        <v>0</v>
      </c>
      <c r="AR135" s="89" t="s">
        <v>136</v>
      </c>
      <c r="AT135" s="89" t="s">
        <v>131</v>
      </c>
      <c r="AU135" s="89" t="s">
        <v>79</v>
      </c>
      <c r="AY135" s="6" t="s">
        <v>129</v>
      </c>
      <c r="BE135" s="156">
        <f>IF($N$135="základní",$J$135,0)</f>
        <v>0</v>
      </c>
      <c r="BF135" s="156">
        <f>IF($N$135="snížená",$J$135,0)</f>
        <v>0</v>
      </c>
      <c r="BG135" s="156">
        <f>IF($N$135="zákl. přenesená",$J$135,0)</f>
        <v>0</v>
      </c>
      <c r="BH135" s="156">
        <f>IF($N$135="sníž. přenesená",$J$135,0)</f>
        <v>0</v>
      </c>
      <c r="BI135" s="156">
        <f>IF($N$135="nulová",$J$135,0)</f>
        <v>0</v>
      </c>
      <c r="BJ135" s="89" t="s">
        <v>20</v>
      </c>
      <c r="BK135" s="156">
        <f>ROUND($I$135*$H$135,2)</f>
        <v>0</v>
      </c>
      <c r="BL135" s="89" t="s">
        <v>136</v>
      </c>
      <c r="BM135" s="89" t="s">
        <v>194</v>
      </c>
    </row>
    <row r="136" spans="2:47" s="6" customFormat="1" ht="84.75" customHeight="1">
      <c r="B136" s="23"/>
      <c r="C136" s="24"/>
      <c r="D136" s="157" t="s">
        <v>139</v>
      </c>
      <c r="E136" s="24"/>
      <c r="F136" s="160" t="s">
        <v>195</v>
      </c>
      <c r="G136" s="24"/>
      <c r="H136" s="24"/>
      <c r="J136" s="24"/>
      <c r="K136" s="24"/>
      <c r="L136" s="43"/>
      <c r="M136" s="56"/>
      <c r="N136" s="24"/>
      <c r="O136" s="24"/>
      <c r="P136" s="24"/>
      <c r="Q136" s="24"/>
      <c r="R136" s="24"/>
      <c r="S136" s="24"/>
      <c r="T136" s="57"/>
      <c r="AT136" s="6" t="s">
        <v>139</v>
      </c>
      <c r="AU136" s="6" t="s">
        <v>79</v>
      </c>
    </row>
    <row r="137" spans="2:51" s="6" customFormat="1" ht="15.75" customHeight="1">
      <c r="B137" s="161"/>
      <c r="C137" s="162"/>
      <c r="D137" s="159" t="s">
        <v>141</v>
      </c>
      <c r="E137" s="162"/>
      <c r="F137" s="163" t="s">
        <v>196</v>
      </c>
      <c r="G137" s="162"/>
      <c r="H137" s="164">
        <v>16.528</v>
      </c>
      <c r="J137" s="162"/>
      <c r="K137" s="162"/>
      <c r="L137" s="165"/>
      <c r="M137" s="166"/>
      <c r="N137" s="162"/>
      <c r="O137" s="162"/>
      <c r="P137" s="162"/>
      <c r="Q137" s="162"/>
      <c r="R137" s="162"/>
      <c r="S137" s="162"/>
      <c r="T137" s="167"/>
      <c r="AT137" s="168" t="s">
        <v>141</v>
      </c>
      <c r="AU137" s="168" t="s">
        <v>79</v>
      </c>
      <c r="AV137" s="168" t="s">
        <v>79</v>
      </c>
      <c r="AW137" s="168" t="s">
        <v>100</v>
      </c>
      <c r="AX137" s="168" t="s">
        <v>71</v>
      </c>
      <c r="AY137" s="168" t="s">
        <v>129</v>
      </c>
    </row>
    <row r="138" spans="2:65" s="6" customFormat="1" ht="15.75" customHeight="1">
      <c r="B138" s="23"/>
      <c r="C138" s="145" t="s">
        <v>197</v>
      </c>
      <c r="D138" s="145" t="s">
        <v>131</v>
      </c>
      <c r="E138" s="146" t="s">
        <v>198</v>
      </c>
      <c r="F138" s="147" t="s">
        <v>199</v>
      </c>
      <c r="G138" s="148" t="s">
        <v>165</v>
      </c>
      <c r="H138" s="149">
        <v>16.528</v>
      </c>
      <c r="I138" s="150"/>
      <c r="J138" s="151">
        <f>ROUND($I$138*$H$138,2)</f>
        <v>0</v>
      </c>
      <c r="K138" s="147" t="s">
        <v>135</v>
      </c>
      <c r="L138" s="43"/>
      <c r="M138" s="152"/>
      <c r="N138" s="153" t="s">
        <v>42</v>
      </c>
      <c r="O138" s="24"/>
      <c r="P138" s="24"/>
      <c r="Q138" s="154">
        <v>0</v>
      </c>
      <c r="R138" s="154">
        <f>$Q$138*$H$138</f>
        <v>0</v>
      </c>
      <c r="S138" s="154">
        <v>0</v>
      </c>
      <c r="T138" s="155">
        <f>$S$138*$H$138</f>
        <v>0</v>
      </c>
      <c r="AR138" s="89" t="s">
        <v>136</v>
      </c>
      <c r="AT138" s="89" t="s">
        <v>131</v>
      </c>
      <c r="AU138" s="89" t="s">
        <v>79</v>
      </c>
      <c r="AY138" s="6" t="s">
        <v>129</v>
      </c>
      <c r="BE138" s="156">
        <f>IF($N$138="základní",$J$138,0)</f>
        <v>0</v>
      </c>
      <c r="BF138" s="156">
        <f>IF($N$138="snížená",$J$138,0)</f>
        <v>0</v>
      </c>
      <c r="BG138" s="156">
        <f>IF($N$138="zákl. přenesená",$J$138,0)</f>
        <v>0</v>
      </c>
      <c r="BH138" s="156">
        <f>IF($N$138="sníž. přenesená",$J$138,0)</f>
        <v>0</v>
      </c>
      <c r="BI138" s="156">
        <f>IF($N$138="nulová",$J$138,0)</f>
        <v>0</v>
      </c>
      <c r="BJ138" s="89" t="s">
        <v>20</v>
      </c>
      <c r="BK138" s="156">
        <f>ROUND($I$138*$H$138,2)</f>
        <v>0</v>
      </c>
      <c r="BL138" s="89" t="s">
        <v>136</v>
      </c>
      <c r="BM138" s="89" t="s">
        <v>197</v>
      </c>
    </row>
    <row r="139" spans="2:47" s="6" customFormat="1" ht="27" customHeight="1">
      <c r="B139" s="23"/>
      <c r="C139" s="24"/>
      <c r="D139" s="157" t="s">
        <v>137</v>
      </c>
      <c r="E139" s="24"/>
      <c r="F139" s="158" t="s">
        <v>200</v>
      </c>
      <c r="G139" s="24"/>
      <c r="H139" s="24"/>
      <c r="J139" s="24"/>
      <c r="K139" s="24"/>
      <c r="L139" s="43"/>
      <c r="M139" s="56"/>
      <c r="N139" s="24"/>
      <c r="O139" s="24"/>
      <c r="P139" s="24"/>
      <c r="Q139" s="24"/>
      <c r="R139" s="24"/>
      <c r="S139" s="24"/>
      <c r="T139" s="57"/>
      <c r="AT139" s="6" t="s">
        <v>137</v>
      </c>
      <c r="AU139" s="6" t="s">
        <v>79</v>
      </c>
    </row>
    <row r="140" spans="2:47" s="6" customFormat="1" ht="84.75" customHeight="1">
      <c r="B140" s="23"/>
      <c r="C140" s="24"/>
      <c r="D140" s="159" t="s">
        <v>139</v>
      </c>
      <c r="E140" s="24"/>
      <c r="F140" s="160" t="s">
        <v>195</v>
      </c>
      <c r="G140" s="24"/>
      <c r="H140" s="24"/>
      <c r="J140" s="24"/>
      <c r="K140" s="24"/>
      <c r="L140" s="43"/>
      <c r="M140" s="56"/>
      <c r="N140" s="24"/>
      <c r="O140" s="24"/>
      <c r="P140" s="24"/>
      <c r="Q140" s="24"/>
      <c r="R140" s="24"/>
      <c r="S140" s="24"/>
      <c r="T140" s="57"/>
      <c r="AT140" s="6" t="s">
        <v>139</v>
      </c>
      <c r="AU140" s="6" t="s">
        <v>79</v>
      </c>
    </row>
    <row r="141" spans="2:65" s="6" customFormat="1" ht="15.75" customHeight="1">
      <c r="B141" s="23"/>
      <c r="C141" s="145" t="s">
        <v>25</v>
      </c>
      <c r="D141" s="145" t="s">
        <v>131</v>
      </c>
      <c r="E141" s="146" t="s">
        <v>201</v>
      </c>
      <c r="F141" s="147" t="s">
        <v>202</v>
      </c>
      <c r="G141" s="148" t="s">
        <v>165</v>
      </c>
      <c r="H141" s="149">
        <v>5</v>
      </c>
      <c r="I141" s="150"/>
      <c r="J141" s="151">
        <f>ROUND($I$141*$H$141,2)</f>
        <v>0</v>
      </c>
      <c r="K141" s="147" t="s">
        <v>135</v>
      </c>
      <c r="L141" s="43"/>
      <c r="M141" s="152"/>
      <c r="N141" s="153" t="s">
        <v>42</v>
      </c>
      <c r="O141" s="24"/>
      <c r="P141" s="24"/>
      <c r="Q141" s="154">
        <v>0</v>
      </c>
      <c r="R141" s="154">
        <f>$Q$141*$H$141</f>
        <v>0</v>
      </c>
      <c r="S141" s="154">
        <v>0</v>
      </c>
      <c r="T141" s="155">
        <f>$S$141*$H$141</f>
        <v>0</v>
      </c>
      <c r="AR141" s="89" t="s">
        <v>136</v>
      </c>
      <c r="AT141" s="89" t="s">
        <v>131</v>
      </c>
      <c r="AU141" s="89" t="s">
        <v>79</v>
      </c>
      <c r="AY141" s="6" t="s">
        <v>129</v>
      </c>
      <c r="BE141" s="156">
        <f>IF($N$141="základní",$J$141,0)</f>
        <v>0</v>
      </c>
      <c r="BF141" s="156">
        <f>IF($N$141="snížená",$J$141,0)</f>
        <v>0</v>
      </c>
      <c r="BG141" s="156">
        <f>IF($N$141="zákl. přenesená",$J$141,0)</f>
        <v>0</v>
      </c>
      <c r="BH141" s="156">
        <f>IF($N$141="sníž. přenesená",$J$141,0)</f>
        <v>0</v>
      </c>
      <c r="BI141" s="156">
        <f>IF($N$141="nulová",$J$141,0)</f>
        <v>0</v>
      </c>
      <c r="BJ141" s="89" t="s">
        <v>20</v>
      </c>
      <c r="BK141" s="156">
        <f>ROUND($I$141*$H$141,2)</f>
        <v>0</v>
      </c>
      <c r="BL141" s="89" t="s">
        <v>136</v>
      </c>
      <c r="BM141" s="89" t="s">
        <v>203</v>
      </c>
    </row>
    <row r="142" spans="2:47" s="6" customFormat="1" ht="165.75" customHeight="1">
      <c r="B142" s="23"/>
      <c r="C142" s="24"/>
      <c r="D142" s="157" t="s">
        <v>139</v>
      </c>
      <c r="E142" s="24"/>
      <c r="F142" s="160" t="s">
        <v>204</v>
      </c>
      <c r="G142" s="24"/>
      <c r="H142" s="24"/>
      <c r="J142" s="24"/>
      <c r="K142" s="24"/>
      <c r="L142" s="43"/>
      <c r="M142" s="56"/>
      <c r="N142" s="24"/>
      <c r="O142" s="24"/>
      <c r="P142" s="24"/>
      <c r="Q142" s="24"/>
      <c r="R142" s="24"/>
      <c r="S142" s="24"/>
      <c r="T142" s="57"/>
      <c r="AT142" s="6" t="s">
        <v>139</v>
      </c>
      <c r="AU142" s="6" t="s">
        <v>79</v>
      </c>
    </row>
    <row r="143" spans="2:51" s="6" customFormat="1" ht="15.75" customHeight="1">
      <c r="B143" s="169"/>
      <c r="C143" s="170"/>
      <c r="D143" s="159" t="s">
        <v>141</v>
      </c>
      <c r="E143" s="170"/>
      <c r="F143" s="171" t="s">
        <v>205</v>
      </c>
      <c r="G143" s="170"/>
      <c r="H143" s="170"/>
      <c r="J143" s="170"/>
      <c r="K143" s="170"/>
      <c r="L143" s="172"/>
      <c r="M143" s="173"/>
      <c r="N143" s="170"/>
      <c r="O143" s="170"/>
      <c r="P143" s="170"/>
      <c r="Q143" s="170"/>
      <c r="R143" s="170"/>
      <c r="S143" s="170"/>
      <c r="T143" s="174"/>
      <c r="AT143" s="175" t="s">
        <v>141</v>
      </c>
      <c r="AU143" s="175" t="s">
        <v>79</v>
      </c>
      <c r="AV143" s="175" t="s">
        <v>20</v>
      </c>
      <c r="AW143" s="175" t="s">
        <v>100</v>
      </c>
      <c r="AX143" s="175" t="s">
        <v>71</v>
      </c>
      <c r="AY143" s="175" t="s">
        <v>129</v>
      </c>
    </row>
    <row r="144" spans="2:51" s="6" customFormat="1" ht="15.75" customHeight="1">
      <c r="B144" s="161"/>
      <c r="C144" s="162"/>
      <c r="D144" s="159" t="s">
        <v>141</v>
      </c>
      <c r="E144" s="162"/>
      <c r="F144" s="163" t="s">
        <v>206</v>
      </c>
      <c r="G144" s="162"/>
      <c r="H144" s="164">
        <v>5</v>
      </c>
      <c r="J144" s="162"/>
      <c r="K144" s="162"/>
      <c r="L144" s="165"/>
      <c r="M144" s="166"/>
      <c r="N144" s="162"/>
      <c r="O144" s="162"/>
      <c r="P144" s="162"/>
      <c r="Q144" s="162"/>
      <c r="R144" s="162"/>
      <c r="S144" s="162"/>
      <c r="T144" s="167"/>
      <c r="AT144" s="168" t="s">
        <v>141</v>
      </c>
      <c r="AU144" s="168" t="s">
        <v>79</v>
      </c>
      <c r="AV144" s="168" t="s">
        <v>79</v>
      </c>
      <c r="AW144" s="168" t="s">
        <v>100</v>
      </c>
      <c r="AX144" s="168" t="s">
        <v>71</v>
      </c>
      <c r="AY144" s="168" t="s">
        <v>129</v>
      </c>
    </row>
    <row r="145" spans="2:65" s="6" customFormat="1" ht="15.75" customHeight="1">
      <c r="B145" s="23"/>
      <c r="C145" s="145" t="s">
        <v>207</v>
      </c>
      <c r="D145" s="145" t="s">
        <v>131</v>
      </c>
      <c r="E145" s="146" t="s">
        <v>208</v>
      </c>
      <c r="F145" s="147" t="s">
        <v>209</v>
      </c>
      <c r="G145" s="148" t="s">
        <v>165</v>
      </c>
      <c r="H145" s="149">
        <v>5</v>
      </c>
      <c r="I145" s="150"/>
      <c r="J145" s="151">
        <f>ROUND($I$145*$H$145,2)</f>
        <v>0</v>
      </c>
      <c r="K145" s="147" t="s">
        <v>135</v>
      </c>
      <c r="L145" s="43"/>
      <c r="M145" s="152"/>
      <c r="N145" s="153" t="s">
        <v>42</v>
      </c>
      <c r="O145" s="24"/>
      <c r="P145" s="24"/>
      <c r="Q145" s="154">
        <v>0</v>
      </c>
      <c r="R145" s="154">
        <f>$Q$145*$H$145</f>
        <v>0</v>
      </c>
      <c r="S145" s="154">
        <v>0</v>
      </c>
      <c r="T145" s="155">
        <f>$S$145*$H$145</f>
        <v>0</v>
      </c>
      <c r="AR145" s="89" t="s">
        <v>136</v>
      </c>
      <c r="AT145" s="89" t="s">
        <v>131</v>
      </c>
      <c r="AU145" s="89" t="s">
        <v>79</v>
      </c>
      <c r="AY145" s="6" t="s">
        <v>129</v>
      </c>
      <c r="BE145" s="156">
        <f>IF($N$145="základní",$J$145,0)</f>
        <v>0</v>
      </c>
      <c r="BF145" s="156">
        <f>IF($N$145="snížená",$J$145,0)</f>
        <v>0</v>
      </c>
      <c r="BG145" s="156">
        <f>IF($N$145="zákl. přenesená",$J$145,0)</f>
        <v>0</v>
      </c>
      <c r="BH145" s="156">
        <f>IF($N$145="sníž. přenesená",$J$145,0)</f>
        <v>0</v>
      </c>
      <c r="BI145" s="156">
        <f>IF($N$145="nulová",$J$145,0)</f>
        <v>0</v>
      </c>
      <c r="BJ145" s="89" t="s">
        <v>20</v>
      </c>
      <c r="BK145" s="156">
        <f>ROUND($I$145*$H$145,2)</f>
        <v>0</v>
      </c>
      <c r="BL145" s="89" t="s">
        <v>136</v>
      </c>
      <c r="BM145" s="89" t="s">
        <v>207</v>
      </c>
    </row>
    <row r="146" spans="2:47" s="6" customFormat="1" ht="27" customHeight="1">
      <c r="B146" s="23"/>
      <c r="C146" s="24"/>
      <c r="D146" s="157" t="s">
        <v>137</v>
      </c>
      <c r="E146" s="24"/>
      <c r="F146" s="158" t="s">
        <v>210</v>
      </c>
      <c r="G146" s="24"/>
      <c r="H146" s="24"/>
      <c r="J146" s="24"/>
      <c r="K146" s="24"/>
      <c r="L146" s="43"/>
      <c r="M146" s="56"/>
      <c r="N146" s="24"/>
      <c r="O146" s="24"/>
      <c r="P146" s="24"/>
      <c r="Q146" s="24"/>
      <c r="R146" s="24"/>
      <c r="S146" s="24"/>
      <c r="T146" s="57"/>
      <c r="AT146" s="6" t="s">
        <v>137</v>
      </c>
      <c r="AU146" s="6" t="s">
        <v>79</v>
      </c>
    </row>
    <row r="147" spans="2:47" s="6" customFormat="1" ht="165.75" customHeight="1">
      <c r="B147" s="23"/>
      <c r="C147" s="24"/>
      <c r="D147" s="159" t="s">
        <v>139</v>
      </c>
      <c r="E147" s="24"/>
      <c r="F147" s="160" t="s">
        <v>204</v>
      </c>
      <c r="G147" s="24"/>
      <c r="H147" s="24"/>
      <c r="J147" s="24"/>
      <c r="K147" s="24"/>
      <c r="L147" s="43"/>
      <c r="M147" s="56"/>
      <c r="N147" s="24"/>
      <c r="O147" s="24"/>
      <c r="P147" s="24"/>
      <c r="Q147" s="24"/>
      <c r="R147" s="24"/>
      <c r="S147" s="24"/>
      <c r="T147" s="57"/>
      <c r="AT147" s="6" t="s">
        <v>139</v>
      </c>
      <c r="AU147" s="6" t="s">
        <v>79</v>
      </c>
    </row>
    <row r="148" spans="2:51" s="6" customFormat="1" ht="15.75" customHeight="1">
      <c r="B148" s="169"/>
      <c r="C148" s="170"/>
      <c r="D148" s="159" t="s">
        <v>141</v>
      </c>
      <c r="E148" s="170"/>
      <c r="F148" s="171" t="s">
        <v>205</v>
      </c>
      <c r="G148" s="170"/>
      <c r="H148" s="170"/>
      <c r="J148" s="170"/>
      <c r="K148" s="170"/>
      <c r="L148" s="172"/>
      <c r="M148" s="173"/>
      <c r="N148" s="170"/>
      <c r="O148" s="170"/>
      <c r="P148" s="170"/>
      <c r="Q148" s="170"/>
      <c r="R148" s="170"/>
      <c r="S148" s="170"/>
      <c r="T148" s="174"/>
      <c r="AT148" s="175" t="s">
        <v>141</v>
      </c>
      <c r="AU148" s="175" t="s">
        <v>79</v>
      </c>
      <c r="AV148" s="175" t="s">
        <v>20</v>
      </c>
      <c r="AW148" s="175" t="s">
        <v>100</v>
      </c>
      <c r="AX148" s="175" t="s">
        <v>71</v>
      </c>
      <c r="AY148" s="175" t="s">
        <v>129</v>
      </c>
    </row>
    <row r="149" spans="2:51" s="6" customFormat="1" ht="15.75" customHeight="1">
      <c r="B149" s="161"/>
      <c r="C149" s="162"/>
      <c r="D149" s="159" t="s">
        <v>141</v>
      </c>
      <c r="E149" s="162"/>
      <c r="F149" s="163" t="s">
        <v>206</v>
      </c>
      <c r="G149" s="162"/>
      <c r="H149" s="164">
        <v>5</v>
      </c>
      <c r="J149" s="162"/>
      <c r="K149" s="162"/>
      <c r="L149" s="165"/>
      <c r="M149" s="166"/>
      <c r="N149" s="162"/>
      <c r="O149" s="162"/>
      <c r="P149" s="162"/>
      <c r="Q149" s="162"/>
      <c r="R149" s="162"/>
      <c r="S149" s="162"/>
      <c r="T149" s="167"/>
      <c r="AT149" s="168" t="s">
        <v>141</v>
      </c>
      <c r="AU149" s="168" t="s">
        <v>79</v>
      </c>
      <c r="AV149" s="168" t="s">
        <v>79</v>
      </c>
      <c r="AW149" s="168" t="s">
        <v>100</v>
      </c>
      <c r="AX149" s="168" t="s">
        <v>20</v>
      </c>
      <c r="AY149" s="168" t="s">
        <v>129</v>
      </c>
    </row>
    <row r="150" spans="2:65" s="6" customFormat="1" ht="15.75" customHeight="1">
      <c r="B150" s="23"/>
      <c r="C150" s="145" t="s">
        <v>211</v>
      </c>
      <c r="D150" s="145" t="s">
        <v>131</v>
      </c>
      <c r="E150" s="146" t="s">
        <v>212</v>
      </c>
      <c r="F150" s="147" t="s">
        <v>213</v>
      </c>
      <c r="G150" s="148" t="s">
        <v>165</v>
      </c>
      <c r="H150" s="149">
        <v>109.536</v>
      </c>
      <c r="I150" s="150"/>
      <c r="J150" s="151">
        <f>ROUND($I$150*$H$150,2)</f>
        <v>0</v>
      </c>
      <c r="K150" s="147" t="s">
        <v>135</v>
      </c>
      <c r="L150" s="43"/>
      <c r="M150" s="152"/>
      <c r="N150" s="153" t="s">
        <v>42</v>
      </c>
      <c r="O150" s="24"/>
      <c r="P150" s="24"/>
      <c r="Q150" s="154">
        <v>0</v>
      </c>
      <c r="R150" s="154">
        <f>$Q$150*$H$150</f>
        <v>0</v>
      </c>
      <c r="S150" s="154">
        <v>0</v>
      </c>
      <c r="T150" s="155">
        <f>$S$150*$H$150</f>
        <v>0</v>
      </c>
      <c r="AR150" s="89" t="s">
        <v>136</v>
      </c>
      <c r="AT150" s="89" t="s">
        <v>131</v>
      </c>
      <c r="AU150" s="89" t="s">
        <v>79</v>
      </c>
      <c r="AY150" s="6" t="s">
        <v>129</v>
      </c>
      <c r="BE150" s="156">
        <f>IF($N$150="základní",$J$150,0)</f>
        <v>0</v>
      </c>
      <c r="BF150" s="156">
        <f>IF($N$150="snížená",$J$150,0)</f>
        <v>0</v>
      </c>
      <c r="BG150" s="156">
        <f>IF($N$150="zákl. přenesená",$J$150,0)</f>
        <v>0</v>
      </c>
      <c r="BH150" s="156">
        <f>IF($N$150="sníž. přenesená",$J$150,0)</f>
        <v>0</v>
      </c>
      <c r="BI150" s="156">
        <f>IF($N$150="nulová",$J$150,0)</f>
        <v>0</v>
      </c>
      <c r="BJ150" s="89" t="s">
        <v>20</v>
      </c>
      <c r="BK150" s="156">
        <f>ROUND($I$150*$H$150,2)</f>
        <v>0</v>
      </c>
      <c r="BL150" s="89" t="s">
        <v>136</v>
      </c>
      <c r="BM150" s="89" t="s">
        <v>211</v>
      </c>
    </row>
    <row r="151" spans="2:47" s="6" customFormat="1" ht="38.25" customHeight="1">
      <c r="B151" s="23"/>
      <c r="C151" s="24"/>
      <c r="D151" s="157" t="s">
        <v>137</v>
      </c>
      <c r="E151" s="24"/>
      <c r="F151" s="158" t="s">
        <v>214</v>
      </c>
      <c r="G151" s="24"/>
      <c r="H151" s="24"/>
      <c r="J151" s="24"/>
      <c r="K151" s="24"/>
      <c r="L151" s="43"/>
      <c r="M151" s="56"/>
      <c r="N151" s="24"/>
      <c r="O151" s="24"/>
      <c r="P151" s="24"/>
      <c r="Q151" s="24"/>
      <c r="R151" s="24"/>
      <c r="S151" s="24"/>
      <c r="T151" s="57"/>
      <c r="AT151" s="6" t="s">
        <v>137</v>
      </c>
      <c r="AU151" s="6" t="s">
        <v>79</v>
      </c>
    </row>
    <row r="152" spans="2:47" s="6" customFormat="1" ht="354.75" customHeight="1">
      <c r="B152" s="23"/>
      <c r="C152" s="24"/>
      <c r="D152" s="159" t="s">
        <v>139</v>
      </c>
      <c r="E152" s="24"/>
      <c r="F152" s="160" t="s">
        <v>215</v>
      </c>
      <c r="G152" s="24"/>
      <c r="H152" s="24"/>
      <c r="J152" s="24"/>
      <c r="K152" s="24"/>
      <c r="L152" s="43"/>
      <c r="M152" s="56"/>
      <c r="N152" s="24"/>
      <c r="O152" s="24"/>
      <c r="P152" s="24"/>
      <c r="Q152" s="24"/>
      <c r="R152" s="24"/>
      <c r="S152" s="24"/>
      <c r="T152" s="57"/>
      <c r="AT152" s="6" t="s">
        <v>139</v>
      </c>
      <c r="AU152" s="6" t="s">
        <v>79</v>
      </c>
    </row>
    <row r="153" spans="2:51" s="6" customFormat="1" ht="15.75" customHeight="1">
      <c r="B153" s="161"/>
      <c r="C153" s="162"/>
      <c r="D153" s="159" t="s">
        <v>141</v>
      </c>
      <c r="E153" s="162"/>
      <c r="F153" s="163" t="s">
        <v>216</v>
      </c>
      <c r="G153" s="162"/>
      <c r="H153" s="164">
        <v>109.536</v>
      </c>
      <c r="J153" s="162"/>
      <c r="K153" s="162"/>
      <c r="L153" s="165"/>
      <c r="M153" s="166"/>
      <c r="N153" s="162"/>
      <c r="O153" s="162"/>
      <c r="P153" s="162"/>
      <c r="Q153" s="162"/>
      <c r="R153" s="162"/>
      <c r="S153" s="162"/>
      <c r="T153" s="167"/>
      <c r="AT153" s="168" t="s">
        <v>141</v>
      </c>
      <c r="AU153" s="168" t="s">
        <v>79</v>
      </c>
      <c r="AV153" s="168" t="s">
        <v>79</v>
      </c>
      <c r="AW153" s="168" t="s">
        <v>100</v>
      </c>
      <c r="AX153" s="168" t="s">
        <v>71</v>
      </c>
      <c r="AY153" s="168" t="s">
        <v>129</v>
      </c>
    </row>
    <row r="154" spans="2:65" s="6" customFormat="1" ht="15.75" customHeight="1">
      <c r="B154" s="23"/>
      <c r="C154" s="145" t="s">
        <v>217</v>
      </c>
      <c r="D154" s="145" t="s">
        <v>131</v>
      </c>
      <c r="E154" s="146" t="s">
        <v>218</v>
      </c>
      <c r="F154" s="147" t="s">
        <v>219</v>
      </c>
      <c r="G154" s="148" t="s">
        <v>165</v>
      </c>
      <c r="H154" s="149">
        <v>239.96</v>
      </c>
      <c r="I154" s="150"/>
      <c r="J154" s="151">
        <f>ROUND($I$154*$H$154,2)</f>
        <v>0</v>
      </c>
      <c r="K154" s="147" t="s">
        <v>135</v>
      </c>
      <c r="L154" s="43"/>
      <c r="M154" s="152"/>
      <c r="N154" s="153" t="s">
        <v>42</v>
      </c>
      <c r="O154" s="24"/>
      <c r="P154" s="24"/>
      <c r="Q154" s="154">
        <v>0</v>
      </c>
      <c r="R154" s="154">
        <f>$Q$154*$H$154</f>
        <v>0</v>
      </c>
      <c r="S154" s="154">
        <v>0</v>
      </c>
      <c r="T154" s="155">
        <f>$S$154*$H$154</f>
        <v>0</v>
      </c>
      <c r="AR154" s="89" t="s">
        <v>136</v>
      </c>
      <c r="AT154" s="89" t="s">
        <v>131</v>
      </c>
      <c r="AU154" s="89" t="s">
        <v>79</v>
      </c>
      <c r="AY154" s="6" t="s">
        <v>129</v>
      </c>
      <c r="BE154" s="156">
        <f>IF($N$154="základní",$J$154,0)</f>
        <v>0</v>
      </c>
      <c r="BF154" s="156">
        <f>IF($N$154="snížená",$J$154,0)</f>
        <v>0</v>
      </c>
      <c r="BG154" s="156">
        <f>IF($N$154="zákl. přenesená",$J$154,0)</f>
        <v>0</v>
      </c>
      <c r="BH154" s="156">
        <f>IF($N$154="sníž. přenesená",$J$154,0)</f>
        <v>0</v>
      </c>
      <c r="BI154" s="156">
        <f>IF($N$154="nulová",$J$154,0)</f>
        <v>0</v>
      </c>
      <c r="BJ154" s="89" t="s">
        <v>20</v>
      </c>
      <c r="BK154" s="156">
        <f>ROUND($I$154*$H$154,2)</f>
        <v>0</v>
      </c>
      <c r="BL154" s="89" t="s">
        <v>136</v>
      </c>
      <c r="BM154" s="89" t="s">
        <v>220</v>
      </c>
    </row>
    <row r="155" spans="2:47" s="6" customFormat="1" ht="165.75" customHeight="1">
      <c r="B155" s="23"/>
      <c r="C155" s="24"/>
      <c r="D155" s="157" t="s">
        <v>139</v>
      </c>
      <c r="E155" s="24"/>
      <c r="F155" s="160" t="s">
        <v>221</v>
      </c>
      <c r="G155" s="24"/>
      <c r="H155" s="24"/>
      <c r="J155" s="24"/>
      <c r="K155" s="24"/>
      <c r="L155" s="43"/>
      <c r="M155" s="56"/>
      <c r="N155" s="24"/>
      <c r="O155" s="24"/>
      <c r="P155" s="24"/>
      <c r="Q155" s="24"/>
      <c r="R155" s="24"/>
      <c r="S155" s="24"/>
      <c r="T155" s="57"/>
      <c r="AT155" s="6" t="s">
        <v>139</v>
      </c>
      <c r="AU155" s="6" t="s">
        <v>79</v>
      </c>
    </row>
    <row r="156" spans="2:51" s="6" customFormat="1" ht="15.75" customHeight="1">
      <c r="B156" s="169"/>
      <c r="C156" s="170"/>
      <c r="D156" s="159" t="s">
        <v>141</v>
      </c>
      <c r="E156" s="170"/>
      <c r="F156" s="171" t="s">
        <v>222</v>
      </c>
      <c r="G156" s="170"/>
      <c r="H156" s="170"/>
      <c r="J156" s="170"/>
      <c r="K156" s="170"/>
      <c r="L156" s="172"/>
      <c r="M156" s="173"/>
      <c r="N156" s="170"/>
      <c r="O156" s="170"/>
      <c r="P156" s="170"/>
      <c r="Q156" s="170"/>
      <c r="R156" s="170"/>
      <c r="S156" s="170"/>
      <c r="T156" s="174"/>
      <c r="AT156" s="175" t="s">
        <v>141</v>
      </c>
      <c r="AU156" s="175" t="s">
        <v>79</v>
      </c>
      <c r="AV156" s="175" t="s">
        <v>20</v>
      </c>
      <c r="AW156" s="175" t="s">
        <v>100</v>
      </c>
      <c r="AX156" s="175" t="s">
        <v>71</v>
      </c>
      <c r="AY156" s="175" t="s">
        <v>129</v>
      </c>
    </row>
    <row r="157" spans="2:51" s="6" customFormat="1" ht="15.75" customHeight="1">
      <c r="B157" s="161"/>
      <c r="C157" s="162"/>
      <c r="D157" s="159" t="s">
        <v>141</v>
      </c>
      <c r="E157" s="162"/>
      <c r="F157" s="163" t="s">
        <v>223</v>
      </c>
      <c r="G157" s="162"/>
      <c r="H157" s="164">
        <v>239.96</v>
      </c>
      <c r="J157" s="162"/>
      <c r="K157" s="162"/>
      <c r="L157" s="165"/>
      <c r="M157" s="166"/>
      <c r="N157" s="162"/>
      <c r="O157" s="162"/>
      <c r="P157" s="162"/>
      <c r="Q157" s="162"/>
      <c r="R157" s="162"/>
      <c r="S157" s="162"/>
      <c r="T157" s="167"/>
      <c r="AT157" s="168" t="s">
        <v>141</v>
      </c>
      <c r="AU157" s="168" t="s">
        <v>79</v>
      </c>
      <c r="AV157" s="168" t="s">
        <v>79</v>
      </c>
      <c r="AW157" s="168" t="s">
        <v>100</v>
      </c>
      <c r="AX157" s="168" t="s">
        <v>71</v>
      </c>
      <c r="AY157" s="168" t="s">
        <v>129</v>
      </c>
    </row>
    <row r="158" spans="2:65" s="6" customFormat="1" ht="15.75" customHeight="1">
      <c r="B158" s="23"/>
      <c r="C158" s="145" t="s">
        <v>224</v>
      </c>
      <c r="D158" s="145" t="s">
        <v>131</v>
      </c>
      <c r="E158" s="146" t="s">
        <v>225</v>
      </c>
      <c r="F158" s="147" t="s">
        <v>226</v>
      </c>
      <c r="G158" s="148" t="s">
        <v>165</v>
      </c>
      <c r="H158" s="149">
        <v>2748.83</v>
      </c>
      <c r="I158" s="150"/>
      <c r="J158" s="151">
        <f>ROUND($I$158*$H$158,2)</f>
        <v>0</v>
      </c>
      <c r="K158" s="147" t="s">
        <v>135</v>
      </c>
      <c r="L158" s="43"/>
      <c r="M158" s="152"/>
      <c r="N158" s="153" t="s">
        <v>42</v>
      </c>
      <c r="O158" s="24"/>
      <c r="P158" s="24"/>
      <c r="Q158" s="154">
        <v>0</v>
      </c>
      <c r="R158" s="154">
        <f>$Q$158*$H$158</f>
        <v>0</v>
      </c>
      <c r="S158" s="154">
        <v>0</v>
      </c>
      <c r="T158" s="155">
        <f>$S$158*$H$158</f>
        <v>0</v>
      </c>
      <c r="AR158" s="89" t="s">
        <v>136</v>
      </c>
      <c r="AT158" s="89" t="s">
        <v>131</v>
      </c>
      <c r="AU158" s="89" t="s">
        <v>79</v>
      </c>
      <c r="AY158" s="6" t="s">
        <v>129</v>
      </c>
      <c r="BE158" s="156">
        <f>IF($N$158="základní",$J$158,0)</f>
        <v>0</v>
      </c>
      <c r="BF158" s="156">
        <f>IF($N$158="snížená",$J$158,0)</f>
        <v>0</v>
      </c>
      <c r="BG158" s="156">
        <f>IF($N$158="zákl. přenesená",$J$158,0)</f>
        <v>0</v>
      </c>
      <c r="BH158" s="156">
        <f>IF($N$158="sníž. přenesená",$J$158,0)</f>
        <v>0</v>
      </c>
      <c r="BI158" s="156">
        <f>IF($N$158="nulová",$J$158,0)</f>
        <v>0</v>
      </c>
      <c r="BJ158" s="89" t="s">
        <v>20</v>
      </c>
      <c r="BK158" s="156">
        <f>ROUND($I$158*$H$158,2)</f>
        <v>0</v>
      </c>
      <c r="BL158" s="89" t="s">
        <v>136</v>
      </c>
      <c r="BM158" s="89" t="s">
        <v>217</v>
      </c>
    </row>
    <row r="159" spans="2:47" s="6" customFormat="1" ht="27" customHeight="1">
      <c r="B159" s="23"/>
      <c r="C159" s="24"/>
      <c r="D159" s="157" t="s">
        <v>137</v>
      </c>
      <c r="E159" s="24"/>
      <c r="F159" s="158" t="s">
        <v>227</v>
      </c>
      <c r="G159" s="24"/>
      <c r="H159" s="24"/>
      <c r="J159" s="24"/>
      <c r="K159" s="24"/>
      <c r="L159" s="43"/>
      <c r="M159" s="56"/>
      <c r="N159" s="24"/>
      <c r="O159" s="24"/>
      <c r="P159" s="24"/>
      <c r="Q159" s="24"/>
      <c r="R159" s="24"/>
      <c r="S159" s="24"/>
      <c r="T159" s="57"/>
      <c r="AT159" s="6" t="s">
        <v>137</v>
      </c>
      <c r="AU159" s="6" t="s">
        <v>79</v>
      </c>
    </row>
    <row r="160" spans="2:47" s="6" customFormat="1" ht="165.75" customHeight="1">
      <c r="B160" s="23"/>
      <c r="C160" s="24"/>
      <c r="D160" s="159" t="s">
        <v>139</v>
      </c>
      <c r="E160" s="24"/>
      <c r="F160" s="160" t="s">
        <v>221</v>
      </c>
      <c r="G160" s="24"/>
      <c r="H160" s="24"/>
      <c r="J160" s="24"/>
      <c r="K160" s="24"/>
      <c r="L160" s="43"/>
      <c r="M160" s="56"/>
      <c r="N160" s="24"/>
      <c r="O160" s="24"/>
      <c r="P160" s="24"/>
      <c r="Q160" s="24"/>
      <c r="R160" s="24"/>
      <c r="S160" s="24"/>
      <c r="T160" s="57"/>
      <c r="AT160" s="6" t="s">
        <v>139</v>
      </c>
      <c r="AU160" s="6" t="s">
        <v>79</v>
      </c>
    </row>
    <row r="161" spans="2:51" s="6" customFormat="1" ht="15.75" customHeight="1">
      <c r="B161" s="161"/>
      <c r="C161" s="162"/>
      <c r="D161" s="159" t="s">
        <v>141</v>
      </c>
      <c r="E161" s="162"/>
      <c r="F161" s="163" t="s">
        <v>228</v>
      </c>
      <c r="G161" s="162"/>
      <c r="H161" s="164">
        <v>2956.818</v>
      </c>
      <c r="J161" s="162"/>
      <c r="K161" s="162"/>
      <c r="L161" s="165"/>
      <c r="M161" s="166"/>
      <c r="N161" s="162"/>
      <c r="O161" s="162"/>
      <c r="P161" s="162"/>
      <c r="Q161" s="162"/>
      <c r="R161" s="162"/>
      <c r="S161" s="162"/>
      <c r="T161" s="167"/>
      <c r="AT161" s="168" t="s">
        <v>141</v>
      </c>
      <c r="AU161" s="168" t="s">
        <v>79</v>
      </c>
      <c r="AV161" s="168" t="s">
        <v>79</v>
      </c>
      <c r="AW161" s="168" t="s">
        <v>100</v>
      </c>
      <c r="AX161" s="168" t="s">
        <v>71</v>
      </c>
      <c r="AY161" s="168" t="s">
        <v>129</v>
      </c>
    </row>
    <row r="162" spans="2:51" s="6" customFormat="1" ht="15.75" customHeight="1">
      <c r="B162" s="161"/>
      <c r="C162" s="162"/>
      <c r="D162" s="159" t="s">
        <v>141</v>
      </c>
      <c r="E162" s="162"/>
      <c r="F162" s="163" t="s">
        <v>229</v>
      </c>
      <c r="G162" s="162"/>
      <c r="H162" s="164">
        <v>16.528</v>
      </c>
      <c r="J162" s="162"/>
      <c r="K162" s="162"/>
      <c r="L162" s="165"/>
      <c r="M162" s="166"/>
      <c r="N162" s="162"/>
      <c r="O162" s="162"/>
      <c r="P162" s="162"/>
      <c r="Q162" s="162"/>
      <c r="R162" s="162"/>
      <c r="S162" s="162"/>
      <c r="T162" s="167"/>
      <c r="AT162" s="168" t="s">
        <v>141</v>
      </c>
      <c r="AU162" s="168" t="s">
        <v>79</v>
      </c>
      <c r="AV162" s="168" t="s">
        <v>79</v>
      </c>
      <c r="AW162" s="168" t="s">
        <v>100</v>
      </c>
      <c r="AX162" s="168" t="s">
        <v>71</v>
      </c>
      <c r="AY162" s="168" t="s">
        <v>129</v>
      </c>
    </row>
    <row r="163" spans="2:51" s="6" customFormat="1" ht="15.75" customHeight="1">
      <c r="B163" s="161"/>
      <c r="C163" s="162"/>
      <c r="D163" s="159" t="s">
        <v>141</v>
      </c>
      <c r="E163" s="162"/>
      <c r="F163" s="163" t="s">
        <v>230</v>
      </c>
      <c r="G163" s="162"/>
      <c r="H163" s="164">
        <v>5</v>
      </c>
      <c r="J163" s="162"/>
      <c r="K163" s="162"/>
      <c r="L163" s="165"/>
      <c r="M163" s="166"/>
      <c r="N163" s="162"/>
      <c r="O163" s="162"/>
      <c r="P163" s="162"/>
      <c r="Q163" s="162"/>
      <c r="R163" s="162"/>
      <c r="S163" s="162"/>
      <c r="T163" s="167"/>
      <c r="AT163" s="168" t="s">
        <v>141</v>
      </c>
      <c r="AU163" s="168" t="s">
        <v>79</v>
      </c>
      <c r="AV163" s="168" t="s">
        <v>79</v>
      </c>
      <c r="AW163" s="168" t="s">
        <v>100</v>
      </c>
      <c r="AX163" s="168" t="s">
        <v>71</v>
      </c>
      <c r="AY163" s="168" t="s">
        <v>129</v>
      </c>
    </row>
    <row r="164" spans="2:51" s="6" customFormat="1" ht="15.75" customHeight="1">
      <c r="B164" s="161"/>
      <c r="C164" s="162"/>
      <c r="D164" s="159" t="s">
        <v>141</v>
      </c>
      <c r="E164" s="162"/>
      <c r="F164" s="163" t="s">
        <v>231</v>
      </c>
      <c r="G164" s="162"/>
      <c r="H164" s="164">
        <v>-109.536</v>
      </c>
      <c r="J164" s="162"/>
      <c r="K164" s="162"/>
      <c r="L164" s="165"/>
      <c r="M164" s="166"/>
      <c r="N164" s="162"/>
      <c r="O164" s="162"/>
      <c r="P164" s="162"/>
      <c r="Q164" s="162"/>
      <c r="R164" s="162"/>
      <c r="S164" s="162"/>
      <c r="T164" s="167"/>
      <c r="AT164" s="168" t="s">
        <v>141</v>
      </c>
      <c r="AU164" s="168" t="s">
        <v>79</v>
      </c>
      <c r="AV164" s="168" t="s">
        <v>79</v>
      </c>
      <c r="AW164" s="168" t="s">
        <v>100</v>
      </c>
      <c r="AX164" s="168" t="s">
        <v>71</v>
      </c>
      <c r="AY164" s="168" t="s">
        <v>129</v>
      </c>
    </row>
    <row r="165" spans="2:51" s="6" customFormat="1" ht="15.75" customHeight="1">
      <c r="B165" s="161"/>
      <c r="C165" s="162"/>
      <c r="D165" s="159" t="s">
        <v>141</v>
      </c>
      <c r="E165" s="162"/>
      <c r="F165" s="163" t="s">
        <v>232</v>
      </c>
      <c r="G165" s="162"/>
      <c r="H165" s="164">
        <v>-119.98</v>
      </c>
      <c r="J165" s="162"/>
      <c r="K165" s="162"/>
      <c r="L165" s="165"/>
      <c r="M165" s="166"/>
      <c r="N165" s="162"/>
      <c r="O165" s="162"/>
      <c r="P165" s="162"/>
      <c r="Q165" s="162"/>
      <c r="R165" s="162"/>
      <c r="S165" s="162"/>
      <c r="T165" s="167"/>
      <c r="AT165" s="168" t="s">
        <v>141</v>
      </c>
      <c r="AU165" s="168" t="s">
        <v>79</v>
      </c>
      <c r="AV165" s="168" t="s">
        <v>79</v>
      </c>
      <c r="AW165" s="168" t="s">
        <v>100</v>
      </c>
      <c r="AX165" s="168" t="s">
        <v>71</v>
      </c>
      <c r="AY165" s="168" t="s">
        <v>129</v>
      </c>
    </row>
    <row r="166" spans="2:65" s="6" customFormat="1" ht="15.75" customHeight="1">
      <c r="B166" s="23"/>
      <c r="C166" s="145" t="s">
        <v>7</v>
      </c>
      <c r="D166" s="145" t="s">
        <v>131</v>
      </c>
      <c r="E166" s="146" t="s">
        <v>233</v>
      </c>
      <c r="F166" s="147" t="s">
        <v>234</v>
      </c>
      <c r="G166" s="148" t="s">
        <v>165</v>
      </c>
      <c r="H166" s="149">
        <v>8740.908</v>
      </c>
      <c r="I166" s="150"/>
      <c r="J166" s="151">
        <f>ROUND($I$166*$H$166,2)</f>
        <v>0</v>
      </c>
      <c r="K166" s="147" t="s">
        <v>135</v>
      </c>
      <c r="L166" s="43"/>
      <c r="M166" s="152"/>
      <c r="N166" s="153" t="s">
        <v>42</v>
      </c>
      <c r="O166" s="24"/>
      <c r="P166" s="24"/>
      <c r="Q166" s="154">
        <v>0</v>
      </c>
      <c r="R166" s="154">
        <f>$Q$166*$H$166</f>
        <v>0</v>
      </c>
      <c r="S166" s="154">
        <v>0</v>
      </c>
      <c r="T166" s="155">
        <f>$S$166*$H$166</f>
        <v>0</v>
      </c>
      <c r="AR166" s="89" t="s">
        <v>136</v>
      </c>
      <c r="AT166" s="89" t="s">
        <v>131</v>
      </c>
      <c r="AU166" s="89" t="s">
        <v>79</v>
      </c>
      <c r="AY166" s="6" t="s">
        <v>129</v>
      </c>
      <c r="BE166" s="156">
        <f>IF($N$166="základní",$J$166,0)</f>
        <v>0</v>
      </c>
      <c r="BF166" s="156">
        <f>IF($N$166="snížená",$J$166,0)</f>
        <v>0</v>
      </c>
      <c r="BG166" s="156">
        <f>IF($N$166="zákl. přenesená",$J$166,0)</f>
        <v>0</v>
      </c>
      <c r="BH166" s="156">
        <f>IF($N$166="sníž. přenesená",$J$166,0)</f>
        <v>0</v>
      </c>
      <c r="BI166" s="156">
        <f>IF($N$166="nulová",$J$166,0)</f>
        <v>0</v>
      </c>
      <c r="BJ166" s="89" t="s">
        <v>20</v>
      </c>
      <c r="BK166" s="156">
        <f>ROUND($I$166*$H$166,2)</f>
        <v>0</v>
      </c>
      <c r="BL166" s="89" t="s">
        <v>136</v>
      </c>
      <c r="BM166" s="89" t="s">
        <v>224</v>
      </c>
    </row>
    <row r="167" spans="2:47" s="6" customFormat="1" ht="27" customHeight="1">
      <c r="B167" s="23"/>
      <c r="C167" s="24"/>
      <c r="D167" s="157" t="s">
        <v>137</v>
      </c>
      <c r="E167" s="24"/>
      <c r="F167" s="158" t="s">
        <v>235</v>
      </c>
      <c r="G167" s="24"/>
      <c r="H167" s="24"/>
      <c r="J167" s="24"/>
      <c r="K167" s="24"/>
      <c r="L167" s="43"/>
      <c r="M167" s="56"/>
      <c r="N167" s="24"/>
      <c r="O167" s="24"/>
      <c r="P167" s="24"/>
      <c r="Q167" s="24"/>
      <c r="R167" s="24"/>
      <c r="S167" s="24"/>
      <c r="T167" s="57"/>
      <c r="AT167" s="6" t="s">
        <v>137</v>
      </c>
      <c r="AU167" s="6" t="s">
        <v>79</v>
      </c>
    </row>
    <row r="168" spans="2:47" s="6" customFormat="1" ht="165.75" customHeight="1">
      <c r="B168" s="23"/>
      <c r="C168" s="24"/>
      <c r="D168" s="159" t="s">
        <v>139</v>
      </c>
      <c r="E168" s="24"/>
      <c r="F168" s="160" t="s">
        <v>221</v>
      </c>
      <c r="G168" s="24"/>
      <c r="H168" s="24"/>
      <c r="J168" s="24"/>
      <c r="K168" s="24"/>
      <c r="L168" s="43"/>
      <c r="M168" s="56"/>
      <c r="N168" s="24"/>
      <c r="O168" s="24"/>
      <c r="P168" s="24"/>
      <c r="Q168" s="24"/>
      <c r="R168" s="24"/>
      <c r="S168" s="24"/>
      <c r="T168" s="57"/>
      <c r="AT168" s="6" t="s">
        <v>139</v>
      </c>
      <c r="AU168" s="6" t="s">
        <v>79</v>
      </c>
    </row>
    <row r="169" spans="2:51" s="6" customFormat="1" ht="15.75" customHeight="1">
      <c r="B169" s="169"/>
      <c r="C169" s="170"/>
      <c r="D169" s="159" t="s">
        <v>141</v>
      </c>
      <c r="E169" s="170"/>
      <c r="F169" s="171" t="s">
        <v>236</v>
      </c>
      <c r="G169" s="170"/>
      <c r="H169" s="170"/>
      <c r="J169" s="170"/>
      <c r="K169" s="170"/>
      <c r="L169" s="172"/>
      <c r="M169" s="173"/>
      <c r="N169" s="170"/>
      <c r="O169" s="170"/>
      <c r="P169" s="170"/>
      <c r="Q169" s="170"/>
      <c r="R169" s="170"/>
      <c r="S169" s="170"/>
      <c r="T169" s="174"/>
      <c r="AT169" s="175" t="s">
        <v>141</v>
      </c>
      <c r="AU169" s="175" t="s">
        <v>79</v>
      </c>
      <c r="AV169" s="175" t="s">
        <v>20</v>
      </c>
      <c r="AW169" s="175" t="s">
        <v>100</v>
      </c>
      <c r="AX169" s="175" t="s">
        <v>71</v>
      </c>
      <c r="AY169" s="175" t="s">
        <v>129</v>
      </c>
    </row>
    <row r="170" spans="2:51" s="6" customFormat="1" ht="15.75" customHeight="1">
      <c r="B170" s="161"/>
      <c r="C170" s="162"/>
      <c r="D170" s="159" t="s">
        <v>141</v>
      </c>
      <c r="E170" s="162"/>
      <c r="F170" s="163" t="s">
        <v>237</v>
      </c>
      <c r="G170" s="162"/>
      <c r="H170" s="164">
        <v>8740.908</v>
      </c>
      <c r="J170" s="162"/>
      <c r="K170" s="162"/>
      <c r="L170" s="165"/>
      <c r="M170" s="166"/>
      <c r="N170" s="162"/>
      <c r="O170" s="162"/>
      <c r="P170" s="162"/>
      <c r="Q170" s="162"/>
      <c r="R170" s="162"/>
      <c r="S170" s="162"/>
      <c r="T170" s="167"/>
      <c r="AT170" s="168" t="s">
        <v>141</v>
      </c>
      <c r="AU170" s="168" t="s">
        <v>79</v>
      </c>
      <c r="AV170" s="168" t="s">
        <v>79</v>
      </c>
      <c r="AW170" s="168" t="s">
        <v>100</v>
      </c>
      <c r="AX170" s="168" t="s">
        <v>71</v>
      </c>
      <c r="AY170" s="168" t="s">
        <v>129</v>
      </c>
    </row>
    <row r="171" spans="2:65" s="6" customFormat="1" ht="15.75" customHeight="1">
      <c r="B171" s="23"/>
      <c r="C171" s="145" t="s">
        <v>238</v>
      </c>
      <c r="D171" s="145" t="s">
        <v>131</v>
      </c>
      <c r="E171" s="146" t="s">
        <v>239</v>
      </c>
      <c r="F171" s="147" t="s">
        <v>240</v>
      </c>
      <c r="G171" s="148" t="s">
        <v>165</v>
      </c>
      <c r="H171" s="149">
        <v>3076.798</v>
      </c>
      <c r="I171" s="150"/>
      <c r="J171" s="151">
        <f>ROUND($I$171*$H$171,2)</f>
        <v>0</v>
      </c>
      <c r="K171" s="147" t="s">
        <v>135</v>
      </c>
      <c r="L171" s="43"/>
      <c r="M171" s="152"/>
      <c r="N171" s="153" t="s">
        <v>42</v>
      </c>
      <c r="O171" s="24"/>
      <c r="P171" s="24"/>
      <c r="Q171" s="154">
        <v>0</v>
      </c>
      <c r="R171" s="154">
        <f>$Q$171*$H$171</f>
        <v>0</v>
      </c>
      <c r="S171" s="154">
        <v>0</v>
      </c>
      <c r="T171" s="155">
        <f>$S$171*$H$171</f>
        <v>0</v>
      </c>
      <c r="AR171" s="89" t="s">
        <v>136</v>
      </c>
      <c r="AT171" s="89" t="s">
        <v>131</v>
      </c>
      <c r="AU171" s="89" t="s">
        <v>79</v>
      </c>
      <c r="AY171" s="6" t="s">
        <v>129</v>
      </c>
      <c r="BE171" s="156">
        <f>IF($N$171="základní",$J$171,0)</f>
        <v>0</v>
      </c>
      <c r="BF171" s="156">
        <f>IF($N$171="snížená",$J$171,0)</f>
        <v>0</v>
      </c>
      <c r="BG171" s="156">
        <f>IF($N$171="zákl. přenesená",$J$171,0)</f>
        <v>0</v>
      </c>
      <c r="BH171" s="156">
        <f>IF($N$171="sníž. přenesená",$J$171,0)</f>
        <v>0</v>
      </c>
      <c r="BI171" s="156">
        <f>IF($N$171="nulová",$J$171,0)</f>
        <v>0</v>
      </c>
      <c r="BJ171" s="89" t="s">
        <v>20</v>
      </c>
      <c r="BK171" s="156">
        <f>ROUND($I$171*$H$171,2)</f>
        <v>0</v>
      </c>
      <c r="BL171" s="89" t="s">
        <v>136</v>
      </c>
      <c r="BM171" s="89" t="s">
        <v>241</v>
      </c>
    </row>
    <row r="172" spans="2:47" s="6" customFormat="1" ht="246.75" customHeight="1">
      <c r="B172" s="23"/>
      <c r="C172" s="24"/>
      <c r="D172" s="157" t="s">
        <v>139</v>
      </c>
      <c r="E172" s="24"/>
      <c r="F172" s="160" t="s">
        <v>242</v>
      </c>
      <c r="G172" s="24"/>
      <c r="H172" s="24"/>
      <c r="J172" s="24"/>
      <c r="K172" s="24"/>
      <c r="L172" s="43"/>
      <c r="M172" s="56"/>
      <c r="N172" s="24"/>
      <c r="O172" s="24"/>
      <c r="P172" s="24"/>
      <c r="Q172" s="24"/>
      <c r="R172" s="24"/>
      <c r="S172" s="24"/>
      <c r="T172" s="57"/>
      <c r="AT172" s="6" t="s">
        <v>139</v>
      </c>
      <c r="AU172" s="6" t="s">
        <v>79</v>
      </c>
    </row>
    <row r="173" spans="2:51" s="6" customFormat="1" ht="15.75" customHeight="1">
      <c r="B173" s="161"/>
      <c r="C173" s="162"/>
      <c r="D173" s="159" t="s">
        <v>141</v>
      </c>
      <c r="E173" s="162"/>
      <c r="F173" s="163" t="s">
        <v>243</v>
      </c>
      <c r="G173" s="162"/>
      <c r="H173" s="164">
        <v>1456.818</v>
      </c>
      <c r="J173" s="162"/>
      <c r="K173" s="162"/>
      <c r="L173" s="165"/>
      <c r="M173" s="166"/>
      <c r="N173" s="162"/>
      <c r="O173" s="162"/>
      <c r="P173" s="162"/>
      <c r="Q173" s="162"/>
      <c r="R173" s="162"/>
      <c r="S173" s="162"/>
      <c r="T173" s="167"/>
      <c r="AT173" s="168" t="s">
        <v>141</v>
      </c>
      <c r="AU173" s="168" t="s">
        <v>79</v>
      </c>
      <c r="AV173" s="168" t="s">
        <v>79</v>
      </c>
      <c r="AW173" s="168" t="s">
        <v>100</v>
      </c>
      <c r="AX173" s="168" t="s">
        <v>71</v>
      </c>
      <c r="AY173" s="168" t="s">
        <v>129</v>
      </c>
    </row>
    <row r="174" spans="2:51" s="6" customFormat="1" ht="15.75" customHeight="1">
      <c r="B174" s="161"/>
      <c r="C174" s="162"/>
      <c r="D174" s="159" t="s">
        <v>141</v>
      </c>
      <c r="E174" s="162"/>
      <c r="F174" s="163" t="s">
        <v>244</v>
      </c>
      <c r="G174" s="162"/>
      <c r="H174" s="164">
        <v>1500</v>
      </c>
      <c r="J174" s="162"/>
      <c r="K174" s="162"/>
      <c r="L174" s="165"/>
      <c r="M174" s="166"/>
      <c r="N174" s="162"/>
      <c r="O174" s="162"/>
      <c r="P174" s="162"/>
      <c r="Q174" s="162"/>
      <c r="R174" s="162"/>
      <c r="S174" s="162"/>
      <c r="T174" s="167"/>
      <c r="AT174" s="168" t="s">
        <v>141</v>
      </c>
      <c r="AU174" s="168" t="s">
        <v>79</v>
      </c>
      <c r="AV174" s="168" t="s">
        <v>79</v>
      </c>
      <c r="AW174" s="168" t="s">
        <v>100</v>
      </c>
      <c r="AX174" s="168" t="s">
        <v>71</v>
      </c>
      <c r="AY174" s="168" t="s">
        <v>129</v>
      </c>
    </row>
    <row r="175" spans="2:51" s="6" customFormat="1" ht="15.75" customHeight="1">
      <c r="B175" s="161"/>
      <c r="C175" s="162"/>
      <c r="D175" s="159" t="s">
        <v>141</v>
      </c>
      <c r="E175" s="162"/>
      <c r="F175" s="163" t="s">
        <v>245</v>
      </c>
      <c r="G175" s="162"/>
      <c r="H175" s="164">
        <v>119.98</v>
      </c>
      <c r="J175" s="162"/>
      <c r="K175" s="162"/>
      <c r="L175" s="165"/>
      <c r="M175" s="166"/>
      <c r="N175" s="162"/>
      <c r="O175" s="162"/>
      <c r="P175" s="162"/>
      <c r="Q175" s="162"/>
      <c r="R175" s="162"/>
      <c r="S175" s="162"/>
      <c r="T175" s="167"/>
      <c r="AT175" s="168" t="s">
        <v>141</v>
      </c>
      <c r="AU175" s="168" t="s">
        <v>79</v>
      </c>
      <c r="AV175" s="168" t="s">
        <v>79</v>
      </c>
      <c r="AW175" s="168" t="s">
        <v>100</v>
      </c>
      <c r="AX175" s="168" t="s">
        <v>71</v>
      </c>
      <c r="AY175" s="168" t="s">
        <v>129</v>
      </c>
    </row>
    <row r="176" spans="2:65" s="6" customFormat="1" ht="15.75" customHeight="1">
      <c r="B176" s="23"/>
      <c r="C176" s="145" t="s">
        <v>246</v>
      </c>
      <c r="D176" s="145" t="s">
        <v>131</v>
      </c>
      <c r="E176" s="146" t="s">
        <v>247</v>
      </c>
      <c r="F176" s="147" t="s">
        <v>248</v>
      </c>
      <c r="G176" s="148" t="s">
        <v>249</v>
      </c>
      <c r="H176" s="149">
        <v>2432.886</v>
      </c>
      <c r="I176" s="150"/>
      <c r="J176" s="151">
        <f>ROUND($I$176*$H$176,2)</f>
        <v>0</v>
      </c>
      <c r="K176" s="147" t="s">
        <v>135</v>
      </c>
      <c r="L176" s="43"/>
      <c r="M176" s="152"/>
      <c r="N176" s="153" t="s">
        <v>42</v>
      </c>
      <c r="O176" s="24"/>
      <c r="P176" s="24"/>
      <c r="Q176" s="154">
        <v>0</v>
      </c>
      <c r="R176" s="154">
        <f>$Q$176*$H$176</f>
        <v>0</v>
      </c>
      <c r="S176" s="154">
        <v>0</v>
      </c>
      <c r="T176" s="155">
        <f>$S$176*$H$176</f>
        <v>0</v>
      </c>
      <c r="AR176" s="89" t="s">
        <v>136</v>
      </c>
      <c r="AT176" s="89" t="s">
        <v>131</v>
      </c>
      <c r="AU176" s="89" t="s">
        <v>79</v>
      </c>
      <c r="AY176" s="6" t="s">
        <v>129</v>
      </c>
      <c r="BE176" s="156">
        <f>IF($N$176="základní",$J$176,0)</f>
        <v>0</v>
      </c>
      <c r="BF176" s="156">
        <f>IF($N$176="snížená",$J$176,0)</f>
        <v>0</v>
      </c>
      <c r="BG176" s="156">
        <f>IF($N$176="zákl. přenesená",$J$176,0)</f>
        <v>0</v>
      </c>
      <c r="BH176" s="156">
        <f>IF($N$176="sníž. přenesená",$J$176,0)</f>
        <v>0</v>
      </c>
      <c r="BI176" s="156">
        <f>IF($N$176="nulová",$J$176,0)</f>
        <v>0</v>
      </c>
      <c r="BJ176" s="89" t="s">
        <v>20</v>
      </c>
      <c r="BK176" s="156">
        <f>ROUND($I$176*$H$176,2)</f>
        <v>0</v>
      </c>
      <c r="BL176" s="89" t="s">
        <v>136</v>
      </c>
      <c r="BM176" s="89" t="s">
        <v>250</v>
      </c>
    </row>
    <row r="177" spans="2:47" s="6" customFormat="1" ht="246.75" customHeight="1">
      <c r="B177" s="23"/>
      <c r="C177" s="24"/>
      <c r="D177" s="157" t="s">
        <v>139</v>
      </c>
      <c r="E177" s="24"/>
      <c r="F177" s="160" t="s">
        <v>242</v>
      </c>
      <c r="G177" s="24"/>
      <c r="H177" s="24"/>
      <c r="J177" s="24"/>
      <c r="K177" s="24"/>
      <c r="L177" s="43"/>
      <c r="M177" s="56"/>
      <c r="N177" s="24"/>
      <c r="O177" s="24"/>
      <c r="P177" s="24"/>
      <c r="Q177" s="24"/>
      <c r="R177" s="24"/>
      <c r="S177" s="24"/>
      <c r="T177" s="57"/>
      <c r="AT177" s="6" t="s">
        <v>139</v>
      </c>
      <c r="AU177" s="6" t="s">
        <v>79</v>
      </c>
    </row>
    <row r="178" spans="2:51" s="6" customFormat="1" ht="15.75" customHeight="1">
      <c r="B178" s="161"/>
      <c r="C178" s="162"/>
      <c r="D178" s="159" t="s">
        <v>141</v>
      </c>
      <c r="E178" s="162"/>
      <c r="F178" s="163" t="s">
        <v>251</v>
      </c>
      <c r="G178" s="162"/>
      <c r="H178" s="164">
        <v>2432.886</v>
      </c>
      <c r="J178" s="162"/>
      <c r="K178" s="162"/>
      <c r="L178" s="165"/>
      <c r="M178" s="166"/>
      <c r="N178" s="162"/>
      <c r="O178" s="162"/>
      <c r="P178" s="162"/>
      <c r="Q178" s="162"/>
      <c r="R178" s="162"/>
      <c r="S178" s="162"/>
      <c r="T178" s="167"/>
      <c r="AT178" s="168" t="s">
        <v>141</v>
      </c>
      <c r="AU178" s="168" t="s">
        <v>79</v>
      </c>
      <c r="AV178" s="168" t="s">
        <v>79</v>
      </c>
      <c r="AW178" s="168" t="s">
        <v>100</v>
      </c>
      <c r="AX178" s="168" t="s">
        <v>71</v>
      </c>
      <c r="AY178" s="168" t="s">
        <v>129</v>
      </c>
    </row>
    <row r="179" spans="2:65" s="6" customFormat="1" ht="15.75" customHeight="1">
      <c r="B179" s="23"/>
      <c r="C179" s="145" t="s">
        <v>252</v>
      </c>
      <c r="D179" s="145" t="s">
        <v>131</v>
      </c>
      <c r="E179" s="146" t="s">
        <v>253</v>
      </c>
      <c r="F179" s="147" t="s">
        <v>254</v>
      </c>
      <c r="G179" s="148" t="s">
        <v>165</v>
      </c>
      <c r="H179" s="149">
        <v>119.98</v>
      </c>
      <c r="I179" s="150"/>
      <c r="J179" s="151">
        <f>ROUND($I$179*$H$179,2)</f>
        <v>0</v>
      </c>
      <c r="K179" s="147" t="s">
        <v>135</v>
      </c>
      <c r="L179" s="43"/>
      <c r="M179" s="152"/>
      <c r="N179" s="153" t="s">
        <v>42</v>
      </c>
      <c r="O179" s="24"/>
      <c r="P179" s="24"/>
      <c r="Q179" s="154">
        <v>0</v>
      </c>
      <c r="R179" s="154">
        <f>$Q$179*$H$179</f>
        <v>0</v>
      </c>
      <c r="S179" s="154">
        <v>0</v>
      </c>
      <c r="T179" s="155">
        <f>$S$179*$H$179</f>
        <v>0</v>
      </c>
      <c r="AR179" s="89" t="s">
        <v>136</v>
      </c>
      <c r="AT179" s="89" t="s">
        <v>131</v>
      </c>
      <c r="AU179" s="89" t="s">
        <v>79</v>
      </c>
      <c r="AY179" s="6" t="s">
        <v>129</v>
      </c>
      <c r="BE179" s="156">
        <f>IF($N$179="základní",$J$179,0)</f>
        <v>0</v>
      </c>
      <c r="BF179" s="156">
        <f>IF($N$179="snížená",$J$179,0)</f>
        <v>0</v>
      </c>
      <c r="BG179" s="156">
        <f>IF($N$179="zákl. přenesená",$J$179,0)</f>
        <v>0</v>
      </c>
      <c r="BH179" s="156">
        <f>IF($N$179="sníž. přenesená",$J$179,0)</f>
        <v>0</v>
      </c>
      <c r="BI179" s="156">
        <f>IF($N$179="nulová",$J$179,0)</f>
        <v>0</v>
      </c>
      <c r="BJ179" s="89" t="s">
        <v>20</v>
      </c>
      <c r="BK179" s="156">
        <f>ROUND($I$179*$H$179,2)</f>
        <v>0</v>
      </c>
      <c r="BL179" s="89" t="s">
        <v>136</v>
      </c>
      <c r="BM179" s="89" t="s">
        <v>255</v>
      </c>
    </row>
    <row r="180" spans="2:47" s="6" customFormat="1" ht="125.25" customHeight="1">
      <c r="B180" s="23"/>
      <c r="C180" s="24"/>
      <c r="D180" s="157" t="s">
        <v>139</v>
      </c>
      <c r="E180" s="24"/>
      <c r="F180" s="160" t="s">
        <v>256</v>
      </c>
      <c r="G180" s="24"/>
      <c r="H180" s="24"/>
      <c r="J180" s="24"/>
      <c r="K180" s="24"/>
      <c r="L180" s="43"/>
      <c r="M180" s="56"/>
      <c r="N180" s="24"/>
      <c r="O180" s="24"/>
      <c r="P180" s="24"/>
      <c r="Q180" s="24"/>
      <c r="R180" s="24"/>
      <c r="S180" s="24"/>
      <c r="T180" s="57"/>
      <c r="AT180" s="6" t="s">
        <v>139</v>
      </c>
      <c r="AU180" s="6" t="s">
        <v>79</v>
      </c>
    </row>
    <row r="181" spans="2:51" s="6" customFormat="1" ht="15.75" customHeight="1">
      <c r="B181" s="161"/>
      <c r="C181" s="162"/>
      <c r="D181" s="159" t="s">
        <v>141</v>
      </c>
      <c r="E181" s="162"/>
      <c r="F181" s="163" t="s">
        <v>257</v>
      </c>
      <c r="G181" s="162"/>
      <c r="H181" s="164">
        <v>119.98</v>
      </c>
      <c r="J181" s="162"/>
      <c r="K181" s="162"/>
      <c r="L181" s="165"/>
      <c r="M181" s="166"/>
      <c r="N181" s="162"/>
      <c r="O181" s="162"/>
      <c r="P181" s="162"/>
      <c r="Q181" s="162"/>
      <c r="R181" s="162"/>
      <c r="S181" s="162"/>
      <c r="T181" s="167"/>
      <c r="AT181" s="168" t="s">
        <v>141</v>
      </c>
      <c r="AU181" s="168" t="s">
        <v>79</v>
      </c>
      <c r="AV181" s="168" t="s">
        <v>79</v>
      </c>
      <c r="AW181" s="168" t="s">
        <v>100</v>
      </c>
      <c r="AX181" s="168" t="s">
        <v>71</v>
      </c>
      <c r="AY181" s="168" t="s">
        <v>129</v>
      </c>
    </row>
    <row r="182" spans="2:65" s="6" customFormat="1" ht="15.75" customHeight="1">
      <c r="B182" s="23"/>
      <c r="C182" s="145" t="s">
        <v>258</v>
      </c>
      <c r="D182" s="145" t="s">
        <v>131</v>
      </c>
      <c r="E182" s="146" t="s">
        <v>259</v>
      </c>
      <c r="F182" s="147" t="s">
        <v>260</v>
      </c>
      <c r="G182" s="148" t="s">
        <v>165</v>
      </c>
      <c r="H182" s="149">
        <v>5</v>
      </c>
      <c r="I182" s="150"/>
      <c r="J182" s="151">
        <f>ROUND($I$182*$H$182,2)</f>
        <v>0</v>
      </c>
      <c r="K182" s="147" t="s">
        <v>135</v>
      </c>
      <c r="L182" s="43"/>
      <c r="M182" s="152"/>
      <c r="N182" s="153" t="s">
        <v>42</v>
      </c>
      <c r="O182" s="24"/>
      <c r="P182" s="24"/>
      <c r="Q182" s="154">
        <v>0</v>
      </c>
      <c r="R182" s="154">
        <f>$Q$182*$H$182</f>
        <v>0</v>
      </c>
      <c r="S182" s="154">
        <v>0</v>
      </c>
      <c r="T182" s="155">
        <f>$S$182*$H$182</f>
        <v>0</v>
      </c>
      <c r="AR182" s="89" t="s">
        <v>136</v>
      </c>
      <c r="AT182" s="89" t="s">
        <v>131</v>
      </c>
      <c r="AU182" s="89" t="s">
        <v>79</v>
      </c>
      <c r="AY182" s="6" t="s">
        <v>129</v>
      </c>
      <c r="BE182" s="156">
        <f>IF($N$182="základní",$J$182,0)</f>
        <v>0</v>
      </c>
      <c r="BF182" s="156">
        <f>IF($N$182="snížená",$J$182,0)</f>
        <v>0</v>
      </c>
      <c r="BG182" s="156">
        <f>IF($N$182="zákl. přenesená",$J$182,0)</f>
        <v>0</v>
      </c>
      <c r="BH182" s="156">
        <f>IF($N$182="sníž. přenesená",$J$182,0)</f>
        <v>0</v>
      </c>
      <c r="BI182" s="156">
        <f>IF($N$182="nulová",$J$182,0)</f>
        <v>0</v>
      </c>
      <c r="BJ182" s="89" t="s">
        <v>20</v>
      </c>
      <c r="BK182" s="156">
        <f>ROUND($I$182*$H$182,2)</f>
        <v>0</v>
      </c>
      <c r="BL182" s="89" t="s">
        <v>136</v>
      </c>
      <c r="BM182" s="89" t="s">
        <v>261</v>
      </c>
    </row>
    <row r="183" spans="2:47" s="6" customFormat="1" ht="314.25" customHeight="1">
      <c r="B183" s="23"/>
      <c r="C183" s="24"/>
      <c r="D183" s="157" t="s">
        <v>139</v>
      </c>
      <c r="E183" s="24"/>
      <c r="F183" s="160" t="s">
        <v>262</v>
      </c>
      <c r="G183" s="24"/>
      <c r="H183" s="24"/>
      <c r="J183" s="24"/>
      <c r="K183" s="24"/>
      <c r="L183" s="43"/>
      <c r="M183" s="56"/>
      <c r="N183" s="24"/>
      <c r="O183" s="24"/>
      <c r="P183" s="24"/>
      <c r="Q183" s="24"/>
      <c r="R183" s="24"/>
      <c r="S183" s="24"/>
      <c r="T183" s="57"/>
      <c r="AT183" s="6" t="s">
        <v>139</v>
      </c>
      <c r="AU183" s="6" t="s">
        <v>79</v>
      </c>
    </row>
    <row r="184" spans="2:51" s="6" customFormat="1" ht="15.75" customHeight="1">
      <c r="B184" s="169"/>
      <c r="C184" s="170"/>
      <c r="D184" s="159" t="s">
        <v>141</v>
      </c>
      <c r="E184" s="170"/>
      <c r="F184" s="171" t="s">
        <v>205</v>
      </c>
      <c r="G184" s="170"/>
      <c r="H184" s="170"/>
      <c r="J184" s="170"/>
      <c r="K184" s="170"/>
      <c r="L184" s="172"/>
      <c r="M184" s="173"/>
      <c r="N184" s="170"/>
      <c r="O184" s="170"/>
      <c r="P184" s="170"/>
      <c r="Q184" s="170"/>
      <c r="R184" s="170"/>
      <c r="S184" s="170"/>
      <c r="T184" s="174"/>
      <c r="AT184" s="175" t="s">
        <v>141</v>
      </c>
      <c r="AU184" s="175" t="s">
        <v>79</v>
      </c>
      <c r="AV184" s="175" t="s">
        <v>20</v>
      </c>
      <c r="AW184" s="175" t="s">
        <v>100</v>
      </c>
      <c r="AX184" s="175" t="s">
        <v>71</v>
      </c>
      <c r="AY184" s="175" t="s">
        <v>129</v>
      </c>
    </row>
    <row r="185" spans="2:51" s="6" customFormat="1" ht="15.75" customHeight="1">
      <c r="B185" s="161"/>
      <c r="C185" s="162"/>
      <c r="D185" s="159" t="s">
        <v>141</v>
      </c>
      <c r="E185" s="162"/>
      <c r="F185" s="163" t="s">
        <v>206</v>
      </c>
      <c r="G185" s="162"/>
      <c r="H185" s="164">
        <v>5</v>
      </c>
      <c r="J185" s="162"/>
      <c r="K185" s="162"/>
      <c r="L185" s="165"/>
      <c r="M185" s="166"/>
      <c r="N185" s="162"/>
      <c r="O185" s="162"/>
      <c r="P185" s="162"/>
      <c r="Q185" s="162"/>
      <c r="R185" s="162"/>
      <c r="S185" s="162"/>
      <c r="T185" s="167"/>
      <c r="AT185" s="168" t="s">
        <v>141</v>
      </c>
      <c r="AU185" s="168" t="s">
        <v>79</v>
      </c>
      <c r="AV185" s="168" t="s">
        <v>79</v>
      </c>
      <c r="AW185" s="168" t="s">
        <v>100</v>
      </c>
      <c r="AX185" s="168" t="s">
        <v>71</v>
      </c>
      <c r="AY185" s="168" t="s">
        <v>129</v>
      </c>
    </row>
    <row r="186" spans="2:65" s="6" customFormat="1" ht="15.75" customHeight="1">
      <c r="B186" s="23"/>
      <c r="C186" s="176" t="s">
        <v>263</v>
      </c>
      <c r="D186" s="176" t="s">
        <v>264</v>
      </c>
      <c r="E186" s="177" t="s">
        <v>265</v>
      </c>
      <c r="F186" s="178" t="s">
        <v>266</v>
      </c>
      <c r="G186" s="179" t="s">
        <v>249</v>
      </c>
      <c r="H186" s="180">
        <v>9.369</v>
      </c>
      <c r="I186" s="181"/>
      <c r="J186" s="182">
        <f>ROUND($I$186*$H$186,2)</f>
        <v>0</v>
      </c>
      <c r="K186" s="178" t="s">
        <v>135</v>
      </c>
      <c r="L186" s="183"/>
      <c r="M186" s="184"/>
      <c r="N186" s="185" t="s">
        <v>42</v>
      </c>
      <c r="O186" s="24"/>
      <c r="P186" s="24"/>
      <c r="Q186" s="154">
        <v>1</v>
      </c>
      <c r="R186" s="154">
        <f>$Q$186*$H$186</f>
        <v>9.369</v>
      </c>
      <c r="S186" s="154">
        <v>0</v>
      </c>
      <c r="T186" s="155">
        <f>$S$186*$H$186</f>
        <v>0</v>
      </c>
      <c r="AR186" s="89" t="s">
        <v>191</v>
      </c>
      <c r="AT186" s="89" t="s">
        <v>264</v>
      </c>
      <c r="AU186" s="89" t="s">
        <v>79</v>
      </c>
      <c r="AY186" s="6" t="s">
        <v>129</v>
      </c>
      <c r="BE186" s="156">
        <f>IF($N$186="základní",$J$186,0)</f>
        <v>0</v>
      </c>
      <c r="BF186" s="156">
        <f>IF($N$186="snížená",$J$186,0)</f>
        <v>0</v>
      </c>
      <c r="BG186" s="156">
        <f>IF($N$186="zákl. přenesená",$J$186,0)</f>
        <v>0</v>
      </c>
      <c r="BH186" s="156">
        <f>IF($N$186="sníž. přenesená",$J$186,0)</f>
        <v>0</v>
      </c>
      <c r="BI186" s="156">
        <f>IF($N$186="nulová",$J$186,0)</f>
        <v>0</v>
      </c>
      <c r="BJ186" s="89" t="s">
        <v>20</v>
      </c>
      <c r="BK186" s="156">
        <f>ROUND($I$186*$H$186,2)</f>
        <v>0</v>
      </c>
      <c r="BL186" s="89" t="s">
        <v>136</v>
      </c>
      <c r="BM186" s="89" t="s">
        <v>267</v>
      </c>
    </row>
    <row r="187" spans="2:47" s="6" customFormat="1" ht="38.25" customHeight="1">
      <c r="B187" s="23"/>
      <c r="C187" s="24"/>
      <c r="D187" s="157" t="s">
        <v>137</v>
      </c>
      <c r="E187" s="24"/>
      <c r="F187" s="158" t="s">
        <v>268</v>
      </c>
      <c r="G187" s="24"/>
      <c r="H187" s="24"/>
      <c r="J187" s="24"/>
      <c r="K187" s="24"/>
      <c r="L187" s="43"/>
      <c r="M187" s="56"/>
      <c r="N187" s="24"/>
      <c r="O187" s="24"/>
      <c r="P187" s="24"/>
      <c r="Q187" s="24"/>
      <c r="R187" s="24"/>
      <c r="S187" s="24"/>
      <c r="T187" s="57"/>
      <c r="AT187" s="6" t="s">
        <v>137</v>
      </c>
      <c r="AU187" s="6" t="s">
        <v>79</v>
      </c>
    </row>
    <row r="188" spans="2:51" s="6" customFormat="1" ht="15.75" customHeight="1">
      <c r="B188" s="169"/>
      <c r="C188" s="170"/>
      <c r="D188" s="159" t="s">
        <v>141</v>
      </c>
      <c r="E188" s="170"/>
      <c r="F188" s="171" t="s">
        <v>205</v>
      </c>
      <c r="G188" s="170"/>
      <c r="H188" s="170"/>
      <c r="J188" s="170"/>
      <c r="K188" s="170"/>
      <c r="L188" s="172"/>
      <c r="M188" s="173"/>
      <c r="N188" s="170"/>
      <c r="O188" s="170"/>
      <c r="P188" s="170"/>
      <c r="Q188" s="170"/>
      <c r="R188" s="170"/>
      <c r="S188" s="170"/>
      <c r="T188" s="174"/>
      <c r="AT188" s="175" t="s">
        <v>141</v>
      </c>
      <c r="AU188" s="175" t="s">
        <v>79</v>
      </c>
      <c r="AV188" s="175" t="s">
        <v>20</v>
      </c>
      <c r="AW188" s="175" t="s">
        <v>100</v>
      </c>
      <c r="AX188" s="175" t="s">
        <v>71</v>
      </c>
      <c r="AY188" s="175" t="s">
        <v>129</v>
      </c>
    </row>
    <row r="189" spans="2:51" s="6" customFormat="1" ht="15.75" customHeight="1">
      <c r="B189" s="161"/>
      <c r="C189" s="162"/>
      <c r="D189" s="159" t="s">
        <v>141</v>
      </c>
      <c r="E189" s="162"/>
      <c r="F189" s="163" t="s">
        <v>269</v>
      </c>
      <c r="G189" s="162"/>
      <c r="H189" s="164">
        <v>9.369</v>
      </c>
      <c r="J189" s="162"/>
      <c r="K189" s="162"/>
      <c r="L189" s="165"/>
      <c r="M189" s="166"/>
      <c r="N189" s="162"/>
      <c r="O189" s="162"/>
      <c r="P189" s="162"/>
      <c r="Q189" s="162"/>
      <c r="R189" s="162"/>
      <c r="S189" s="162"/>
      <c r="T189" s="167"/>
      <c r="AT189" s="168" t="s">
        <v>141</v>
      </c>
      <c r="AU189" s="168" t="s">
        <v>79</v>
      </c>
      <c r="AV189" s="168" t="s">
        <v>79</v>
      </c>
      <c r="AW189" s="168" t="s">
        <v>100</v>
      </c>
      <c r="AX189" s="168" t="s">
        <v>71</v>
      </c>
      <c r="AY189" s="168" t="s">
        <v>129</v>
      </c>
    </row>
    <row r="190" spans="2:65" s="6" customFormat="1" ht="15.75" customHeight="1">
      <c r="B190" s="23"/>
      <c r="C190" s="145" t="s">
        <v>6</v>
      </c>
      <c r="D190" s="145" t="s">
        <v>131</v>
      </c>
      <c r="E190" s="146" t="s">
        <v>270</v>
      </c>
      <c r="F190" s="147" t="s">
        <v>271</v>
      </c>
      <c r="G190" s="148" t="s">
        <v>272</v>
      </c>
      <c r="H190" s="149">
        <v>13</v>
      </c>
      <c r="I190" s="150"/>
      <c r="J190" s="151">
        <f>ROUND($I$190*$H$190,2)</f>
        <v>0</v>
      </c>
      <c r="K190" s="147" t="s">
        <v>135</v>
      </c>
      <c r="L190" s="43"/>
      <c r="M190" s="152"/>
      <c r="N190" s="153" t="s">
        <v>42</v>
      </c>
      <c r="O190" s="24"/>
      <c r="P190" s="24"/>
      <c r="Q190" s="154">
        <v>0</v>
      </c>
      <c r="R190" s="154">
        <f>$Q$190*$H$190</f>
        <v>0</v>
      </c>
      <c r="S190" s="154">
        <v>0</v>
      </c>
      <c r="T190" s="155">
        <f>$S$190*$H$190</f>
        <v>0</v>
      </c>
      <c r="AR190" s="89" t="s">
        <v>136</v>
      </c>
      <c r="AT190" s="89" t="s">
        <v>131</v>
      </c>
      <c r="AU190" s="89" t="s">
        <v>79</v>
      </c>
      <c r="AY190" s="6" t="s">
        <v>129</v>
      </c>
      <c r="BE190" s="156">
        <f>IF($N$190="základní",$J$190,0)</f>
        <v>0</v>
      </c>
      <c r="BF190" s="156">
        <f>IF($N$190="snížená",$J$190,0)</f>
        <v>0</v>
      </c>
      <c r="BG190" s="156">
        <f>IF($N$190="zákl. přenesená",$J$190,0)</f>
        <v>0</v>
      </c>
      <c r="BH190" s="156">
        <f>IF($N$190="sníž. přenesená",$J$190,0)</f>
        <v>0</v>
      </c>
      <c r="BI190" s="156">
        <f>IF($N$190="nulová",$J$190,0)</f>
        <v>0</v>
      </c>
      <c r="BJ190" s="89" t="s">
        <v>20</v>
      </c>
      <c r="BK190" s="156">
        <f>ROUND($I$190*$H$190,2)</f>
        <v>0</v>
      </c>
      <c r="BL190" s="89" t="s">
        <v>136</v>
      </c>
      <c r="BM190" s="89" t="s">
        <v>246</v>
      </c>
    </row>
    <row r="191" spans="2:47" s="6" customFormat="1" ht="16.5" customHeight="1">
      <c r="B191" s="23"/>
      <c r="C191" s="24"/>
      <c r="D191" s="157" t="s">
        <v>137</v>
      </c>
      <c r="E191" s="24"/>
      <c r="F191" s="158" t="s">
        <v>273</v>
      </c>
      <c r="G191" s="24"/>
      <c r="H191" s="24"/>
      <c r="J191" s="24"/>
      <c r="K191" s="24"/>
      <c r="L191" s="43"/>
      <c r="M191" s="56"/>
      <c r="N191" s="24"/>
      <c r="O191" s="24"/>
      <c r="P191" s="24"/>
      <c r="Q191" s="24"/>
      <c r="R191" s="24"/>
      <c r="S191" s="24"/>
      <c r="T191" s="57"/>
      <c r="AT191" s="6" t="s">
        <v>137</v>
      </c>
      <c r="AU191" s="6" t="s">
        <v>79</v>
      </c>
    </row>
    <row r="192" spans="2:47" s="6" customFormat="1" ht="84.75" customHeight="1">
      <c r="B192" s="23"/>
      <c r="C192" s="24"/>
      <c r="D192" s="159" t="s">
        <v>139</v>
      </c>
      <c r="E192" s="24"/>
      <c r="F192" s="160" t="s">
        <v>274</v>
      </c>
      <c r="G192" s="24"/>
      <c r="H192" s="24"/>
      <c r="J192" s="24"/>
      <c r="K192" s="24"/>
      <c r="L192" s="43"/>
      <c r="M192" s="56"/>
      <c r="N192" s="24"/>
      <c r="O192" s="24"/>
      <c r="P192" s="24"/>
      <c r="Q192" s="24"/>
      <c r="R192" s="24"/>
      <c r="S192" s="24"/>
      <c r="T192" s="57"/>
      <c r="AT192" s="6" t="s">
        <v>139</v>
      </c>
      <c r="AU192" s="6" t="s">
        <v>79</v>
      </c>
    </row>
    <row r="193" spans="2:51" s="6" customFormat="1" ht="15.75" customHeight="1">
      <c r="B193" s="161"/>
      <c r="C193" s="162"/>
      <c r="D193" s="159" t="s">
        <v>141</v>
      </c>
      <c r="E193" s="162"/>
      <c r="F193" s="163" t="s">
        <v>79</v>
      </c>
      <c r="G193" s="162"/>
      <c r="H193" s="164">
        <v>2</v>
      </c>
      <c r="J193" s="162"/>
      <c r="K193" s="162"/>
      <c r="L193" s="165"/>
      <c r="M193" s="166"/>
      <c r="N193" s="162"/>
      <c r="O193" s="162"/>
      <c r="P193" s="162"/>
      <c r="Q193" s="162"/>
      <c r="R193" s="162"/>
      <c r="S193" s="162"/>
      <c r="T193" s="167"/>
      <c r="AT193" s="168" t="s">
        <v>141</v>
      </c>
      <c r="AU193" s="168" t="s">
        <v>79</v>
      </c>
      <c r="AV193" s="168" t="s">
        <v>79</v>
      </c>
      <c r="AW193" s="168" t="s">
        <v>100</v>
      </c>
      <c r="AX193" s="168" t="s">
        <v>71</v>
      </c>
      <c r="AY193" s="168" t="s">
        <v>129</v>
      </c>
    </row>
    <row r="194" spans="2:51" s="6" customFormat="1" ht="15.75" customHeight="1">
      <c r="B194" s="161"/>
      <c r="C194" s="162"/>
      <c r="D194" s="159" t="s">
        <v>141</v>
      </c>
      <c r="E194" s="162"/>
      <c r="F194" s="163" t="s">
        <v>20</v>
      </c>
      <c r="G194" s="162"/>
      <c r="H194" s="164">
        <v>1</v>
      </c>
      <c r="J194" s="162"/>
      <c r="K194" s="162"/>
      <c r="L194" s="165"/>
      <c r="M194" s="166"/>
      <c r="N194" s="162"/>
      <c r="O194" s="162"/>
      <c r="P194" s="162"/>
      <c r="Q194" s="162"/>
      <c r="R194" s="162"/>
      <c r="S194" s="162"/>
      <c r="T194" s="167"/>
      <c r="AT194" s="168" t="s">
        <v>141</v>
      </c>
      <c r="AU194" s="168" t="s">
        <v>79</v>
      </c>
      <c r="AV194" s="168" t="s">
        <v>79</v>
      </c>
      <c r="AW194" s="168" t="s">
        <v>100</v>
      </c>
      <c r="AX194" s="168" t="s">
        <v>71</v>
      </c>
      <c r="AY194" s="168" t="s">
        <v>129</v>
      </c>
    </row>
    <row r="195" spans="2:51" s="6" customFormat="1" ht="15.75" customHeight="1">
      <c r="B195" s="161"/>
      <c r="C195" s="162"/>
      <c r="D195" s="159" t="s">
        <v>141</v>
      </c>
      <c r="E195" s="162"/>
      <c r="F195" s="163" t="s">
        <v>136</v>
      </c>
      <c r="G195" s="162"/>
      <c r="H195" s="164">
        <v>4</v>
      </c>
      <c r="J195" s="162"/>
      <c r="K195" s="162"/>
      <c r="L195" s="165"/>
      <c r="M195" s="166"/>
      <c r="N195" s="162"/>
      <c r="O195" s="162"/>
      <c r="P195" s="162"/>
      <c r="Q195" s="162"/>
      <c r="R195" s="162"/>
      <c r="S195" s="162"/>
      <c r="T195" s="167"/>
      <c r="AT195" s="168" t="s">
        <v>141</v>
      </c>
      <c r="AU195" s="168" t="s">
        <v>79</v>
      </c>
      <c r="AV195" s="168" t="s">
        <v>79</v>
      </c>
      <c r="AW195" s="168" t="s">
        <v>100</v>
      </c>
      <c r="AX195" s="168" t="s">
        <v>71</v>
      </c>
      <c r="AY195" s="168" t="s">
        <v>129</v>
      </c>
    </row>
    <row r="196" spans="2:51" s="6" customFormat="1" ht="15.75" customHeight="1">
      <c r="B196" s="161"/>
      <c r="C196" s="162"/>
      <c r="D196" s="159" t="s">
        <v>141</v>
      </c>
      <c r="E196" s="162"/>
      <c r="F196" s="163" t="s">
        <v>162</v>
      </c>
      <c r="G196" s="162"/>
      <c r="H196" s="164">
        <v>5</v>
      </c>
      <c r="J196" s="162"/>
      <c r="K196" s="162"/>
      <c r="L196" s="165"/>
      <c r="M196" s="166"/>
      <c r="N196" s="162"/>
      <c r="O196" s="162"/>
      <c r="P196" s="162"/>
      <c r="Q196" s="162"/>
      <c r="R196" s="162"/>
      <c r="S196" s="162"/>
      <c r="T196" s="167"/>
      <c r="AT196" s="168" t="s">
        <v>141</v>
      </c>
      <c r="AU196" s="168" t="s">
        <v>79</v>
      </c>
      <c r="AV196" s="168" t="s">
        <v>79</v>
      </c>
      <c r="AW196" s="168" t="s">
        <v>100</v>
      </c>
      <c r="AX196" s="168" t="s">
        <v>71</v>
      </c>
      <c r="AY196" s="168" t="s">
        <v>129</v>
      </c>
    </row>
    <row r="197" spans="2:51" s="6" customFormat="1" ht="15.75" customHeight="1">
      <c r="B197" s="161"/>
      <c r="C197" s="162"/>
      <c r="D197" s="159" t="s">
        <v>141</v>
      </c>
      <c r="E197" s="162"/>
      <c r="F197" s="163" t="s">
        <v>20</v>
      </c>
      <c r="G197" s="162"/>
      <c r="H197" s="164">
        <v>1</v>
      </c>
      <c r="J197" s="162"/>
      <c r="K197" s="162"/>
      <c r="L197" s="165"/>
      <c r="M197" s="166"/>
      <c r="N197" s="162"/>
      <c r="O197" s="162"/>
      <c r="P197" s="162"/>
      <c r="Q197" s="162"/>
      <c r="R197" s="162"/>
      <c r="S197" s="162"/>
      <c r="T197" s="167"/>
      <c r="AT197" s="168" t="s">
        <v>141</v>
      </c>
      <c r="AU197" s="168" t="s">
        <v>79</v>
      </c>
      <c r="AV197" s="168" t="s">
        <v>79</v>
      </c>
      <c r="AW197" s="168" t="s">
        <v>100</v>
      </c>
      <c r="AX197" s="168" t="s">
        <v>71</v>
      </c>
      <c r="AY197" s="168" t="s">
        <v>129</v>
      </c>
    </row>
    <row r="198" spans="2:65" s="6" customFormat="1" ht="15.75" customHeight="1">
      <c r="B198" s="23"/>
      <c r="C198" s="145" t="s">
        <v>275</v>
      </c>
      <c r="D198" s="145" t="s">
        <v>131</v>
      </c>
      <c r="E198" s="146" t="s">
        <v>276</v>
      </c>
      <c r="F198" s="147" t="s">
        <v>277</v>
      </c>
      <c r="G198" s="148" t="s">
        <v>272</v>
      </c>
      <c r="H198" s="149">
        <v>1</v>
      </c>
      <c r="I198" s="150"/>
      <c r="J198" s="151">
        <f>ROUND($I$198*$H$198,2)</f>
        <v>0</v>
      </c>
      <c r="K198" s="147" t="s">
        <v>135</v>
      </c>
      <c r="L198" s="43"/>
      <c r="M198" s="152"/>
      <c r="N198" s="153" t="s">
        <v>42</v>
      </c>
      <c r="O198" s="24"/>
      <c r="P198" s="24"/>
      <c r="Q198" s="154">
        <v>0</v>
      </c>
      <c r="R198" s="154">
        <f>$Q$198*$H$198</f>
        <v>0</v>
      </c>
      <c r="S198" s="154">
        <v>0</v>
      </c>
      <c r="T198" s="155">
        <f>$S$198*$H$198</f>
        <v>0</v>
      </c>
      <c r="AR198" s="89" t="s">
        <v>136</v>
      </c>
      <c r="AT198" s="89" t="s">
        <v>131</v>
      </c>
      <c r="AU198" s="89" t="s">
        <v>79</v>
      </c>
      <c r="AY198" s="6" t="s">
        <v>129</v>
      </c>
      <c r="BE198" s="156">
        <f>IF($N$198="základní",$J$198,0)</f>
        <v>0</v>
      </c>
      <c r="BF198" s="156">
        <f>IF($N$198="snížená",$J$198,0)</f>
        <v>0</v>
      </c>
      <c r="BG198" s="156">
        <f>IF($N$198="zákl. přenesená",$J$198,0)</f>
        <v>0</v>
      </c>
      <c r="BH198" s="156">
        <f>IF($N$198="sníž. přenesená",$J$198,0)</f>
        <v>0</v>
      </c>
      <c r="BI198" s="156">
        <f>IF($N$198="nulová",$J$198,0)</f>
        <v>0</v>
      </c>
      <c r="BJ198" s="89" t="s">
        <v>20</v>
      </c>
      <c r="BK198" s="156">
        <f>ROUND($I$198*$H$198,2)</f>
        <v>0</v>
      </c>
      <c r="BL198" s="89" t="s">
        <v>136</v>
      </c>
      <c r="BM198" s="89" t="s">
        <v>252</v>
      </c>
    </row>
    <row r="199" spans="2:47" s="6" customFormat="1" ht="16.5" customHeight="1">
      <c r="B199" s="23"/>
      <c r="C199" s="24"/>
      <c r="D199" s="157" t="s">
        <v>137</v>
      </c>
      <c r="E199" s="24"/>
      <c r="F199" s="158" t="s">
        <v>278</v>
      </c>
      <c r="G199" s="24"/>
      <c r="H199" s="24"/>
      <c r="J199" s="24"/>
      <c r="K199" s="24"/>
      <c r="L199" s="43"/>
      <c r="M199" s="56"/>
      <c r="N199" s="24"/>
      <c r="O199" s="24"/>
      <c r="P199" s="24"/>
      <c r="Q199" s="24"/>
      <c r="R199" s="24"/>
      <c r="S199" s="24"/>
      <c r="T199" s="57"/>
      <c r="AT199" s="6" t="s">
        <v>137</v>
      </c>
      <c r="AU199" s="6" t="s">
        <v>79</v>
      </c>
    </row>
    <row r="200" spans="2:47" s="6" customFormat="1" ht="84.75" customHeight="1">
      <c r="B200" s="23"/>
      <c r="C200" s="24"/>
      <c r="D200" s="159" t="s">
        <v>139</v>
      </c>
      <c r="E200" s="24"/>
      <c r="F200" s="160" t="s">
        <v>274</v>
      </c>
      <c r="G200" s="24"/>
      <c r="H200" s="24"/>
      <c r="J200" s="24"/>
      <c r="K200" s="24"/>
      <c r="L200" s="43"/>
      <c r="M200" s="56"/>
      <c r="N200" s="24"/>
      <c r="O200" s="24"/>
      <c r="P200" s="24"/>
      <c r="Q200" s="24"/>
      <c r="R200" s="24"/>
      <c r="S200" s="24"/>
      <c r="T200" s="57"/>
      <c r="AT200" s="6" t="s">
        <v>139</v>
      </c>
      <c r="AU200" s="6" t="s">
        <v>79</v>
      </c>
    </row>
    <row r="201" spans="2:65" s="6" customFormat="1" ht="15.75" customHeight="1">
      <c r="B201" s="23"/>
      <c r="C201" s="145" t="s">
        <v>279</v>
      </c>
      <c r="D201" s="145" t="s">
        <v>131</v>
      </c>
      <c r="E201" s="146" t="s">
        <v>280</v>
      </c>
      <c r="F201" s="147" t="s">
        <v>281</v>
      </c>
      <c r="G201" s="148" t="s">
        <v>272</v>
      </c>
      <c r="H201" s="149">
        <v>9</v>
      </c>
      <c r="I201" s="150"/>
      <c r="J201" s="151">
        <f>ROUND($I$201*$H$201,2)</f>
        <v>0</v>
      </c>
      <c r="K201" s="147" t="s">
        <v>135</v>
      </c>
      <c r="L201" s="43"/>
      <c r="M201" s="152"/>
      <c r="N201" s="153" t="s">
        <v>42</v>
      </c>
      <c r="O201" s="24"/>
      <c r="P201" s="24"/>
      <c r="Q201" s="154">
        <v>0</v>
      </c>
      <c r="R201" s="154">
        <f>$Q$201*$H$201</f>
        <v>0</v>
      </c>
      <c r="S201" s="154">
        <v>0</v>
      </c>
      <c r="T201" s="155">
        <f>$S$201*$H$201</f>
        <v>0</v>
      </c>
      <c r="AR201" s="89" t="s">
        <v>136</v>
      </c>
      <c r="AT201" s="89" t="s">
        <v>131</v>
      </c>
      <c r="AU201" s="89" t="s">
        <v>79</v>
      </c>
      <c r="AY201" s="6" t="s">
        <v>129</v>
      </c>
      <c r="BE201" s="156">
        <f>IF($N$201="základní",$J$201,0)</f>
        <v>0</v>
      </c>
      <c r="BF201" s="156">
        <f>IF($N$201="snížená",$J$201,0)</f>
        <v>0</v>
      </c>
      <c r="BG201" s="156">
        <f>IF($N$201="zákl. přenesená",$J$201,0)</f>
        <v>0</v>
      </c>
      <c r="BH201" s="156">
        <f>IF($N$201="sníž. přenesená",$J$201,0)</f>
        <v>0</v>
      </c>
      <c r="BI201" s="156">
        <f>IF($N$201="nulová",$J$201,0)</f>
        <v>0</v>
      </c>
      <c r="BJ201" s="89" t="s">
        <v>20</v>
      </c>
      <c r="BK201" s="156">
        <f>ROUND($I$201*$H$201,2)</f>
        <v>0</v>
      </c>
      <c r="BL201" s="89" t="s">
        <v>136</v>
      </c>
      <c r="BM201" s="89" t="s">
        <v>258</v>
      </c>
    </row>
    <row r="202" spans="2:47" s="6" customFormat="1" ht="16.5" customHeight="1">
      <c r="B202" s="23"/>
      <c r="C202" s="24"/>
      <c r="D202" s="157" t="s">
        <v>137</v>
      </c>
      <c r="E202" s="24"/>
      <c r="F202" s="158" t="s">
        <v>282</v>
      </c>
      <c r="G202" s="24"/>
      <c r="H202" s="24"/>
      <c r="J202" s="24"/>
      <c r="K202" s="24"/>
      <c r="L202" s="43"/>
      <c r="M202" s="56"/>
      <c r="N202" s="24"/>
      <c r="O202" s="24"/>
      <c r="P202" s="24"/>
      <c r="Q202" s="24"/>
      <c r="R202" s="24"/>
      <c r="S202" s="24"/>
      <c r="T202" s="57"/>
      <c r="AT202" s="6" t="s">
        <v>137</v>
      </c>
      <c r="AU202" s="6" t="s">
        <v>79</v>
      </c>
    </row>
    <row r="203" spans="2:47" s="6" customFormat="1" ht="84.75" customHeight="1">
      <c r="B203" s="23"/>
      <c r="C203" s="24"/>
      <c r="D203" s="159" t="s">
        <v>139</v>
      </c>
      <c r="E203" s="24"/>
      <c r="F203" s="160" t="s">
        <v>274</v>
      </c>
      <c r="G203" s="24"/>
      <c r="H203" s="24"/>
      <c r="J203" s="24"/>
      <c r="K203" s="24"/>
      <c r="L203" s="43"/>
      <c r="M203" s="56"/>
      <c r="N203" s="24"/>
      <c r="O203" s="24"/>
      <c r="P203" s="24"/>
      <c r="Q203" s="24"/>
      <c r="R203" s="24"/>
      <c r="S203" s="24"/>
      <c r="T203" s="57"/>
      <c r="AT203" s="6" t="s">
        <v>139</v>
      </c>
      <c r="AU203" s="6" t="s">
        <v>79</v>
      </c>
    </row>
    <row r="204" spans="2:51" s="6" customFormat="1" ht="15.75" customHeight="1">
      <c r="B204" s="161"/>
      <c r="C204" s="162"/>
      <c r="D204" s="159" t="s">
        <v>141</v>
      </c>
      <c r="E204" s="162"/>
      <c r="F204" s="163" t="s">
        <v>153</v>
      </c>
      <c r="G204" s="162"/>
      <c r="H204" s="164">
        <v>3</v>
      </c>
      <c r="J204" s="162"/>
      <c r="K204" s="162"/>
      <c r="L204" s="165"/>
      <c r="M204" s="166"/>
      <c r="N204" s="162"/>
      <c r="O204" s="162"/>
      <c r="P204" s="162"/>
      <c r="Q204" s="162"/>
      <c r="R204" s="162"/>
      <c r="S204" s="162"/>
      <c r="T204" s="167"/>
      <c r="AT204" s="168" t="s">
        <v>141</v>
      </c>
      <c r="AU204" s="168" t="s">
        <v>79</v>
      </c>
      <c r="AV204" s="168" t="s">
        <v>79</v>
      </c>
      <c r="AW204" s="168" t="s">
        <v>100</v>
      </c>
      <c r="AX204" s="168" t="s">
        <v>71</v>
      </c>
      <c r="AY204" s="168" t="s">
        <v>129</v>
      </c>
    </row>
    <row r="205" spans="2:51" s="6" customFormat="1" ht="15.75" customHeight="1">
      <c r="B205" s="161"/>
      <c r="C205" s="162"/>
      <c r="D205" s="159" t="s">
        <v>141</v>
      </c>
      <c r="E205" s="162"/>
      <c r="F205" s="163" t="s">
        <v>153</v>
      </c>
      <c r="G205" s="162"/>
      <c r="H205" s="164">
        <v>3</v>
      </c>
      <c r="J205" s="162"/>
      <c r="K205" s="162"/>
      <c r="L205" s="165"/>
      <c r="M205" s="166"/>
      <c r="N205" s="162"/>
      <c r="O205" s="162"/>
      <c r="P205" s="162"/>
      <c r="Q205" s="162"/>
      <c r="R205" s="162"/>
      <c r="S205" s="162"/>
      <c r="T205" s="167"/>
      <c r="AT205" s="168" t="s">
        <v>141</v>
      </c>
      <c r="AU205" s="168" t="s">
        <v>79</v>
      </c>
      <c r="AV205" s="168" t="s">
        <v>79</v>
      </c>
      <c r="AW205" s="168" t="s">
        <v>100</v>
      </c>
      <c r="AX205" s="168" t="s">
        <v>71</v>
      </c>
      <c r="AY205" s="168" t="s">
        <v>129</v>
      </c>
    </row>
    <row r="206" spans="2:51" s="6" customFormat="1" ht="15.75" customHeight="1">
      <c r="B206" s="161"/>
      <c r="C206" s="162"/>
      <c r="D206" s="159" t="s">
        <v>141</v>
      </c>
      <c r="E206" s="162"/>
      <c r="F206" s="163" t="s">
        <v>79</v>
      </c>
      <c r="G206" s="162"/>
      <c r="H206" s="164">
        <v>2</v>
      </c>
      <c r="J206" s="162"/>
      <c r="K206" s="162"/>
      <c r="L206" s="165"/>
      <c r="M206" s="166"/>
      <c r="N206" s="162"/>
      <c r="O206" s="162"/>
      <c r="P206" s="162"/>
      <c r="Q206" s="162"/>
      <c r="R206" s="162"/>
      <c r="S206" s="162"/>
      <c r="T206" s="167"/>
      <c r="AT206" s="168" t="s">
        <v>141</v>
      </c>
      <c r="AU206" s="168" t="s">
        <v>79</v>
      </c>
      <c r="AV206" s="168" t="s">
        <v>79</v>
      </c>
      <c r="AW206" s="168" t="s">
        <v>100</v>
      </c>
      <c r="AX206" s="168" t="s">
        <v>71</v>
      </c>
      <c r="AY206" s="168" t="s">
        <v>129</v>
      </c>
    </row>
    <row r="207" spans="2:51" s="6" customFormat="1" ht="15.75" customHeight="1">
      <c r="B207" s="161"/>
      <c r="C207" s="162"/>
      <c r="D207" s="159" t="s">
        <v>141</v>
      </c>
      <c r="E207" s="162"/>
      <c r="F207" s="163" t="s">
        <v>20</v>
      </c>
      <c r="G207" s="162"/>
      <c r="H207" s="164">
        <v>1</v>
      </c>
      <c r="J207" s="162"/>
      <c r="K207" s="162"/>
      <c r="L207" s="165"/>
      <c r="M207" s="166"/>
      <c r="N207" s="162"/>
      <c r="O207" s="162"/>
      <c r="P207" s="162"/>
      <c r="Q207" s="162"/>
      <c r="R207" s="162"/>
      <c r="S207" s="162"/>
      <c r="T207" s="167"/>
      <c r="AT207" s="168" t="s">
        <v>141</v>
      </c>
      <c r="AU207" s="168" t="s">
        <v>79</v>
      </c>
      <c r="AV207" s="168" t="s">
        <v>79</v>
      </c>
      <c r="AW207" s="168" t="s">
        <v>100</v>
      </c>
      <c r="AX207" s="168" t="s">
        <v>71</v>
      </c>
      <c r="AY207" s="168" t="s">
        <v>129</v>
      </c>
    </row>
    <row r="208" spans="2:65" s="6" customFormat="1" ht="15.75" customHeight="1">
      <c r="B208" s="23"/>
      <c r="C208" s="145" t="s">
        <v>283</v>
      </c>
      <c r="D208" s="145" t="s">
        <v>131</v>
      </c>
      <c r="E208" s="146" t="s">
        <v>284</v>
      </c>
      <c r="F208" s="147" t="s">
        <v>285</v>
      </c>
      <c r="G208" s="148" t="s">
        <v>272</v>
      </c>
      <c r="H208" s="149">
        <v>1</v>
      </c>
      <c r="I208" s="150"/>
      <c r="J208" s="151">
        <f>ROUND($I$208*$H$208,2)</f>
        <v>0</v>
      </c>
      <c r="K208" s="147" t="s">
        <v>135</v>
      </c>
      <c r="L208" s="43"/>
      <c r="M208" s="152"/>
      <c r="N208" s="153" t="s">
        <v>42</v>
      </c>
      <c r="O208" s="24"/>
      <c r="P208" s="24"/>
      <c r="Q208" s="154">
        <v>0</v>
      </c>
      <c r="R208" s="154">
        <f>$Q$208*$H$208</f>
        <v>0</v>
      </c>
      <c r="S208" s="154">
        <v>0</v>
      </c>
      <c r="T208" s="155">
        <f>$S$208*$H$208</f>
        <v>0</v>
      </c>
      <c r="AR208" s="89" t="s">
        <v>136</v>
      </c>
      <c r="AT208" s="89" t="s">
        <v>131</v>
      </c>
      <c r="AU208" s="89" t="s">
        <v>79</v>
      </c>
      <c r="AY208" s="6" t="s">
        <v>129</v>
      </c>
      <c r="BE208" s="156">
        <f>IF($N$208="základní",$J$208,0)</f>
        <v>0</v>
      </c>
      <c r="BF208" s="156">
        <f>IF($N$208="snížená",$J$208,0)</f>
        <v>0</v>
      </c>
      <c r="BG208" s="156">
        <f>IF($N$208="zákl. přenesená",$J$208,0)</f>
        <v>0</v>
      </c>
      <c r="BH208" s="156">
        <f>IF($N$208="sníž. přenesená",$J$208,0)</f>
        <v>0</v>
      </c>
      <c r="BI208" s="156">
        <f>IF($N$208="nulová",$J$208,0)</f>
        <v>0</v>
      </c>
      <c r="BJ208" s="89" t="s">
        <v>20</v>
      </c>
      <c r="BK208" s="156">
        <f>ROUND($I$208*$H$208,2)</f>
        <v>0</v>
      </c>
      <c r="BL208" s="89" t="s">
        <v>136</v>
      </c>
      <c r="BM208" s="89" t="s">
        <v>263</v>
      </c>
    </row>
    <row r="209" spans="2:47" s="6" customFormat="1" ht="16.5" customHeight="1">
      <c r="B209" s="23"/>
      <c r="C209" s="24"/>
      <c r="D209" s="157" t="s">
        <v>137</v>
      </c>
      <c r="E209" s="24"/>
      <c r="F209" s="158" t="s">
        <v>286</v>
      </c>
      <c r="G209" s="24"/>
      <c r="H209" s="24"/>
      <c r="J209" s="24"/>
      <c r="K209" s="24"/>
      <c r="L209" s="43"/>
      <c r="M209" s="56"/>
      <c r="N209" s="24"/>
      <c r="O209" s="24"/>
      <c r="P209" s="24"/>
      <c r="Q209" s="24"/>
      <c r="R209" s="24"/>
      <c r="S209" s="24"/>
      <c r="T209" s="57"/>
      <c r="AT209" s="6" t="s">
        <v>137</v>
      </c>
      <c r="AU209" s="6" t="s">
        <v>79</v>
      </c>
    </row>
    <row r="210" spans="2:47" s="6" customFormat="1" ht="84.75" customHeight="1">
      <c r="B210" s="23"/>
      <c r="C210" s="24"/>
      <c r="D210" s="159" t="s">
        <v>139</v>
      </c>
      <c r="E210" s="24"/>
      <c r="F210" s="160" t="s">
        <v>274</v>
      </c>
      <c r="G210" s="24"/>
      <c r="H210" s="24"/>
      <c r="J210" s="24"/>
      <c r="K210" s="24"/>
      <c r="L210" s="43"/>
      <c r="M210" s="56"/>
      <c r="N210" s="24"/>
      <c r="O210" s="24"/>
      <c r="P210" s="24"/>
      <c r="Q210" s="24"/>
      <c r="R210" s="24"/>
      <c r="S210" s="24"/>
      <c r="T210" s="57"/>
      <c r="AT210" s="6" t="s">
        <v>139</v>
      </c>
      <c r="AU210" s="6" t="s">
        <v>79</v>
      </c>
    </row>
    <row r="211" spans="2:65" s="6" customFormat="1" ht="15.75" customHeight="1">
      <c r="B211" s="23"/>
      <c r="C211" s="145" t="s">
        <v>287</v>
      </c>
      <c r="D211" s="145" t="s">
        <v>131</v>
      </c>
      <c r="E211" s="146" t="s">
        <v>288</v>
      </c>
      <c r="F211" s="147" t="s">
        <v>289</v>
      </c>
      <c r="G211" s="148" t="s">
        <v>272</v>
      </c>
      <c r="H211" s="149">
        <v>2</v>
      </c>
      <c r="I211" s="150"/>
      <c r="J211" s="151">
        <f>ROUND($I$211*$H$211,2)</f>
        <v>0</v>
      </c>
      <c r="K211" s="147" t="s">
        <v>135</v>
      </c>
      <c r="L211" s="43"/>
      <c r="M211" s="152"/>
      <c r="N211" s="153" t="s">
        <v>42</v>
      </c>
      <c r="O211" s="24"/>
      <c r="P211" s="24"/>
      <c r="Q211" s="154">
        <v>0</v>
      </c>
      <c r="R211" s="154">
        <f>$Q$211*$H$211</f>
        <v>0</v>
      </c>
      <c r="S211" s="154">
        <v>0</v>
      </c>
      <c r="T211" s="155">
        <f>$S$211*$H$211</f>
        <v>0</v>
      </c>
      <c r="AR211" s="89" t="s">
        <v>136</v>
      </c>
      <c r="AT211" s="89" t="s">
        <v>131</v>
      </c>
      <c r="AU211" s="89" t="s">
        <v>79</v>
      </c>
      <c r="AY211" s="6" t="s">
        <v>129</v>
      </c>
      <c r="BE211" s="156">
        <f>IF($N$211="základní",$J$211,0)</f>
        <v>0</v>
      </c>
      <c r="BF211" s="156">
        <f>IF($N$211="snížená",$J$211,0)</f>
        <v>0</v>
      </c>
      <c r="BG211" s="156">
        <f>IF($N$211="zákl. přenesená",$J$211,0)</f>
        <v>0</v>
      </c>
      <c r="BH211" s="156">
        <f>IF($N$211="sníž. přenesená",$J$211,0)</f>
        <v>0</v>
      </c>
      <c r="BI211" s="156">
        <f>IF($N$211="nulová",$J$211,0)</f>
        <v>0</v>
      </c>
      <c r="BJ211" s="89" t="s">
        <v>20</v>
      </c>
      <c r="BK211" s="156">
        <f>ROUND($I$211*$H$211,2)</f>
        <v>0</v>
      </c>
      <c r="BL211" s="89" t="s">
        <v>136</v>
      </c>
      <c r="BM211" s="89" t="s">
        <v>6</v>
      </c>
    </row>
    <row r="212" spans="2:47" s="6" customFormat="1" ht="16.5" customHeight="1">
      <c r="B212" s="23"/>
      <c r="C212" s="24"/>
      <c r="D212" s="157" t="s">
        <v>137</v>
      </c>
      <c r="E212" s="24"/>
      <c r="F212" s="158" t="s">
        <v>290</v>
      </c>
      <c r="G212" s="24"/>
      <c r="H212" s="24"/>
      <c r="J212" s="24"/>
      <c r="K212" s="24"/>
      <c r="L212" s="43"/>
      <c r="M212" s="56"/>
      <c r="N212" s="24"/>
      <c r="O212" s="24"/>
      <c r="P212" s="24"/>
      <c r="Q212" s="24"/>
      <c r="R212" s="24"/>
      <c r="S212" s="24"/>
      <c r="T212" s="57"/>
      <c r="AT212" s="6" t="s">
        <v>137</v>
      </c>
      <c r="AU212" s="6" t="s">
        <v>79</v>
      </c>
    </row>
    <row r="213" spans="2:47" s="6" customFormat="1" ht="84.75" customHeight="1">
      <c r="B213" s="23"/>
      <c r="C213" s="24"/>
      <c r="D213" s="159" t="s">
        <v>139</v>
      </c>
      <c r="E213" s="24"/>
      <c r="F213" s="160" t="s">
        <v>274</v>
      </c>
      <c r="G213" s="24"/>
      <c r="H213" s="24"/>
      <c r="J213" s="24"/>
      <c r="K213" s="24"/>
      <c r="L213" s="43"/>
      <c r="M213" s="56"/>
      <c r="N213" s="24"/>
      <c r="O213" s="24"/>
      <c r="P213" s="24"/>
      <c r="Q213" s="24"/>
      <c r="R213" s="24"/>
      <c r="S213" s="24"/>
      <c r="T213" s="57"/>
      <c r="AT213" s="6" t="s">
        <v>139</v>
      </c>
      <c r="AU213" s="6" t="s">
        <v>79</v>
      </c>
    </row>
    <row r="214" spans="2:65" s="6" customFormat="1" ht="15.75" customHeight="1">
      <c r="B214" s="23"/>
      <c r="C214" s="145" t="s">
        <v>291</v>
      </c>
      <c r="D214" s="145" t="s">
        <v>131</v>
      </c>
      <c r="E214" s="146" t="s">
        <v>292</v>
      </c>
      <c r="F214" s="147" t="s">
        <v>293</v>
      </c>
      <c r="G214" s="148" t="s">
        <v>272</v>
      </c>
      <c r="H214" s="149">
        <v>1</v>
      </c>
      <c r="I214" s="150"/>
      <c r="J214" s="151">
        <f>ROUND($I$214*$H$214,2)</f>
        <v>0</v>
      </c>
      <c r="K214" s="147" t="s">
        <v>135</v>
      </c>
      <c r="L214" s="43"/>
      <c r="M214" s="152"/>
      <c r="N214" s="153" t="s">
        <v>42</v>
      </c>
      <c r="O214" s="24"/>
      <c r="P214" s="24"/>
      <c r="Q214" s="154">
        <v>0</v>
      </c>
      <c r="R214" s="154">
        <f>$Q$214*$H$214</f>
        <v>0</v>
      </c>
      <c r="S214" s="154">
        <v>0</v>
      </c>
      <c r="T214" s="155">
        <f>$S$214*$H$214</f>
        <v>0</v>
      </c>
      <c r="AR214" s="89" t="s">
        <v>136</v>
      </c>
      <c r="AT214" s="89" t="s">
        <v>131</v>
      </c>
      <c r="AU214" s="89" t="s">
        <v>79</v>
      </c>
      <c r="AY214" s="6" t="s">
        <v>129</v>
      </c>
      <c r="BE214" s="156">
        <f>IF($N$214="základní",$J$214,0)</f>
        <v>0</v>
      </c>
      <c r="BF214" s="156">
        <f>IF($N$214="snížená",$J$214,0)</f>
        <v>0</v>
      </c>
      <c r="BG214" s="156">
        <f>IF($N$214="zákl. přenesená",$J$214,0)</f>
        <v>0</v>
      </c>
      <c r="BH214" s="156">
        <f>IF($N$214="sníž. přenesená",$J$214,0)</f>
        <v>0</v>
      </c>
      <c r="BI214" s="156">
        <f>IF($N$214="nulová",$J$214,0)</f>
        <v>0</v>
      </c>
      <c r="BJ214" s="89" t="s">
        <v>20</v>
      </c>
      <c r="BK214" s="156">
        <f>ROUND($I$214*$H$214,2)</f>
        <v>0</v>
      </c>
      <c r="BL214" s="89" t="s">
        <v>136</v>
      </c>
      <c r="BM214" s="89" t="s">
        <v>275</v>
      </c>
    </row>
    <row r="215" spans="2:47" s="6" customFormat="1" ht="16.5" customHeight="1">
      <c r="B215" s="23"/>
      <c r="C215" s="24"/>
      <c r="D215" s="157" t="s">
        <v>137</v>
      </c>
      <c r="E215" s="24"/>
      <c r="F215" s="158" t="s">
        <v>294</v>
      </c>
      <c r="G215" s="24"/>
      <c r="H215" s="24"/>
      <c r="J215" s="24"/>
      <c r="K215" s="24"/>
      <c r="L215" s="43"/>
      <c r="M215" s="56"/>
      <c r="N215" s="24"/>
      <c r="O215" s="24"/>
      <c r="P215" s="24"/>
      <c r="Q215" s="24"/>
      <c r="R215" s="24"/>
      <c r="S215" s="24"/>
      <c r="T215" s="57"/>
      <c r="AT215" s="6" t="s">
        <v>137</v>
      </c>
      <c r="AU215" s="6" t="s">
        <v>79</v>
      </c>
    </row>
    <row r="216" spans="2:47" s="6" customFormat="1" ht="84.75" customHeight="1">
      <c r="B216" s="23"/>
      <c r="C216" s="24"/>
      <c r="D216" s="159" t="s">
        <v>139</v>
      </c>
      <c r="E216" s="24"/>
      <c r="F216" s="160" t="s">
        <v>274</v>
      </c>
      <c r="G216" s="24"/>
      <c r="H216" s="24"/>
      <c r="J216" s="24"/>
      <c r="K216" s="24"/>
      <c r="L216" s="43"/>
      <c r="M216" s="56"/>
      <c r="N216" s="24"/>
      <c r="O216" s="24"/>
      <c r="P216" s="24"/>
      <c r="Q216" s="24"/>
      <c r="R216" s="24"/>
      <c r="S216" s="24"/>
      <c r="T216" s="57"/>
      <c r="AT216" s="6" t="s">
        <v>139</v>
      </c>
      <c r="AU216" s="6" t="s">
        <v>79</v>
      </c>
    </row>
    <row r="217" spans="2:65" s="6" customFormat="1" ht="15.75" customHeight="1">
      <c r="B217" s="23"/>
      <c r="C217" s="145" t="s">
        <v>295</v>
      </c>
      <c r="D217" s="145" t="s">
        <v>131</v>
      </c>
      <c r="E217" s="146" t="s">
        <v>296</v>
      </c>
      <c r="F217" s="147" t="s">
        <v>297</v>
      </c>
      <c r="G217" s="148" t="s">
        <v>272</v>
      </c>
      <c r="H217" s="149">
        <v>14</v>
      </c>
      <c r="I217" s="150"/>
      <c r="J217" s="151">
        <f>ROUND($I$217*$H$217,2)</f>
        <v>0</v>
      </c>
      <c r="K217" s="147" t="s">
        <v>135</v>
      </c>
      <c r="L217" s="43"/>
      <c r="M217" s="152"/>
      <c r="N217" s="153" t="s">
        <v>42</v>
      </c>
      <c r="O217" s="24"/>
      <c r="P217" s="24"/>
      <c r="Q217" s="154">
        <v>8.2788E-05</v>
      </c>
      <c r="R217" s="154">
        <f>$Q$217*$H$217</f>
        <v>0.001159032</v>
      </c>
      <c r="S217" s="154">
        <v>0</v>
      </c>
      <c r="T217" s="155">
        <f>$S$217*$H$217</f>
        <v>0</v>
      </c>
      <c r="AR217" s="89" t="s">
        <v>136</v>
      </c>
      <c r="AT217" s="89" t="s">
        <v>131</v>
      </c>
      <c r="AU217" s="89" t="s">
        <v>79</v>
      </c>
      <c r="AY217" s="6" t="s">
        <v>129</v>
      </c>
      <c r="BE217" s="156">
        <f>IF($N$217="základní",$J$217,0)</f>
        <v>0</v>
      </c>
      <c r="BF217" s="156">
        <f>IF($N$217="snížená",$J$217,0)</f>
        <v>0</v>
      </c>
      <c r="BG217" s="156">
        <f>IF($N$217="zákl. přenesená",$J$217,0)</f>
        <v>0</v>
      </c>
      <c r="BH217" s="156">
        <f>IF($N$217="sníž. přenesená",$J$217,0)</f>
        <v>0</v>
      </c>
      <c r="BI217" s="156">
        <f>IF($N$217="nulová",$J$217,0)</f>
        <v>0</v>
      </c>
      <c r="BJ217" s="89" t="s">
        <v>20</v>
      </c>
      <c r="BK217" s="156">
        <f>ROUND($I$217*$H$217,2)</f>
        <v>0</v>
      </c>
      <c r="BL217" s="89" t="s">
        <v>136</v>
      </c>
      <c r="BM217" s="89" t="s">
        <v>279</v>
      </c>
    </row>
    <row r="218" spans="2:47" s="6" customFormat="1" ht="16.5" customHeight="1">
      <c r="B218" s="23"/>
      <c r="C218" s="24"/>
      <c r="D218" s="157" t="s">
        <v>137</v>
      </c>
      <c r="E218" s="24"/>
      <c r="F218" s="158" t="s">
        <v>298</v>
      </c>
      <c r="G218" s="24"/>
      <c r="H218" s="24"/>
      <c r="J218" s="24"/>
      <c r="K218" s="24"/>
      <c r="L218" s="43"/>
      <c r="M218" s="56"/>
      <c r="N218" s="24"/>
      <c r="O218" s="24"/>
      <c r="P218" s="24"/>
      <c r="Q218" s="24"/>
      <c r="R218" s="24"/>
      <c r="S218" s="24"/>
      <c r="T218" s="57"/>
      <c r="AT218" s="6" t="s">
        <v>137</v>
      </c>
      <c r="AU218" s="6" t="s">
        <v>79</v>
      </c>
    </row>
    <row r="219" spans="2:47" s="6" customFormat="1" ht="84.75" customHeight="1">
      <c r="B219" s="23"/>
      <c r="C219" s="24"/>
      <c r="D219" s="159" t="s">
        <v>139</v>
      </c>
      <c r="E219" s="24"/>
      <c r="F219" s="160" t="s">
        <v>299</v>
      </c>
      <c r="G219" s="24"/>
      <c r="H219" s="24"/>
      <c r="J219" s="24"/>
      <c r="K219" s="24"/>
      <c r="L219" s="43"/>
      <c r="M219" s="56"/>
      <c r="N219" s="24"/>
      <c r="O219" s="24"/>
      <c r="P219" s="24"/>
      <c r="Q219" s="24"/>
      <c r="R219" s="24"/>
      <c r="S219" s="24"/>
      <c r="T219" s="57"/>
      <c r="AT219" s="6" t="s">
        <v>139</v>
      </c>
      <c r="AU219" s="6" t="s">
        <v>79</v>
      </c>
    </row>
    <row r="220" spans="2:65" s="6" customFormat="1" ht="15.75" customHeight="1">
      <c r="B220" s="23"/>
      <c r="C220" s="145" t="s">
        <v>300</v>
      </c>
      <c r="D220" s="145" t="s">
        <v>131</v>
      </c>
      <c r="E220" s="146" t="s">
        <v>301</v>
      </c>
      <c r="F220" s="147" t="s">
        <v>302</v>
      </c>
      <c r="G220" s="148" t="s">
        <v>272</v>
      </c>
      <c r="H220" s="149">
        <v>10</v>
      </c>
      <c r="I220" s="150"/>
      <c r="J220" s="151">
        <f>ROUND($I$220*$H$220,2)</f>
        <v>0</v>
      </c>
      <c r="K220" s="147" t="s">
        <v>135</v>
      </c>
      <c r="L220" s="43"/>
      <c r="M220" s="152"/>
      <c r="N220" s="153" t="s">
        <v>42</v>
      </c>
      <c r="O220" s="24"/>
      <c r="P220" s="24"/>
      <c r="Q220" s="154">
        <v>8.2788E-05</v>
      </c>
      <c r="R220" s="154">
        <f>$Q$220*$H$220</f>
        <v>0.0008278799999999999</v>
      </c>
      <c r="S220" s="154">
        <v>0</v>
      </c>
      <c r="T220" s="155">
        <f>$S$220*$H$220</f>
        <v>0</v>
      </c>
      <c r="AR220" s="89" t="s">
        <v>136</v>
      </c>
      <c r="AT220" s="89" t="s">
        <v>131</v>
      </c>
      <c r="AU220" s="89" t="s">
        <v>79</v>
      </c>
      <c r="AY220" s="6" t="s">
        <v>129</v>
      </c>
      <c r="BE220" s="156">
        <f>IF($N$220="základní",$J$220,0)</f>
        <v>0</v>
      </c>
      <c r="BF220" s="156">
        <f>IF($N$220="snížená",$J$220,0)</f>
        <v>0</v>
      </c>
      <c r="BG220" s="156">
        <f>IF($N$220="zákl. přenesená",$J$220,0)</f>
        <v>0</v>
      </c>
      <c r="BH220" s="156">
        <f>IF($N$220="sníž. přenesená",$J$220,0)</f>
        <v>0</v>
      </c>
      <c r="BI220" s="156">
        <f>IF($N$220="nulová",$J$220,0)</f>
        <v>0</v>
      </c>
      <c r="BJ220" s="89" t="s">
        <v>20</v>
      </c>
      <c r="BK220" s="156">
        <f>ROUND($I$220*$H$220,2)</f>
        <v>0</v>
      </c>
      <c r="BL220" s="89" t="s">
        <v>136</v>
      </c>
      <c r="BM220" s="89" t="s">
        <v>283</v>
      </c>
    </row>
    <row r="221" spans="2:47" s="6" customFormat="1" ht="16.5" customHeight="1">
      <c r="B221" s="23"/>
      <c r="C221" s="24"/>
      <c r="D221" s="157" t="s">
        <v>137</v>
      </c>
      <c r="E221" s="24"/>
      <c r="F221" s="158" t="s">
        <v>303</v>
      </c>
      <c r="G221" s="24"/>
      <c r="H221" s="24"/>
      <c r="J221" s="24"/>
      <c r="K221" s="24"/>
      <c r="L221" s="43"/>
      <c r="M221" s="56"/>
      <c r="N221" s="24"/>
      <c r="O221" s="24"/>
      <c r="P221" s="24"/>
      <c r="Q221" s="24"/>
      <c r="R221" s="24"/>
      <c r="S221" s="24"/>
      <c r="T221" s="57"/>
      <c r="AT221" s="6" t="s">
        <v>137</v>
      </c>
      <c r="AU221" s="6" t="s">
        <v>79</v>
      </c>
    </row>
    <row r="222" spans="2:47" s="6" customFormat="1" ht="84.75" customHeight="1">
      <c r="B222" s="23"/>
      <c r="C222" s="24"/>
      <c r="D222" s="159" t="s">
        <v>139</v>
      </c>
      <c r="E222" s="24"/>
      <c r="F222" s="160" t="s">
        <v>299</v>
      </c>
      <c r="G222" s="24"/>
      <c r="H222" s="24"/>
      <c r="J222" s="24"/>
      <c r="K222" s="24"/>
      <c r="L222" s="43"/>
      <c r="M222" s="56"/>
      <c r="N222" s="24"/>
      <c r="O222" s="24"/>
      <c r="P222" s="24"/>
      <c r="Q222" s="24"/>
      <c r="R222" s="24"/>
      <c r="S222" s="24"/>
      <c r="T222" s="57"/>
      <c r="AT222" s="6" t="s">
        <v>139</v>
      </c>
      <c r="AU222" s="6" t="s">
        <v>79</v>
      </c>
    </row>
    <row r="223" spans="2:65" s="6" customFormat="1" ht="15.75" customHeight="1">
      <c r="B223" s="23"/>
      <c r="C223" s="145" t="s">
        <v>304</v>
      </c>
      <c r="D223" s="145" t="s">
        <v>131</v>
      </c>
      <c r="E223" s="146" t="s">
        <v>305</v>
      </c>
      <c r="F223" s="147" t="s">
        <v>306</v>
      </c>
      <c r="G223" s="148" t="s">
        <v>272</v>
      </c>
      <c r="H223" s="149">
        <v>3</v>
      </c>
      <c r="I223" s="150"/>
      <c r="J223" s="151">
        <f>ROUND($I$223*$H$223,2)</f>
        <v>0</v>
      </c>
      <c r="K223" s="147" t="s">
        <v>135</v>
      </c>
      <c r="L223" s="43"/>
      <c r="M223" s="152"/>
      <c r="N223" s="153" t="s">
        <v>42</v>
      </c>
      <c r="O223" s="24"/>
      <c r="P223" s="24"/>
      <c r="Q223" s="154">
        <v>0.000165576</v>
      </c>
      <c r="R223" s="154">
        <f>$Q$223*$H$223</f>
        <v>0.000496728</v>
      </c>
      <c r="S223" s="154">
        <v>0</v>
      </c>
      <c r="T223" s="155">
        <f>$S$223*$H$223</f>
        <v>0</v>
      </c>
      <c r="AR223" s="89" t="s">
        <v>136</v>
      </c>
      <c r="AT223" s="89" t="s">
        <v>131</v>
      </c>
      <c r="AU223" s="89" t="s">
        <v>79</v>
      </c>
      <c r="AY223" s="6" t="s">
        <v>129</v>
      </c>
      <c r="BE223" s="156">
        <f>IF($N$223="základní",$J$223,0)</f>
        <v>0</v>
      </c>
      <c r="BF223" s="156">
        <f>IF($N$223="snížená",$J$223,0)</f>
        <v>0</v>
      </c>
      <c r="BG223" s="156">
        <f>IF($N$223="zákl. přenesená",$J$223,0)</f>
        <v>0</v>
      </c>
      <c r="BH223" s="156">
        <f>IF($N$223="sníž. přenesená",$J$223,0)</f>
        <v>0</v>
      </c>
      <c r="BI223" s="156">
        <f>IF($N$223="nulová",$J$223,0)</f>
        <v>0</v>
      </c>
      <c r="BJ223" s="89" t="s">
        <v>20</v>
      </c>
      <c r="BK223" s="156">
        <f>ROUND($I$223*$H$223,2)</f>
        <v>0</v>
      </c>
      <c r="BL223" s="89" t="s">
        <v>136</v>
      </c>
      <c r="BM223" s="89" t="s">
        <v>287</v>
      </c>
    </row>
    <row r="224" spans="2:47" s="6" customFormat="1" ht="16.5" customHeight="1">
      <c r="B224" s="23"/>
      <c r="C224" s="24"/>
      <c r="D224" s="157" t="s">
        <v>137</v>
      </c>
      <c r="E224" s="24"/>
      <c r="F224" s="158" t="s">
        <v>307</v>
      </c>
      <c r="G224" s="24"/>
      <c r="H224" s="24"/>
      <c r="J224" s="24"/>
      <c r="K224" s="24"/>
      <c r="L224" s="43"/>
      <c r="M224" s="56"/>
      <c r="N224" s="24"/>
      <c r="O224" s="24"/>
      <c r="P224" s="24"/>
      <c r="Q224" s="24"/>
      <c r="R224" s="24"/>
      <c r="S224" s="24"/>
      <c r="T224" s="57"/>
      <c r="AT224" s="6" t="s">
        <v>137</v>
      </c>
      <c r="AU224" s="6" t="s">
        <v>79</v>
      </c>
    </row>
    <row r="225" spans="2:47" s="6" customFormat="1" ht="84.75" customHeight="1">
      <c r="B225" s="23"/>
      <c r="C225" s="24"/>
      <c r="D225" s="159" t="s">
        <v>139</v>
      </c>
      <c r="E225" s="24"/>
      <c r="F225" s="160" t="s">
        <v>299</v>
      </c>
      <c r="G225" s="24"/>
      <c r="H225" s="24"/>
      <c r="J225" s="24"/>
      <c r="K225" s="24"/>
      <c r="L225" s="43"/>
      <c r="M225" s="56"/>
      <c r="N225" s="24"/>
      <c r="O225" s="24"/>
      <c r="P225" s="24"/>
      <c r="Q225" s="24"/>
      <c r="R225" s="24"/>
      <c r="S225" s="24"/>
      <c r="T225" s="57"/>
      <c r="AT225" s="6" t="s">
        <v>139</v>
      </c>
      <c r="AU225" s="6" t="s">
        <v>79</v>
      </c>
    </row>
    <row r="226" spans="2:65" s="6" customFormat="1" ht="15.75" customHeight="1">
      <c r="B226" s="23"/>
      <c r="C226" s="145" t="s">
        <v>308</v>
      </c>
      <c r="D226" s="145" t="s">
        <v>131</v>
      </c>
      <c r="E226" s="146" t="s">
        <v>309</v>
      </c>
      <c r="F226" s="147" t="s">
        <v>310</v>
      </c>
      <c r="G226" s="148" t="s">
        <v>272</v>
      </c>
      <c r="H226" s="149">
        <v>13</v>
      </c>
      <c r="I226" s="150"/>
      <c r="J226" s="151">
        <f>ROUND($I$226*$H$226,2)</f>
        <v>0</v>
      </c>
      <c r="K226" s="147" t="s">
        <v>135</v>
      </c>
      <c r="L226" s="43"/>
      <c r="M226" s="152"/>
      <c r="N226" s="153" t="s">
        <v>42</v>
      </c>
      <c r="O226" s="24"/>
      <c r="P226" s="24"/>
      <c r="Q226" s="154">
        <v>0</v>
      </c>
      <c r="R226" s="154">
        <f>$Q$226*$H$226</f>
        <v>0</v>
      </c>
      <c r="S226" s="154">
        <v>0</v>
      </c>
      <c r="T226" s="155">
        <f>$S$226*$H$226</f>
        <v>0</v>
      </c>
      <c r="AR226" s="89" t="s">
        <v>136</v>
      </c>
      <c r="AT226" s="89" t="s">
        <v>131</v>
      </c>
      <c r="AU226" s="89" t="s">
        <v>79</v>
      </c>
      <c r="AY226" s="6" t="s">
        <v>129</v>
      </c>
      <c r="BE226" s="156">
        <f>IF($N$226="základní",$J$226,0)</f>
        <v>0</v>
      </c>
      <c r="BF226" s="156">
        <f>IF($N$226="snížená",$J$226,0)</f>
        <v>0</v>
      </c>
      <c r="BG226" s="156">
        <f>IF($N$226="zákl. přenesená",$J$226,0)</f>
        <v>0</v>
      </c>
      <c r="BH226" s="156">
        <f>IF($N$226="sníž. přenesená",$J$226,0)</f>
        <v>0</v>
      </c>
      <c r="BI226" s="156">
        <f>IF($N$226="nulová",$J$226,0)</f>
        <v>0</v>
      </c>
      <c r="BJ226" s="89" t="s">
        <v>20</v>
      </c>
      <c r="BK226" s="156">
        <f>ROUND($I$226*$H$226,2)</f>
        <v>0</v>
      </c>
      <c r="BL226" s="89" t="s">
        <v>136</v>
      </c>
      <c r="BM226" s="89" t="s">
        <v>311</v>
      </c>
    </row>
    <row r="227" spans="2:47" s="6" customFormat="1" ht="30.75" customHeight="1">
      <c r="B227" s="23"/>
      <c r="C227" s="24"/>
      <c r="D227" s="157" t="s">
        <v>139</v>
      </c>
      <c r="E227" s="24"/>
      <c r="F227" s="160" t="s">
        <v>312</v>
      </c>
      <c r="G227" s="24"/>
      <c r="H227" s="24"/>
      <c r="J227" s="24"/>
      <c r="K227" s="24"/>
      <c r="L227" s="43"/>
      <c r="M227" s="56"/>
      <c r="N227" s="24"/>
      <c r="O227" s="24"/>
      <c r="P227" s="24"/>
      <c r="Q227" s="24"/>
      <c r="R227" s="24"/>
      <c r="S227" s="24"/>
      <c r="T227" s="57"/>
      <c r="AT227" s="6" t="s">
        <v>139</v>
      </c>
      <c r="AU227" s="6" t="s">
        <v>79</v>
      </c>
    </row>
    <row r="228" spans="2:65" s="6" customFormat="1" ht="15.75" customHeight="1">
      <c r="B228" s="23"/>
      <c r="C228" s="145" t="s">
        <v>313</v>
      </c>
      <c r="D228" s="145" t="s">
        <v>131</v>
      </c>
      <c r="E228" s="146" t="s">
        <v>314</v>
      </c>
      <c r="F228" s="147" t="s">
        <v>315</v>
      </c>
      <c r="G228" s="148" t="s">
        <v>272</v>
      </c>
      <c r="H228" s="149">
        <v>9</v>
      </c>
      <c r="I228" s="150"/>
      <c r="J228" s="151">
        <f>ROUND($I$228*$H$228,2)</f>
        <v>0</v>
      </c>
      <c r="K228" s="147" t="s">
        <v>135</v>
      </c>
      <c r="L228" s="43"/>
      <c r="M228" s="152"/>
      <c r="N228" s="153" t="s">
        <v>42</v>
      </c>
      <c r="O228" s="24"/>
      <c r="P228" s="24"/>
      <c r="Q228" s="154">
        <v>0</v>
      </c>
      <c r="R228" s="154">
        <f>$Q$228*$H$228</f>
        <v>0</v>
      </c>
      <c r="S228" s="154">
        <v>0</v>
      </c>
      <c r="T228" s="155">
        <f>$S$228*$H$228</f>
        <v>0</v>
      </c>
      <c r="AR228" s="89" t="s">
        <v>136</v>
      </c>
      <c r="AT228" s="89" t="s">
        <v>131</v>
      </c>
      <c r="AU228" s="89" t="s">
        <v>79</v>
      </c>
      <c r="AY228" s="6" t="s">
        <v>129</v>
      </c>
      <c r="BE228" s="156">
        <f>IF($N$228="základní",$J$228,0)</f>
        <v>0</v>
      </c>
      <c r="BF228" s="156">
        <f>IF($N$228="snížená",$J$228,0)</f>
        <v>0</v>
      </c>
      <c r="BG228" s="156">
        <f>IF($N$228="zákl. přenesená",$J$228,0)</f>
        <v>0</v>
      </c>
      <c r="BH228" s="156">
        <f>IF($N$228="sníž. přenesená",$J$228,0)</f>
        <v>0</v>
      </c>
      <c r="BI228" s="156">
        <f>IF($N$228="nulová",$J$228,0)</f>
        <v>0</v>
      </c>
      <c r="BJ228" s="89" t="s">
        <v>20</v>
      </c>
      <c r="BK228" s="156">
        <f>ROUND($I$228*$H$228,2)</f>
        <v>0</v>
      </c>
      <c r="BL228" s="89" t="s">
        <v>136</v>
      </c>
      <c r="BM228" s="89" t="s">
        <v>316</v>
      </c>
    </row>
    <row r="229" spans="2:47" s="6" customFormat="1" ht="30.75" customHeight="1">
      <c r="B229" s="23"/>
      <c r="C229" s="24"/>
      <c r="D229" s="157" t="s">
        <v>139</v>
      </c>
      <c r="E229" s="24"/>
      <c r="F229" s="160" t="s">
        <v>312</v>
      </c>
      <c r="G229" s="24"/>
      <c r="H229" s="24"/>
      <c r="J229" s="24"/>
      <c r="K229" s="24"/>
      <c r="L229" s="43"/>
      <c r="M229" s="56"/>
      <c r="N229" s="24"/>
      <c r="O229" s="24"/>
      <c r="P229" s="24"/>
      <c r="Q229" s="24"/>
      <c r="R229" s="24"/>
      <c r="S229" s="24"/>
      <c r="T229" s="57"/>
      <c r="AT229" s="6" t="s">
        <v>139</v>
      </c>
      <c r="AU229" s="6" t="s">
        <v>79</v>
      </c>
    </row>
    <row r="230" spans="2:65" s="6" customFormat="1" ht="15.75" customHeight="1">
      <c r="B230" s="23"/>
      <c r="C230" s="145" t="s">
        <v>317</v>
      </c>
      <c r="D230" s="145" t="s">
        <v>131</v>
      </c>
      <c r="E230" s="146" t="s">
        <v>318</v>
      </c>
      <c r="F230" s="147" t="s">
        <v>319</v>
      </c>
      <c r="G230" s="148" t="s">
        <v>272</v>
      </c>
      <c r="H230" s="149">
        <v>2</v>
      </c>
      <c r="I230" s="150"/>
      <c r="J230" s="151">
        <f>ROUND($I$230*$H$230,2)</f>
        <v>0</v>
      </c>
      <c r="K230" s="147" t="s">
        <v>135</v>
      </c>
      <c r="L230" s="43"/>
      <c r="M230" s="152"/>
      <c r="N230" s="153" t="s">
        <v>42</v>
      </c>
      <c r="O230" s="24"/>
      <c r="P230" s="24"/>
      <c r="Q230" s="154">
        <v>0</v>
      </c>
      <c r="R230" s="154">
        <f>$Q$230*$H$230</f>
        <v>0</v>
      </c>
      <c r="S230" s="154">
        <v>0</v>
      </c>
      <c r="T230" s="155">
        <f>$S$230*$H$230</f>
        <v>0</v>
      </c>
      <c r="AR230" s="89" t="s">
        <v>136</v>
      </c>
      <c r="AT230" s="89" t="s">
        <v>131</v>
      </c>
      <c r="AU230" s="89" t="s">
        <v>79</v>
      </c>
      <c r="AY230" s="6" t="s">
        <v>129</v>
      </c>
      <c r="BE230" s="156">
        <f>IF($N$230="základní",$J$230,0)</f>
        <v>0</v>
      </c>
      <c r="BF230" s="156">
        <f>IF($N$230="snížená",$J$230,0)</f>
        <v>0</v>
      </c>
      <c r="BG230" s="156">
        <f>IF($N$230="zákl. přenesená",$J$230,0)</f>
        <v>0</v>
      </c>
      <c r="BH230" s="156">
        <f>IF($N$230="sníž. přenesená",$J$230,0)</f>
        <v>0</v>
      </c>
      <c r="BI230" s="156">
        <f>IF($N$230="nulová",$J$230,0)</f>
        <v>0</v>
      </c>
      <c r="BJ230" s="89" t="s">
        <v>20</v>
      </c>
      <c r="BK230" s="156">
        <f>ROUND($I$230*$H$230,2)</f>
        <v>0</v>
      </c>
      <c r="BL230" s="89" t="s">
        <v>136</v>
      </c>
      <c r="BM230" s="89" t="s">
        <v>320</v>
      </c>
    </row>
    <row r="231" spans="2:47" s="6" customFormat="1" ht="30.75" customHeight="1">
      <c r="B231" s="23"/>
      <c r="C231" s="24"/>
      <c r="D231" s="157" t="s">
        <v>139</v>
      </c>
      <c r="E231" s="24"/>
      <c r="F231" s="160" t="s">
        <v>312</v>
      </c>
      <c r="G231" s="24"/>
      <c r="H231" s="24"/>
      <c r="J231" s="24"/>
      <c r="K231" s="24"/>
      <c r="L231" s="43"/>
      <c r="M231" s="56"/>
      <c r="N231" s="24"/>
      <c r="O231" s="24"/>
      <c r="P231" s="24"/>
      <c r="Q231" s="24"/>
      <c r="R231" s="24"/>
      <c r="S231" s="24"/>
      <c r="T231" s="57"/>
      <c r="AT231" s="6" t="s">
        <v>139</v>
      </c>
      <c r="AU231" s="6" t="s">
        <v>79</v>
      </c>
    </row>
    <row r="232" spans="2:65" s="6" customFormat="1" ht="15.75" customHeight="1">
      <c r="B232" s="23"/>
      <c r="C232" s="145" t="s">
        <v>321</v>
      </c>
      <c r="D232" s="145" t="s">
        <v>131</v>
      </c>
      <c r="E232" s="146" t="s">
        <v>322</v>
      </c>
      <c r="F232" s="147" t="s">
        <v>323</v>
      </c>
      <c r="G232" s="148" t="s">
        <v>272</v>
      </c>
      <c r="H232" s="149">
        <v>1</v>
      </c>
      <c r="I232" s="150"/>
      <c r="J232" s="151">
        <f>ROUND($I$232*$H$232,2)</f>
        <v>0</v>
      </c>
      <c r="K232" s="147" t="s">
        <v>135</v>
      </c>
      <c r="L232" s="43"/>
      <c r="M232" s="152"/>
      <c r="N232" s="153" t="s">
        <v>42</v>
      </c>
      <c r="O232" s="24"/>
      <c r="P232" s="24"/>
      <c r="Q232" s="154">
        <v>0</v>
      </c>
      <c r="R232" s="154">
        <f>$Q$232*$H$232</f>
        <v>0</v>
      </c>
      <c r="S232" s="154">
        <v>0</v>
      </c>
      <c r="T232" s="155">
        <f>$S$232*$H$232</f>
        <v>0</v>
      </c>
      <c r="AR232" s="89" t="s">
        <v>136</v>
      </c>
      <c r="AT232" s="89" t="s">
        <v>131</v>
      </c>
      <c r="AU232" s="89" t="s">
        <v>79</v>
      </c>
      <c r="AY232" s="6" t="s">
        <v>129</v>
      </c>
      <c r="BE232" s="156">
        <f>IF($N$232="základní",$J$232,0)</f>
        <v>0</v>
      </c>
      <c r="BF232" s="156">
        <f>IF($N$232="snížená",$J$232,0)</f>
        <v>0</v>
      </c>
      <c r="BG232" s="156">
        <f>IF($N$232="zákl. přenesená",$J$232,0)</f>
        <v>0</v>
      </c>
      <c r="BH232" s="156">
        <f>IF($N$232="sníž. přenesená",$J$232,0)</f>
        <v>0</v>
      </c>
      <c r="BI232" s="156">
        <f>IF($N$232="nulová",$J$232,0)</f>
        <v>0</v>
      </c>
      <c r="BJ232" s="89" t="s">
        <v>20</v>
      </c>
      <c r="BK232" s="156">
        <f>ROUND($I$232*$H$232,2)</f>
        <v>0</v>
      </c>
      <c r="BL232" s="89" t="s">
        <v>136</v>
      </c>
      <c r="BM232" s="89" t="s">
        <v>324</v>
      </c>
    </row>
    <row r="233" spans="2:47" s="6" customFormat="1" ht="30.75" customHeight="1">
      <c r="B233" s="23"/>
      <c r="C233" s="24"/>
      <c r="D233" s="157" t="s">
        <v>139</v>
      </c>
      <c r="E233" s="24"/>
      <c r="F233" s="160" t="s">
        <v>312</v>
      </c>
      <c r="G233" s="24"/>
      <c r="H233" s="24"/>
      <c r="J233" s="24"/>
      <c r="K233" s="24"/>
      <c r="L233" s="43"/>
      <c r="M233" s="56"/>
      <c r="N233" s="24"/>
      <c r="O233" s="24"/>
      <c r="P233" s="24"/>
      <c r="Q233" s="24"/>
      <c r="R233" s="24"/>
      <c r="S233" s="24"/>
      <c r="T233" s="57"/>
      <c r="AT233" s="6" t="s">
        <v>139</v>
      </c>
      <c r="AU233" s="6" t="s">
        <v>79</v>
      </c>
    </row>
    <row r="234" spans="2:65" s="6" customFormat="1" ht="15.75" customHeight="1">
      <c r="B234" s="23"/>
      <c r="C234" s="145" t="s">
        <v>325</v>
      </c>
      <c r="D234" s="145" t="s">
        <v>131</v>
      </c>
      <c r="E234" s="146" t="s">
        <v>326</v>
      </c>
      <c r="F234" s="147" t="s">
        <v>327</v>
      </c>
      <c r="G234" s="148" t="s">
        <v>272</v>
      </c>
      <c r="H234" s="149">
        <v>1</v>
      </c>
      <c r="I234" s="150"/>
      <c r="J234" s="151">
        <f>ROUND($I$234*$H$234,2)</f>
        <v>0</v>
      </c>
      <c r="K234" s="147" t="s">
        <v>135</v>
      </c>
      <c r="L234" s="43"/>
      <c r="M234" s="152"/>
      <c r="N234" s="153" t="s">
        <v>42</v>
      </c>
      <c r="O234" s="24"/>
      <c r="P234" s="24"/>
      <c r="Q234" s="154">
        <v>0</v>
      </c>
      <c r="R234" s="154">
        <f>$Q$234*$H$234</f>
        <v>0</v>
      </c>
      <c r="S234" s="154">
        <v>0</v>
      </c>
      <c r="T234" s="155">
        <f>$S$234*$H$234</f>
        <v>0</v>
      </c>
      <c r="AR234" s="89" t="s">
        <v>136</v>
      </c>
      <c r="AT234" s="89" t="s">
        <v>131</v>
      </c>
      <c r="AU234" s="89" t="s">
        <v>79</v>
      </c>
      <c r="AY234" s="6" t="s">
        <v>129</v>
      </c>
      <c r="BE234" s="156">
        <f>IF($N$234="základní",$J$234,0)</f>
        <v>0</v>
      </c>
      <c r="BF234" s="156">
        <f>IF($N$234="snížená",$J$234,0)</f>
        <v>0</v>
      </c>
      <c r="BG234" s="156">
        <f>IF($N$234="zákl. přenesená",$J$234,0)</f>
        <v>0</v>
      </c>
      <c r="BH234" s="156">
        <f>IF($N$234="sníž. přenesená",$J$234,0)</f>
        <v>0</v>
      </c>
      <c r="BI234" s="156">
        <f>IF($N$234="nulová",$J$234,0)</f>
        <v>0</v>
      </c>
      <c r="BJ234" s="89" t="s">
        <v>20</v>
      </c>
      <c r="BK234" s="156">
        <f>ROUND($I$234*$H$234,2)</f>
        <v>0</v>
      </c>
      <c r="BL234" s="89" t="s">
        <v>136</v>
      </c>
      <c r="BM234" s="89" t="s">
        <v>328</v>
      </c>
    </row>
    <row r="235" spans="2:47" s="6" customFormat="1" ht="30.75" customHeight="1">
      <c r="B235" s="23"/>
      <c r="C235" s="24"/>
      <c r="D235" s="157" t="s">
        <v>139</v>
      </c>
      <c r="E235" s="24"/>
      <c r="F235" s="160" t="s">
        <v>312</v>
      </c>
      <c r="G235" s="24"/>
      <c r="H235" s="24"/>
      <c r="J235" s="24"/>
      <c r="K235" s="24"/>
      <c r="L235" s="43"/>
      <c r="M235" s="56"/>
      <c r="N235" s="24"/>
      <c r="O235" s="24"/>
      <c r="P235" s="24"/>
      <c r="Q235" s="24"/>
      <c r="R235" s="24"/>
      <c r="S235" s="24"/>
      <c r="T235" s="57"/>
      <c r="AT235" s="6" t="s">
        <v>139</v>
      </c>
      <c r="AU235" s="6" t="s">
        <v>79</v>
      </c>
    </row>
    <row r="236" spans="2:65" s="6" customFormat="1" ht="15.75" customHeight="1">
      <c r="B236" s="23"/>
      <c r="C236" s="145" t="s">
        <v>329</v>
      </c>
      <c r="D236" s="145" t="s">
        <v>131</v>
      </c>
      <c r="E236" s="146" t="s">
        <v>330</v>
      </c>
      <c r="F236" s="147" t="s">
        <v>331</v>
      </c>
      <c r="G236" s="148" t="s">
        <v>272</v>
      </c>
      <c r="H236" s="149">
        <v>1</v>
      </c>
      <c r="I236" s="150"/>
      <c r="J236" s="151">
        <f>ROUND($I$236*$H$236,2)</f>
        <v>0</v>
      </c>
      <c r="K236" s="147" t="s">
        <v>135</v>
      </c>
      <c r="L236" s="43"/>
      <c r="M236" s="152"/>
      <c r="N236" s="153" t="s">
        <v>42</v>
      </c>
      <c r="O236" s="24"/>
      <c r="P236" s="24"/>
      <c r="Q236" s="154">
        <v>0</v>
      </c>
      <c r="R236" s="154">
        <f>$Q$236*$H$236</f>
        <v>0</v>
      </c>
      <c r="S236" s="154">
        <v>0</v>
      </c>
      <c r="T236" s="155">
        <f>$S$236*$H$236</f>
        <v>0</v>
      </c>
      <c r="AR236" s="89" t="s">
        <v>136</v>
      </c>
      <c r="AT236" s="89" t="s">
        <v>131</v>
      </c>
      <c r="AU236" s="89" t="s">
        <v>79</v>
      </c>
      <c r="AY236" s="6" t="s">
        <v>129</v>
      </c>
      <c r="BE236" s="156">
        <f>IF($N$236="základní",$J$236,0)</f>
        <v>0</v>
      </c>
      <c r="BF236" s="156">
        <f>IF($N$236="snížená",$J$236,0)</f>
        <v>0</v>
      </c>
      <c r="BG236" s="156">
        <f>IF($N$236="zákl. přenesená",$J$236,0)</f>
        <v>0</v>
      </c>
      <c r="BH236" s="156">
        <f>IF($N$236="sníž. přenesená",$J$236,0)</f>
        <v>0</v>
      </c>
      <c r="BI236" s="156">
        <f>IF($N$236="nulová",$J$236,0)</f>
        <v>0</v>
      </c>
      <c r="BJ236" s="89" t="s">
        <v>20</v>
      </c>
      <c r="BK236" s="156">
        <f>ROUND($I$236*$H$236,2)</f>
        <v>0</v>
      </c>
      <c r="BL236" s="89" t="s">
        <v>136</v>
      </c>
      <c r="BM236" s="89" t="s">
        <v>332</v>
      </c>
    </row>
    <row r="237" spans="2:47" s="6" customFormat="1" ht="30.75" customHeight="1">
      <c r="B237" s="23"/>
      <c r="C237" s="24"/>
      <c r="D237" s="157" t="s">
        <v>139</v>
      </c>
      <c r="E237" s="24"/>
      <c r="F237" s="160" t="s">
        <v>312</v>
      </c>
      <c r="G237" s="24"/>
      <c r="H237" s="24"/>
      <c r="J237" s="24"/>
      <c r="K237" s="24"/>
      <c r="L237" s="43"/>
      <c r="M237" s="56"/>
      <c r="N237" s="24"/>
      <c r="O237" s="24"/>
      <c r="P237" s="24"/>
      <c r="Q237" s="24"/>
      <c r="R237" s="24"/>
      <c r="S237" s="24"/>
      <c r="T237" s="57"/>
      <c r="AT237" s="6" t="s">
        <v>139</v>
      </c>
      <c r="AU237" s="6" t="s">
        <v>79</v>
      </c>
    </row>
    <row r="238" spans="2:65" s="6" customFormat="1" ht="15.75" customHeight="1">
      <c r="B238" s="23"/>
      <c r="C238" s="145" t="s">
        <v>333</v>
      </c>
      <c r="D238" s="145" t="s">
        <v>131</v>
      </c>
      <c r="E238" s="146" t="s">
        <v>334</v>
      </c>
      <c r="F238" s="147" t="s">
        <v>335</v>
      </c>
      <c r="G238" s="148" t="s">
        <v>272</v>
      </c>
      <c r="H238" s="149">
        <v>14</v>
      </c>
      <c r="I238" s="150"/>
      <c r="J238" s="151">
        <f>ROUND($I$238*$H$238,2)</f>
        <v>0</v>
      </c>
      <c r="K238" s="147" t="s">
        <v>135</v>
      </c>
      <c r="L238" s="43"/>
      <c r="M238" s="152"/>
      <c r="N238" s="153" t="s">
        <v>42</v>
      </c>
      <c r="O238" s="24"/>
      <c r="P238" s="24"/>
      <c r="Q238" s="154">
        <v>0</v>
      </c>
      <c r="R238" s="154">
        <f>$Q$238*$H$238</f>
        <v>0</v>
      </c>
      <c r="S238" s="154">
        <v>0</v>
      </c>
      <c r="T238" s="155">
        <f>$S$238*$H$238</f>
        <v>0</v>
      </c>
      <c r="AR238" s="89" t="s">
        <v>136</v>
      </c>
      <c r="AT238" s="89" t="s">
        <v>131</v>
      </c>
      <c r="AU238" s="89" t="s">
        <v>79</v>
      </c>
      <c r="AY238" s="6" t="s">
        <v>129</v>
      </c>
      <c r="BE238" s="156">
        <f>IF($N$238="základní",$J$238,0)</f>
        <v>0</v>
      </c>
      <c r="BF238" s="156">
        <f>IF($N$238="snížená",$J$238,0)</f>
        <v>0</v>
      </c>
      <c r="BG238" s="156">
        <f>IF($N$238="zákl. přenesená",$J$238,0)</f>
        <v>0</v>
      </c>
      <c r="BH238" s="156">
        <f>IF($N$238="sníž. přenesená",$J$238,0)</f>
        <v>0</v>
      </c>
      <c r="BI238" s="156">
        <f>IF($N$238="nulová",$J$238,0)</f>
        <v>0</v>
      </c>
      <c r="BJ238" s="89" t="s">
        <v>20</v>
      </c>
      <c r="BK238" s="156">
        <f>ROUND($I$238*$H$238,2)</f>
        <v>0</v>
      </c>
      <c r="BL238" s="89" t="s">
        <v>136</v>
      </c>
      <c r="BM238" s="89" t="s">
        <v>336</v>
      </c>
    </row>
    <row r="239" spans="2:47" s="6" customFormat="1" ht="30.75" customHeight="1">
      <c r="B239" s="23"/>
      <c r="C239" s="24"/>
      <c r="D239" s="157" t="s">
        <v>139</v>
      </c>
      <c r="E239" s="24"/>
      <c r="F239" s="160" t="s">
        <v>312</v>
      </c>
      <c r="G239" s="24"/>
      <c r="H239" s="24"/>
      <c r="J239" s="24"/>
      <c r="K239" s="24"/>
      <c r="L239" s="43"/>
      <c r="M239" s="56"/>
      <c r="N239" s="24"/>
      <c r="O239" s="24"/>
      <c r="P239" s="24"/>
      <c r="Q239" s="24"/>
      <c r="R239" s="24"/>
      <c r="S239" s="24"/>
      <c r="T239" s="57"/>
      <c r="AT239" s="6" t="s">
        <v>139</v>
      </c>
      <c r="AU239" s="6" t="s">
        <v>79</v>
      </c>
    </row>
    <row r="240" spans="2:65" s="6" customFormat="1" ht="15.75" customHeight="1">
      <c r="B240" s="23"/>
      <c r="C240" s="145" t="s">
        <v>337</v>
      </c>
      <c r="D240" s="145" t="s">
        <v>131</v>
      </c>
      <c r="E240" s="146" t="s">
        <v>338</v>
      </c>
      <c r="F240" s="147" t="s">
        <v>339</v>
      </c>
      <c r="G240" s="148" t="s">
        <v>272</v>
      </c>
      <c r="H240" s="149">
        <v>10</v>
      </c>
      <c r="I240" s="150"/>
      <c r="J240" s="151">
        <f>ROUND($I$240*$H$240,2)</f>
        <v>0</v>
      </c>
      <c r="K240" s="147" t="s">
        <v>135</v>
      </c>
      <c r="L240" s="43"/>
      <c r="M240" s="152"/>
      <c r="N240" s="153" t="s">
        <v>42</v>
      </c>
      <c r="O240" s="24"/>
      <c r="P240" s="24"/>
      <c r="Q240" s="154">
        <v>0</v>
      </c>
      <c r="R240" s="154">
        <f>$Q$240*$H$240</f>
        <v>0</v>
      </c>
      <c r="S240" s="154">
        <v>0</v>
      </c>
      <c r="T240" s="155">
        <f>$S$240*$H$240</f>
        <v>0</v>
      </c>
      <c r="AR240" s="89" t="s">
        <v>136</v>
      </c>
      <c r="AT240" s="89" t="s">
        <v>131</v>
      </c>
      <c r="AU240" s="89" t="s">
        <v>79</v>
      </c>
      <c r="AY240" s="6" t="s">
        <v>129</v>
      </c>
      <c r="BE240" s="156">
        <f>IF($N$240="základní",$J$240,0)</f>
        <v>0</v>
      </c>
      <c r="BF240" s="156">
        <f>IF($N$240="snížená",$J$240,0)</f>
        <v>0</v>
      </c>
      <c r="BG240" s="156">
        <f>IF($N$240="zákl. přenesená",$J$240,0)</f>
        <v>0</v>
      </c>
      <c r="BH240" s="156">
        <f>IF($N$240="sníž. přenesená",$J$240,0)</f>
        <v>0</v>
      </c>
      <c r="BI240" s="156">
        <f>IF($N$240="nulová",$J$240,0)</f>
        <v>0</v>
      </c>
      <c r="BJ240" s="89" t="s">
        <v>20</v>
      </c>
      <c r="BK240" s="156">
        <f>ROUND($I$240*$H$240,2)</f>
        <v>0</v>
      </c>
      <c r="BL240" s="89" t="s">
        <v>136</v>
      </c>
      <c r="BM240" s="89" t="s">
        <v>340</v>
      </c>
    </row>
    <row r="241" spans="2:47" s="6" customFormat="1" ht="30.75" customHeight="1">
      <c r="B241" s="23"/>
      <c r="C241" s="24"/>
      <c r="D241" s="157" t="s">
        <v>139</v>
      </c>
      <c r="E241" s="24"/>
      <c r="F241" s="160" t="s">
        <v>312</v>
      </c>
      <c r="G241" s="24"/>
      <c r="H241" s="24"/>
      <c r="J241" s="24"/>
      <c r="K241" s="24"/>
      <c r="L241" s="43"/>
      <c r="M241" s="56"/>
      <c r="N241" s="24"/>
      <c r="O241" s="24"/>
      <c r="P241" s="24"/>
      <c r="Q241" s="24"/>
      <c r="R241" s="24"/>
      <c r="S241" s="24"/>
      <c r="T241" s="57"/>
      <c r="AT241" s="6" t="s">
        <v>139</v>
      </c>
      <c r="AU241" s="6" t="s">
        <v>79</v>
      </c>
    </row>
    <row r="242" spans="2:65" s="6" customFormat="1" ht="15.75" customHeight="1">
      <c r="B242" s="23"/>
      <c r="C242" s="145" t="s">
        <v>341</v>
      </c>
      <c r="D242" s="145" t="s">
        <v>131</v>
      </c>
      <c r="E242" s="146" t="s">
        <v>342</v>
      </c>
      <c r="F242" s="147" t="s">
        <v>343</v>
      </c>
      <c r="G242" s="148" t="s">
        <v>272</v>
      </c>
      <c r="H242" s="149">
        <v>3</v>
      </c>
      <c r="I242" s="150"/>
      <c r="J242" s="151">
        <f>ROUND($I$242*$H$242,2)</f>
        <v>0</v>
      </c>
      <c r="K242" s="147" t="s">
        <v>135</v>
      </c>
      <c r="L242" s="43"/>
      <c r="M242" s="152"/>
      <c r="N242" s="153" t="s">
        <v>42</v>
      </c>
      <c r="O242" s="24"/>
      <c r="P242" s="24"/>
      <c r="Q242" s="154">
        <v>0</v>
      </c>
      <c r="R242" s="154">
        <f>$Q$242*$H$242</f>
        <v>0</v>
      </c>
      <c r="S242" s="154">
        <v>0</v>
      </c>
      <c r="T242" s="155">
        <f>$S$242*$H$242</f>
        <v>0</v>
      </c>
      <c r="AR242" s="89" t="s">
        <v>136</v>
      </c>
      <c r="AT242" s="89" t="s">
        <v>131</v>
      </c>
      <c r="AU242" s="89" t="s">
        <v>79</v>
      </c>
      <c r="AY242" s="6" t="s">
        <v>129</v>
      </c>
      <c r="BE242" s="156">
        <f>IF($N$242="základní",$J$242,0)</f>
        <v>0</v>
      </c>
      <c r="BF242" s="156">
        <f>IF($N$242="snížená",$J$242,0)</f>
        <v>0</v>
      </c>
      <c r="BG242" s="156">
        <f>IF($N$242="zákl. přenesená",$J$242,0)</f>
        <v>0</v>
      </c>
      <c r="BH242" s="156">
        <f>IF($N$242="sníž. přenesená",$J$242,0)</f>
        <v>0</v>
      </c>
      <c r="BI242" s="156">
        <f>IF($N$242="nulová",$J$242,0)</f>
        <v>0</v>
      </c>
      <c r="BJ242" s="89" t="s">
        <v>20</v>
      </c>
      <c r="BK242" s="156">
        <f>ROUND($I$242*$H$242,2)</f>
        <v>0</v>
      </c>
      <c r="BL242" s="89" t="s">
        <v>136</v>
      </c>
      <c r="BM242" s="89" t="s">
        <v>344</v>
      </c>
    </row>
    <row r="243" spans="2:47" s="6" customFormat="1" ht="30.75" customHeight="1">
      <c r="B243" s="23"/>
      <c r="C243" s="24"/>
      <c r="D243" s="157" t="s">
        <v>139</v>
      </c>
      <c r="E243" s="24"/>
      <c r="F243" s="160" t="s">
        <v>312</v>
      </c>
      <c r="G243" s="24"/>
      <c r="H243" s="24"/>
      <c r="J243" s="24"/>
      <c r="K243" s="24"/>
      <c r="L243" s="43"/>
      <c r="M243" s="56"/>
      <c r="N243" s="24"/>
      <c r="O243" s="24"/>
      <c r="P243" s="24"/>
      <c r="Q243" s="24"/>
      <c r="R243" s="24"/>
      <c r="S243" s="24"/>
      <c r="T243" s="57"/>
      <c r="AT243" s="6" t="s">
        <v>139</v>
      </c>
      <c r="AU243" s="6" t="s">
        <v>79</v>
      </c>
    </row>
    <row r="244" spans="2:65" s="6" customFormat="1" ht="15.75" customHeight="1">
      <c r="B244" s="23"/>
      <c r="C244" s="145" t="s">
        <v>345</v>
      </c>
      <c r="D244" s="145" t="s">
        <v>131</v>
      </c>
      <c r="E244" s="146" t="s">
        <v>346</v>
      </c>
      <c r="F244" s="147" t="s">
        <v>347</v>
      </c>
      <c r="G244" s="148" t="s">
        <v>148</v>
      </c>
      <c r="H244" s="149">
        <v>50</v>
      </c>
      <c r="I244" s="150"/>
      <c r="J244" s="151">
        <f>ROUND($I$244*$H$244,2)</f>
        <v>0</v>
      </c>
      <c r="K244" s="147" t="s">
        <v>135</v>
      </c>
      <c r="L244" s="43"/>
      <c r="M244" s="152"/>
      <c r="N244" s="153" t="s">
        <v>42</v>
      </c>
      <c r="O244" s="24"/>
      <c r="P244" s="24"/>
      <c r="Q244" s="154">
        <v>0</v>
      </c>
      <c r="R244" s="154">
        <f>$Q$244*$H$244</f>
        <v>0</v>
      </c>
      <c r="S244" s="154">
        <v>0</v>
      </c>
      <c r="T244" s="155">
        <f>$S$244*$H$244</f>
        <v>0</v>
      </c>
      <c r="AR244" s="89" t="s">
        <v>136</v>
      </c>
      <c r="AT244" s="89" t="s">
        <v>131</v>
      </c>
      <c r="AU244" s="89" t="s">
        <v>79</v>
      </c>
      <c r="AY244" s="6" t="s">
        <v>129</v>
      </c>
      <c r="BE244" s="156">
        <f>IF($N$244="základní",$J$244,0)</f>
        <v>0</v>
      </c>
      <c r="BF244" s="156">
        <f>IF($N$244="snížená",$J$244,0)</f>
        <v>0</v>
      </c>
      <c r="BG244" s="156">
        <f>IF($N$244="zákl. přenesená",$J$244,0)</f>
        <v>0</v>
      </c>
      <c r="BH244" s="156">
        <f>IF($N$244="sníž. přenesená",$J$244,0)</f>
        <v>0</v>
      </c>
      <c r="BI244" s="156">
        <f>IF($N$244="nulová",$J$244,0)</f>
        <v>0</v>
      </c>
      <c r="BJ244" s="89" t="s">
        <v>20</v>
      </c>
      <c r="BK244" s="156">
        <f>ROUND($I$244*$H$244,2)</f>
        <v>0</v>
      </c>
      <c r="BL244" s="89" t="s">
        <v>136</v>
      </c>
      <c r="BM244" s="89" t="s">
        <v>291</v>
      </c>
    </row>
    <row r="245" spans="2:47" s="6" customFormat="1" ht="27" customHeight="1">
      <c r="B245" s="23"/>
      <c r="C245" s="24"/>
      <c r="D245" s="157" t="s">
        <v>137</v>
      </c>
      <c r="E245" s="24"/>
      <c r="F245" s="158" t="s">
        <v>348</v>
      </c>
      <c r="G245" s="24"/>
      <c r="H245" s="24"/>
      <c r="J245" s="24"/>
      <c r="K245" s="24"/>
      <c r="L245" s="43"/>
      <c r="M245" s="56"/>
      <c r="N245" s="24"/>
      <c r="O245" s="24"/>
      <c r="P245" s="24"/>
      <c r="Q245" s="24"/>
      <c r="R245" s="24"/>
      <c r="S245" s="24"/>
      <c r="T245" s="57"/>
      <c r="AT245" s="6" t="s">
        <v>137</v>
      </c>
      <c r="AU245" s="6" t="s">
        <v>79</v>
      </c>
    </row>
    <row r="246" spans="2:47" s="6" customFormat="1" ht="125.25" customHeight="1">
      <c r="B246" s="23"/>
      <c r="C246" s="24"/>
      <c r="D246" s="159" t="s">
        <v>139</v>
      </c>
      <c r="E246" s="24"/>
      <c r="F246" s="160" t="s">
        <v>349</v>
      </c>
      <c r="G246" s="24"/>
      <c r="H246" s="24"/>
      <c r="J246" s="24"/>
      <c r="K246" s="24"/>
      <c r="L246" s="43"/>
      <c r="M246" s="56"/>
      <c r="N246" s="24"/>
      <c r="O246" s="24"/>
      <c r="P246" s="24"/>
      <c r="Q246" s="24"/>
      <c r="R246" s="24"/>
      <c r="S246" s="24"/>
      <c r="T246" s="57"/>
      <c r="AT246" s="6" t="s">
        <v>139</v>
      </c>
      <c r="AU246" s="6" t="s">
        <v>79</v>
      </c>
    </row>
    <row r="247" spans="2:65" s="6" customFormat="1" ht="15.75" customHeight="1">
      <c r="B247" s="23"/>
      <c r="C247" s="145" t="s">
        <v>350</v>
      </c>
      <c r="D247" s="145" t="s">
        <v>131</v>
      </c>
      <c r="E247" s="146" t="s">
        <v>351</v>
      </c>
      <c r="F247" s="147" t="s">
        <v>352</v>
      </c>
      <c r="G247" s="148" t="s">
        <v>148</v>
      </c>
      <c r="H247" s="149">
        <v>100</v>
      </c>
      <c r="I247" s="150"/>
      <c r="J247" s="151">
        <f>ROUND($I$247*$H$247,2)</f>
        <v>0</v>
      </c>
      <c r="K247" s="147" t="s">
        <v>135</v>
      </c>
      <c r="L247" s="43"/>
      <c r="M247" s="152"/>
      <c r="N247" s="153" t="s">
        <v>42</v>
      </c>
      <c r="O247" s="24"/>
      <c r="P247" s="24"/>
      <c r="Q247" s="154">
        <v>0.00018</v>
      </c>
      <c r="R247" s="154">
        <f>$Q$247*$H$247</f>
        <v>0.018000000000000002</v>
      </c>
      <c r="S247" s="154">
        <v>0</v>
      </c>
      <c r="T247" s="155">
        <f>$S$247*$H$247</f>
        <v>0</v>
      </c>
      <c r="AR247" s="89" t="s">
        <v>136</v>
      </c>
      <c r="AT247" s="89" t="s">
        <v>131</v>
      </c>
      <c r="AU247" s="89" t="s">
        <v>79</v>
      </c>
      <c r="AY247" s="6" t="s">
        <v>129</v>
      </c>
      <c r="BE247" s="156">
        <f>IF($N$247="základní",$J$247,0)</f>
        <v>0</v>
      </c>
      <c r="BF247" s="156">
        <f>IF($N$247="snížená",$J$247,0)</f>
        <v>0</v>
      </c>
      <c r="BG247" s="156">
        <f>IF($N$247="zákl. přenesená",$J$247,0)</f>
        <v>0</v>
      </c>
      <c r="BH247" s="156">
        <f>IF($N$247="sníž. přenesená",$J$247,0)</f>
        <v>0</v>
      </c>
      <c r="BI247" s="156">
        <f>IF($N$247="nulová",$J$247,0)</f>
        <v>0</v>
      </c>
      <c r="BJ247" s="89" t="s">
        <v>20</v>
      </c>
      <c r="BK247" s="156">
        <f>ROUND($I$247*$H$247,2)</f>
        <v>0</v>
      </c>
      <c r="BL247" s="89" t="s">
        <v>136</v>
      </c>
      <c r="BM247" s="89" t="s">
        <v>353</v>
      </c>
    </row>
    <row r="248" spans="2:47" s="6" customFormat="1" ht="57.75" customHeight="1">
      <c r="B248" s="23"/>
      <c r="C248" s="24"/>
      <c r="D248" s="157" t="s">
        <v>139</v>
      </c>
      <c r="E248" s="24"/>
      <c r="F248" s="160" t="s">
        <v>354</v>
      </c>
      <c r="G248" s="24"/>
      <c r="H248" s="24"/>
      <c r="J248" s="24"/>
      <c r="K248" s="24"/>
      <c r="L248" s="43"/>
      <c r="M248" s="56"/>
      <c r="N248" s="24"/>
      <c r="O248" s="24"/>
      <c r="P248" s="24"/>
      <c r="Q248" s="24"/>
      <c r="R248" s="24"/>
      <c r="S248" s="24"/>
      <c r="T248" s="57"/>
      <c r="AT248" s="6" t="s">
        <v>139</v>
      </c>
      <c r="AU248" s="6" t="s">
        <v>79</v>
      </c>
    </row>
    <row r="249" spans="2:51" s="6" customFormat="1" ht="15.75" customHeight="1">
      <c r="B249" s="161"/>
      <c r="C249" s="162"/>
      <c r="D249" s="159" t="s">
        <v>141</v>
      </c>
      <c r="E249" s="162"/>
      <c r="F249" s="163" t="s">
        <v>355</v>
      </c>
      <c r="G249" s="162"/>
      <c r="H249" s="164">
        <v>50</v>
      </c>
      <c r="J249" s="162"/>
      <c r="K249" s="162"/>
      <c r="L249" s="165"/>
      <c r="M249" s="166"/>
      <c r="N249" s="162"/>
      <c r="O249" s="162"/>
      <c r="P249" s="162"/>
      <c r="Q249" s="162"/>
      <c r="R249" s="162"/>
      <c r="S249" s="162"/>
      <c r="T249" s="167"/>
      <c r="AT249" s="168" t="s">
        <v>141</v>
      </c>
      <c r="AU249" s="168" t="s">
        <v>79</v>
      </c>
      <c r="AV249" s="168" t="s">
        <v>79</v>
      </c>
      <c r="AW249" s="168" t="s">
        <v>100</v>
      </c>
      <c r="AX249" s="168" t="s">
        <v>71</v>
      </c>
      <c r="AY249" s="168" t="s">
        <v>129</v>
      </c>
    </row>
    <row r="250" spans="2:51" s="6" customFormat="1" ht="15.75" customHeight="1">
      <c r="B250" s="161"/>
      <c r="C250" s="162"/>
      <c r="D250" s="159" t="s">
        <v>141</v>
      </c>
      <c r="E250" s="162"/>
      <c r="F250" s="163" t="s">
        <v>356</v>
      </c>
      <c r="G250" s="162"/>
      <c r="H250" s="164">
        <v>50</v>
      </c>
      <c r="J250" s="162"/>
      <c r="K250" s="162"/>
      <c r="L250" s="165"/>
      <c r="M250" s="166"/>
      <c r="N250" s="162"/>
      <c r="O250" s="162"/>
      <c r="P250" s="162"/>
      <c r="Q250" s="162"/>
      <c r="R250" s="162"/>
      <c r="S250" s="162"/>
      <c r="T250" s="167"/>
      <c r="AT250" s="168" t="s">
        <v>141</v>
      </c>
      <c r="AU250" s="168" t="s">
        <v>79</v>
      </c>
      <c r="AV250" s="168" t="s">
        <v>79</v>
      </c>
      <c r="AW250" s="168" t="s">
        <v>100</v>
      </c>
      <c r="AX250" s="168" t="s">
        <v>71</v>
      </c>
      <c r="AY250" s="168" t="s">
        <v>129</v>
      </c>
    </row>
    <row r="251" spans="2:65" s="6" customFormat="1" ht="15.75" customHeight="1">
      <c r="B251" s="23"/>
      <c r="C251" s="145" t="s">
        <v>357</v>
      </c>
      <c r="D251" s="145" t="s">
        <v>131</v>
      </c>
      <c r="E251" s="146" t="s">
        <v>358</v>
      </c>
      <c r="F251" s="147" t="s">
        <v>359</v>
      </c>
      <c r="G251" s="148" t="s">
        <v>165</v>
      </c>
      <c r="H251" s="149">
        <v>130</v>
      </c>
      <c r="I251" s="150"/>
      <c r="J251" s="151">
        <f>ROUND($I$251*$H$251,2)</f>
        <v>0</v>
      </c>
      <c r="K251" s="147" t="s">
        <v>135</v>
      </c>
      <c r="L251" s="43"/>
      <c r="M251" s="152"/>
      <c r="N251" s="153" t="s">
        <v>42</v>
      </c>
      <c r="O251" s="24"/>
      <c r="P251" s="24"/>
      <c r="Q251" s="154">
        <v>0</v>
      </c>
      <c r="R251" s="154">
        <f>$Q$251*$H$251</f>
        <v>0</v>
      </c>
      <c r="S251" s="154">
        <v>0</v>
      </c>
      <c r="T251" s="155">
        <f>$S$251*$H$251</f>
        <v>0</v>
      </c>
      <c r="AR251" s="89" t="s">
        <v>136</v>
      </c>
      <c r="AT251" s="89" t="s">
        <v>131</v>
      </c>
      <c r="AU251" s="89" t="s">
        <v>79</v>
      </c>
      <c r="AY251" s="6" t="s">
        <v>129</v>
      </c>
      <c r="BE251" s="156">
        <f>IF($N$251="základní",$J$251,0)</f>
        <v>0</v>
      </c>
      <c r="BF251" s="156">
        <f>IF($N$251="snížená",$J$251,0)</f>
        <v>0</v>
      </c>
      <c r="BG251" s="156">
        <f>IF($N$251="zákl. přenesená",$J$251,0)</f>
        <v>0</v>
      </c>
      <c r="BH251" s="156">
        <f>IF($N$251="sníž. přenesená",$J$251,0)</f>
        <v>0</v>
      </c>
      <c r="BI251" s="156">
        <f>IF($N$251="nulová",$J$251,0)</f>
        <v>0</v>
      </c>
      <c r="BJ251" s="89" t="s">
        <v>20</v>
      </c>
      <c r="BK251" s="156">
        <f>ROUND($I$251*$H$251,2)</f>
        <v>0</v>
      </c>
      <c r="BL251" s="89" t="s">
        <v>136</v>
      </c>
      <c r="BM251" s="89" t="s">
        <v>295</v>
      </c>
    </row>
    <row r="252" spans="2:47" s="6" customFormat="1" ht="27" customHeight="1">
      <c r="B252" s="23"/>
      <c r="C252" s="24"/>
      <c r="D252" s="157" t="s">
        <v>137</v>
      </c>
      <c r="E252" s="24"/>
      <c r="F252" s="158" t="s">
        <v>360</v>
      </c>
      <c r="G252" s="24"/>
      <c r="H252" s="24"/>
      <c r="J252" s="24"/>
      <c r="K252" s="24"/>
      <c r="L252" s="43"/>
      <c r="M252" s="56"/>
      <c r="N252" s="24"/>
      <c r="O252" s="24"/>
      <c r="P252" s="24"/>
      <c r="Q252" s="24"/>
      <c r="R252" s="24"/>
      <c r="S252" s="24"/>
      <c r="T252" s="57"/>
      <c r="AT252" s="6" t="s">
        <v>137</v>
      </c>
      <c r="AU252" s="6" t="s">
        <v>79</v>
      </c>
    </row>
    <row r="253" spans="2:47" s="6" customFormat="1" ht="192.75" customHeight="1">
      <c r="B253" s="23"/>
      <c r="C253" s="24"/>
      <c r="D253" s="159" t="s">
        <v>139</v>
      </c>
      <c r="E253" s="24"/>
      <c r="F253" s="160" t="s">
        <v>361</v>
      </c>
      <c r="G253" s="24"/>
      <c r="H253" s="24"/>
      <c r="J253" s="24"/>
      <c r="K253" s="24"/>
      <c r="L253" s="43"/>
      <c r="M253" s="56"/>
      <c r="N253" s="24"/>
      <c r="O253" s="24"/>
      <c r="P253" s="24"/>
      <c r="Q253" s="24"/>
      <c r="R253" s="24"/>
      <c r="S253" s="24"/>
      <c r="T253" s="57"/>
      <c r="AT253" s="6" t="s">
        <v>139</v>
      </c>
      <c r="AU253" s="6" t="s">
        <v>79</v>
      </c>
    </row>
    <row r="254" spans="2:51" s="6" customFormat="1" ht="15.75" customHeight="1">
      <c r="B254" s="161"/>
      <c r="C254" s="162"/>
      <c r="D254" s="159" t="s">
        <v>141</v>
      </c>
      <c r="E254" s="162"/>
      <c r="F254" s="163" t="s">
        <v>362</v>
      </c>
      <c r="G254" s="162"/>
      <c r="H254" s="164">
        <v>60</v>
      </c>
      <c r="J254" s="162"/>
      <c r="K254" s="162"/>
      <c r="L254" s="165"/>
      <c r="M254" s="166"/>
      <c r="N254" s="162"/>
      <c r="O254" s="162"/>
      <c r="P254" s="162"/>
      <c r="Q254" s="162"/>
      <c r="R254" s="162"/>
      <c r="S254" s="162"/>
      <c r="T254" s="167"/>
      <c r="AT254" s="168" t="s">
        <v>141</v>
      </c>
      <c r="AU254" s="168" t="s">
        <v>79</v>
      </c>
      <c r="AV254" s="168" t="s">
        <v>79</v>
      </c>
      <c r="AW254" s="168" t="s">
        <v>100</v>
      </c>
      <c r="AX254" s="168" t="s">
        <v>71</v>
      </c>
      <c r="AY254" s="168" t="s">
        <v>129</v>
      </c>
    </row>
    <row r="255" spans="2:51" s="6" customFormat="1" ht="15.75" customHeight="1">
      <c r="B255" s="161"/>
      <c r="C255" s="162"/>
      <c r="D255" s="159" t="s">
        <v>141</v>
      </c>
      <c r="E255" s="162"/>
      <c r="F255" s="163" t="s">
        <v>363</v>
      </c>
      <c r="G255" s="162"/>
      <c r="H255" s="164">
        <v>70</v>
      </c>
      <c r="J255" s="162"/>
      <c r="K255" s="162"/>
      <c r="L255" s="165"/>
      <c r="M255" s="166"/>
      <c r="N255" s="162"/>
      <c r="O255" s="162"/>
      <c r="P255" s="162"/>
      <c r="Q255" s="162"/>
      <c r="R255" s="162"/>
      <c r="S255" s="162"/>
      <c r="T255" s="167"/>
      <c r="AT255" s="168" t="s">
        <v>141</v>
      </c>
      <c r="AU255" s="168" t="s">
        <v>79</v>
      </c>
      <c r="AV255" s="168" t="s">
        <v>79</v>
      </c>
      <c r="AW255" s="168" t="s">
        <v>100</v>
      </c>
      <c r="AX255" s="168" t="s">
        <v>71</v>
      </c>
      <c r="AY255" s="168" t="s">
        <v>129</v>
      </c>
    </row>
    <row r="256" spans="2:65" s="6" customFormat="1" ht="15.75" customHeight="1">
      <c r="B256" s="23"/>
      <c r="C256" s="145" t="s">
        <v>364</v>
      </c>
      <c r="D256" s="145" t="s">
        <v>131</v>
      </c>
      <c r="E256" s="146" t="s">
        <v>365</v>
      </c>
      <c r="F256" s="147" t="s">
        <v>366</v>
      </c>
      <c r="G256" s="148" t="s">
        <v>148</v>
      </c>
      <c r="H256" s="149">
        <v>3525.27</v>
      </c>
      <c r="I256" s="150"/>
      <c r="J256" s="151">
        <f>ROUND($I$256*$H$256,2)</f>
        <v>0</v>
      </c>
      <c r="K256" s="147" t="s">
        <v>135</v>
      </c>
      <c r="L256" s="43"/>
      <c r="M256" s="152"/>
      <c r="N256" s="153" t="s">
        <v>42</v>
      </c>
      <c r="O256" s="24"/>
      <c r="P256" s="24"/>
      <c r="Q256" s="154">
        <v>0</v>
      </c>
      <c r="R256" s="154">
        <f>$Q$256*$H$256</f>
        <v>0</v>
      </c>
      <c r="S256" s="154">
        <v>0</v>
      </c>
      <c r="T256" s="155">
        <f>$S$256*$H$256</f>
        <v>0</v>
      </c>
      <c r="AR256" s="89" t="s">
        <v>136</v>
      </c>
      <c r="AT256" s="89" t="s">
        <v>131</v>
      </c>
      <c r="AU256" s="89" t="s">
        <v>79</v>
      </c>
      <c r="AY256" s="6" t="s">
        <v>129</v>
      </c>
      <c r="BE256" s="156">
        <f>IF($N$256="základní",$J$256,0)</f>
        <v>0</v>
      </c>
      <c r="BF256" s="156">
        <f>IF($N$256="snížená",$J$256,0)</f>
        <v>0</v>
      </c>
      <c r="BG256" s="156">
        <f>IF($N$256="zákl. přenesená",$J$256,0)</f>
        <v>0</v>
      </c>
      <c r="BH256" s="156">
        <f>IF($N$256="sníž. přenesená",$J$256,0)</f>
        <v>0</v>
      </c>
      <c r="BI256" s="156">
        <f>IF($N$256="nulová",$J$256,0)</f>
        <v>0</v>
      </c>
      <c r="BJ256" s="89" t="s">
        <v>20</v>
      </c>
      <c r="BK256" s="156">
        <f>ROUND($I$256*$H$256,2)</f>
        <v>0</v>
      </c>
      <c r="BL256" s="89" t="s">
        <v>136</v>
      </c>
      <c r="BM256" s="89" t="s">
        <v>367</v>
      </c>
    </row>
    <row r="257" spans="2:47" s="6" customFormat="1" ht="152.25" customHeight="1">
      <c r="B257" s="23"/>
      <c r="C257" s="24"/>
      <c r="D257" s="157" t="s">
        <v>139</v>
      </c>
      <c r="E257" s="24"/>
      <c r="F257" s="160" t="s">
        <v>368</v>
      </c>
      <c r="G257" s="24"/>
      <c r="H257" s="24"/>
      <c r="J257" s="24"/>
      <c r="K257" s="24"/>
      <c r="L257" s="43"/>
      <c r="M257" s="56"/>
      <c r="N257" s="24"/>
      <c r="O257" s="24"/>
      <c r="P257" s="24"/>
      <c r="Q257" s="24"/>
      <c r="R257" s="24"/>
      <c r="S257" s="24"/>
      <c r="T257" s="57"/>
      <c r="AT257" s="6" t="s">
        <v>139</v>
      </c>
      <c r="AU257" s="6" t="s">
        <v>79</v>
      </c>
    </row>
    <row r="258" spans="2:51" s="6" customFormat="1" ht="15.75" customHeight="1">
      <c r="B258" s="161"/>
      <c r="C258" s="162"/>
      <c r="D258" s="159" t="s">
        <v>141</v>
      </c>
      <c r="E258" s="162"/>
      <c r="F258" s="163" t="s">
        <v>369</v>
      </c>
      <c r="G258" s="162"/>
      <c r="H258" s="164">
        <v>1834.589</v>
      </c>
      <c r="J258" s="162"/>
      <c r="K258" s="162"/>
      <c r="L258" s="165"/>
      <c r="M258" s="166"/>
      <c r="N258" s="162"/>
      <c r="O258" s="162"/>
      <c r="P258" s="162"/>
      <c r="Q258" s="162"/>
      <c r="R258" s="162"/>
      <c r="S258" s="162"/>
      <c r="T258" s="167"/>
      <c r="AT258" s="168" t="s">
        <v>141</v>
      </c>
      <c r="AU258" s="168" t="s">
        <v>79</v>
      </c>
      <c r="AV258" s="168" t="s">
        <v>79</v>
      </c>
      <c r="AW258" s="168" t="s">
        <v>100</v>
      </c>
      <c r="AX258" s="168" t="s">
        <v>71</v>
      </c>
      <c r="AY258" s="168" t="s">
        <v>129</v>
      </c>
    </row>
    <row r="259" spans="2:51" s="6" customFormat="1" ht="15.75" customHeight="1">
      <c r="B259" s="161"/>
      <c r="C259" s="162"/>
      <c r="D259" s="159" t="s">
        <v>141</v>
      </c>
      <c r="E259" s="162"/>
      <c r="F259" s="163" t="s">
        <v>370</v>
      </c>
      <c r="G259" s="162"/>
      <c r="H259" s="164">
        <v>60.15</v>
      </c>
      <c r="J259" s="162"/>
      <c r="K259" s="162"/>
      <c r="L259" s="165"/>
      <c r="M259" s="166"/>
      <c r="N259" s="162"/>
      <c r="O259" s="162"/>
      <c r="P259" s="162"/>
      <c r="Q259" s="162"/>
      <c r="R259" s="162"/>
      <c r="S259" s="162"/>
      <c r="T259" s="167"/>
      <c r="AT259" s="168" t="s">
        <v>141</v>
      </c>
      <c r="AU259" s="168" t="s">
        <v>79</v>
      </c>
      <c r="AV259" s="168" t="s">
        <v>79</v>
      </c>
      <c r="AW259" s="168" t="s">
        <v>100</v>
      </c>
      <c r="AX259" s="168" t="s">
        <v>71</v>
      </c>
      <c r="AY259" s="168" t="s">
        <v>129</v>
      </c>
    </row>
    <row r="260" spans="2:51" s="6" customFormat="1" ht="15.75" customHeight="1">
      <c r="B260" s="161"/>
      <c r="C260" s="162"/>
      <c r="D260" s="159" t="s">
        <v>141</v>
      </c>
      <c r="E260" s="162"/>
      <c r="F260" s="163" t="s">
        <v>371</v>
      </c>
      <c r="G260" s="162"/>
      <c r="H260" s="164">
        <v>1330.576</v>
      </c>
      <c r="J260" s="162"/>
      <c r="K260" s="162"/>
      <c r="L260" s="165"/>
      <c r="M260" s="166"/>
      <c r="N260" s="162"/>
      <c r="O260" s="162"/>
      <c r="P260" s="162"/>
      <c r="Q260" s="162"/>
      <c r="R260" s="162"/>
      <c r="S260" s="162"/>
      <c r="T260" s="167"/>
      <c r="AT260" s="168" t="s">
        <v>141</v>
      </c>
      <c r="AU260" s="168" t="s">
        <v>79</v>
      </c>
      <c r="AV260" s="168" t="s">
        <v>79</v>
      </c>
      <c r="AW260" s="168" t="s">
        <v>100</v>
      </c>
      <c r="AX260" s="168" t="s">
        <v>71</v>
      </c>
      <c r="AY260" s="168" t="s">
        <v>129</v>
      </c>
    </row>
    <row r="261" spans="2:51" s="6" customFormat="1" ht="15.75" customHeight="1">
      <c r="B261" s="161"/>
      <c r="C261" s="162"/>
      <c r="D261" s="159" t="s">
        <v>141</v>
      </c>
      <c r="E261" s="162"/>
      <c r="F261" s="163" t="s">
        <v>372</v>
      </c>
      <c r="G261" s="162"/>
      <c r="H261" s="164">
        <v>159.112</v>
      </c>
      <c r="J261" s="162"/>
      <c r="K261" s="162"/>
      <c r="L261" s="165"/>
      <c r="M261" s="166"/>
      <c r="N261" s="162"/>
      <c r="O261" s="162"/>
      <c r="P261" s="162"/>
      <c r="Q261" s="162"/>
      <c r="R261" s="162"/>
      <c r="S261" s="162"/>
      <c r="T261" s="167"/>
      <c r="AT261" s="168" t="s">
        <v>141</v>
      </c>
      <c r="AU261" s="168" t="s">
        <v>79</v>
      </c>
      <c r="AV261" s="168" t="s">
        <v>79</v>
      </c>
      <c r="AW261" s="168" t="s">
        <v>100</v>
      </c>
      <c r="AX261" s="168" t="s">
        <v>71</v>
      </c>
      <c r="AY261" s="168" t="s">
        <v>129</v>
      </c>
    </row>
    <row r="262" spans="2:51" s="6" customFormat="1" ht="15.75" customHeight="1">
      <c r="B262" s="161"/>
      <c r="C262" s="162"/>
      <c r="D262" s="159" t="s">
        <v>141</v>
      </c>
      <c r="E262" s="162"/>
      <c r="F262" s="163" t="s">
        <v>373</v>
      </c>
      <c r="G262" s="162"/>
      <c r="H262" s="164">
        <v>140.843</v>
      </c>
      <c r="J262" s="162"/>
      <c r="K262" s="162"/>
      <c r="L262" s="165"/>
      <c r="M262" s="166"/>
      <c r="N262" s="162"/>
      <c r="O262" s="162"/>
      <c r="P262" s="162"/>
      <c r="Q262" s="162"/>
      <c r="R262" s="162"/>
      <c r="S262" s="162"/>
      <c r="T262" s="167"/>
      <c r="AT262" s="168" t="s">
        <v>141</v>
      </c>
      <c r="AU262" s="168" t="s">
        <v>79</v>
      </c>
      <c r="AV262" s="168" t="s">
        <v>79</v>
      </c>
      <c r="AW262" s="168" t="s">
        <v>100</v>
      </c>
      <c r="AX262" s="168" t="s">
        <v>71</v>
      </c>
      <c r="AY262" s="168" t="s">
        <v>129</v>
      </c>
    </row>
    <row r="263" spans="2:65" s="6" customFormat="1" ht="15.75" customHeight="1">
      <c r="B263" s="23"/>
      <c r="C263" s="145" t="s">
        <v>374</v>
      </c>
      <c r="D263" s="145" t="s">
        <v>131</v>
      </c>
      <c r="E263" s="146" t="s">
        <v>375</v>
      </c>
      <c r="F263" s="147" t="s">
        <v>376</v>
      </c>
      <c r="G263" s="148" t="s">
        <v>148</v>
      </c>
      <c r="H263" s="149">
        <v>550</v>
      </c>
      <c r="I263" s="150"/>
      <c r="J263" s="151">
        <f>ROUND($I$263*$H$263,2)</f>
        <v>0</v>
      </c>
      <c r="K263" s="147" t="s">
        <v>135</v>
      </c>
      <c r="L263" s="43"/>
      <c r="M263" s="152"/>
      <c r="N263" s="153" t="s">
        <v>42</v>
      </c>
      <c r="O263" s="24"/>
      <c r="P263" s="24"/>
      <c r="Q263" s="154">
        <v>0</v>
      </c>
      <c r="R263" s="154">
        <f>$Q$263*$H$263</f>
        <v>0</v>
      </c>
      <c r="S263" s="154">
        <v>0</v>
      </c>
      <c r="T263" s="155">
        <f>$S$263*$H$263</f>
        <v>0</v>
      </c>
      <c r="AR263" s="89" t="s">
        <v>136</v>
      </c>
      <c r="AT263" s="89" t="s">
        <v>131</v>
      </c>
      <c r="AU263" s="89" t="s">
        <v>79</v>
      </c>
      <c r="AY263" s="6" t="s">
        <v>129</v>
      </c>
      <c r="BE263" s="156">
        <f>IF($N$263="základní",$J$263,0)</f>
        <v>0</v>
      </c>
      <c r="BF263" s="156">
        <f>IF($N$263="snížená",$J$263,0)</f>
        <v>0</v>
      </c>
      <c r="BG263" s="156">
        <f>IF($N$263="zákl. přenesená",$J$263,0)</f>
        <v>0</v>
      </c>
      <c r="BH263" s="156">
        <f>IF($N$263="sníž. přenesená",$J$263,0)</f>
        <v>0</v>
      </c>
      <c r="BI263" s="156">
        <f>IF($N$263="nulová",$J$263,0)</f>
        <v>0</v>
      </c>
      <c r="BJ263" s="89" t="s">
        <v>20</v>
      </c>
      <c r="BK263" s="156">
        <f>ROUND($I$263*$H$263,2)</f>
        <v>0</v>
      </c>
      <c r="BL263" s="89" t="s">
        <v>136</v>
      </c>
      <c r="BM263" s="89" t="s">
        <v>304</v>
      </c>
    </row>
    <row r="264" spans="2:47" s="6" customFormat="1" ht="27" customHeight="1">
      <c r="B264" s="23"/>
      <c r="C264" s="24"/>
      <c r="D264" s="157" t="s">
        <v>137</v>
      </c>
      <c r="E264" s="24"/>
      <c r="F264" s="158" t="s">
        <v>377</v>
      </c>
      <c r="G264" s="24"/>
      <c r="H264" s="24"/>
      <c r="J264" s="24"/>
      <c r="K264" s="24"/>
      <c r="L264" s="43"/>
      <c r="M264" s="56"/>
      <c r="N264" s="24"/>
      <c r="O264" s="24"/>
      <c r="P264" s="24"/>
      <c r="Q264" s="24"/>
      <c r="R264" s="24"/>
      <c r="S264" s="24"/>
      <c r="T264" s="57"/>
      <c r="AT264" s="6" t="s">
        <v>137</v>
      </c>
      <c r="AU264" s="6" t="s">
        <v>79</v>
      </c>
    </row>
    <row r="265" spans="2:47" s="6" customFormat="1" ht="111.75" customHeight="1">
      <c r="B265" s="23"/>
      <c r="C265" s="24"/>
      <c r="D265" s="159" t="s">
        <v>139</v>
      </c>
      <c r="E265" s="24"/>
      <c r="F265" s="160" t="s">
        <v>378</v>
      </c>
      <c r="G265" s="24"/>
      <c r="H265" s="24"/>
      <c r="J265" s="24"/>
      <c r="K265" s="24"/>
      <c r="L265" s="43"/>
      <c r="M265" s="56"/>
      <c r="N265" s="24"/>
      <c r="O265" s="24"/>
      <c r="P265" s="24"/>
      <c r="Q265" s="24"/>
      <c r="R265" s="24"/>
      <c r="S265" s="24"/>
      <c r="T265" s="57"/>
      <c r="AT265" s="6" t="s">
        <v>139</v>
      </c>
      <c r="AU265" s="6" t="s">
        <v>79</v>
      </c>
    </row>
    <row r="266" spans="2:65" s="6" customFormat="1" ht="15.75" customHeight="1">
      <c r="B266" s="23"/>
      <c r="C266" s="145" t="s">
        <v>379</v>
      </c>
      <c r="D266" s="145" t="s">
        <v>131</v>
      </c>
      <c r="E266" s="146" t="s">
        <v>380</v>
      </c>
      <c r="F266" s="147" t="s">
        <v>381</v>
      </c>
      <c r="G266" s="148" t="s">
        <v>148</v>
      </c>
      <c r="H266" s="149">
        <v>310</v>
      </c>
      <c r="I266" s="150"/>
      <c r="J266" s="151">
        <f>ROUND($I$266*$H$266,2)</f>
        <v>0</v>
      </c>
      <c r="K266" s="147" t="s">
        <v>135</v>
      </c>
      <c r="L266" s="43"/>
      <c r="M266" s="152"/>
      <c r="N266" s="153" t="s">
        <v>42</v>
      </c>
      <c r="O266" s="24"/>
      <c r="P266" s="24"/>
      <c r="Q266" s="154">
        <v>0</v>
      </c>
      <c r="R266" s="154">
        <f>$Q$266*$H$266</f>
        <v>0</v>
      </c>
      <c r="S266" s="154">
        <v>0</v>
      </c>
      <c r="T266" s="155">
        <f>$S$266*$H$266</f>
        <v>0</v>
      </c>
      <c r="AR266" s="89" t="s">
        <v>136</v>
      </c>
      <c r="AT266" s="89" t="s">
        <v>131</v>
      </c>
      <c r="AU266" s="89" t="s">
        <v>79</v>
      </c>
      <c r="AY266" s="6" t="s">
        <v>129</v>
      </c>
      <c r="BE266" s="156">
        <f>IF($N$266="základní",$J$266,0)</f>
        <v>0</v>
      </c>
      <c r="BF266" s="156">
        <f>IF($N$266="snížená",$J$266,0)</f>
        <v>0</v>
      </c>
      <c r="BG266" s="156">
        <f>IF($N$266="zákl. přenesená",$J$266,0)</f>
        <v>0</v>
      </c>
      <c r="BH266" s="156">
        <f>IF($N$266="sníž. přenesená",$J$266,0)</f>
        <v>0</v>
      </c>
      <c r="BI266" s="156">
        <f>IF($N$266="nulová",$J$266,0)</f>
        <v>0</v>
      </c>
      <c r="BJ266" s="89" t="s">
        <v>20</v>
      </c>
      <c r="BK266" s="156">
        <f>ROUND($I$266*$H$266,2)</f>
        <v>0</v>
      </c>
      <c r="BL266" s="89" t="s">
        <v>136</v>
      </c>
      <c r="BM266" s="89" t="s">
        <v>308</v>
      </c>
    </row>
    <row r="267" spans="2:47" s="6" customFormat="1" ht="27" customHeight="1">
      <c r="B267" s="23"/>
      <c r="C267" s="24"/>
      <c r="D267" s="157" t="s">
        <v>137</v>
      </c>
      <c r="E267" s="24"/>
      <c r="F267" s="158" t="s">
        <v>382</v>
      </c>
      <c r="G267" s="24"/>
      <c r="H267" s="24"/>
      <c r="J267" s="24"/>
      <c r="K267" s="24"/>
      <c r="L267" s="43"/>
      <c r="M267" s="56"/>
      <c r="N267" s="24"/>
      <c r="O267" s="24"/>
      <c r="P267" s="24"/>
      <c r="Q267" s="24"/>
      <c r="R267" s="24"/>
      <c r="S267" s="24"/>
      <c r="T267" s="57"/>
      <c r="AT267" s="6" t="s">
        <v>137</v>
      </c>
      <c r="AU267" s="6" t="s">
        <v>79</v>
      </c>
    </row>
    <row r="268" spans="2:47" s="6" customFormat="1" ht="111.75" customHeight="1">
      <c r="B268" s="23"/>
      <c r="C268" s="24"/>
      <c r="D268" s="159" t="s">
        <v>139</v>
      </c>
      <c r="E268" s="24"/>
      <c r="F268" s="160" t="s">
        <v>378</v>
      </c>
      <c r="G268" s="24"/>
      <c r="H268" s="24"/>
      <c r="J268" s="24"/>
      <c r="K268" s="24"/>
      <c r="L268" s="43"/>
      <c r="M268" s="56"/>
      <c r="N268" s="24"/>
      <c r="O268" s="24"/>
      <c r="P268" s="24"/>
      <c r="Q268" s="24"/>
      <c r="R268" s="24"/>
      <c r="S268" s="24"/>
      <c r="T268" s="57"/>
      <c r="AT268" s="6" t="s">
        <v>139</v>
      </c>
      <c r="AU268" s="6" t="s">
        <v>79</v>
      </c>
    </row>
    <row r="269" spans="2:65" s="6" customFormat="1" ht="15.75" customHeight="1">
      <c r="B269" s="23"/>
      <c r="C269" s="145" t="s">
        <v>383</v>
      </c>
      <c r="D269" s="145" t="s">
        <v>131</v>
      </c>
      <c r="E269" s="146" t="s">
        <v>384</v>
      </c>
      <c r="F269" s="147" t="s">
        <v>385</v>
      </c>
      <c r="G269" s="148" t="s">
        <v>148</v>
      </c>
      <c r="H269" s="149">
        <v>440</v>
      </c>
      <c r="I269" s="150"/>
      <c r="J269" s="151">
        <f>ROUND($I$269*$H$269,2)</f>
        <v>0</v>
      </c>
      <c r="K269" s="147" t="s">
        <v>135</v>
      </c>
      <c r="L269" s="43"/>
      <c r="M269" s="152"/>
      <c r="N269" s="153" t="s">
        <v>42</v>
      </c>
      <c r="O269" s="24"/>
      <c r="P269" s="24"/>
      <c r="Q269" s="154">
        <v>0</v>
      </c>
      <c r="R269" s="154">
        <f>$Q$269*$H$269</f>
        <v>0</v>
      </c>
      <c r="S269" s="154">
        <v>0</v>
      </c>
      <c r="T269" s="155">
        <f>$S$269*$H$269</f>
        <v>0</v>
      </c>
      <c r="AR269" s="89" t="s">
        <v>136</v>
      </c>
      <c r="AT269" s="89" t="s">
        <v>131</v>
      </c>
      <c r="AU269" s="89" t="s">
        <v>79</v>
      </c>
      <c r="AY269" s="6" t="s">
        <v>129</v>
      </c>
      <c r="BE269" s="156">
        <f>IF($N$269="základní",$J$269,0)</f>
        <v>0</v>
      </c>
      <c r="BF269" s="156">
        <f>IF($N$269="snížená",$J$269,0)</f>
        <v>0</v>
      </c>
      <c r="BG269" s="156">
        <f>IF($N$269="zákl. přenesená",$J$269,0)</f>
        <v>0</v>
      </c>
      <c r="BH269" s="156">
        <f>IF($N$269="sníž. přenesená",$J$269,0)</f>
        <v>0</v>
      </c>
      <c r="BI269" s="156">
        <f>IF($N$269="nulová",$J$269,0)</f>
        <v>0</v>
      </c>
      <c r="BJ269" s="89" t="s">
        <v>20</v>
      </c>
      <c r="BK269" s="156">
        <f>ROUND($I$269*$H$269,2)</f>
        <v>0</v>
      </c>
      <c r="BL269" s="89" t="s">
        <v>136</v>
      </c>
      <c r="BM269" s="89" t="s">
        <v>386</v>
      </c>
    </row>
    <row r="270" spans="2:47" s="6" customFormat="1" ht="98.25" customHeight="1">
      <c r="B270" s="23"/>
      <c r="C270" s="24"/>
      <c r="D270" s="157" t="s">
        <v>139</v>
      </c>
      <c r="E270" s="24"/>
      <c r="F270" s="160" t="s">
        <v>387</v>
      </c>
      <c r="G270" s="24"/>
      <c r="H270" s="24"/>
      <c r="J270" s="24"/>
      <c r="K270" s="24"/>
      <c r="L270" s="43"/>
      <c r="M270" s="56"/>
      <c r="N270" s="24"/>
      <c r="O270" s="24"/>
      <c r="P270" s="24"/>
      <c r="Q270" s="24"/>
      <c r="R270" s="24"/>
      <c r="S270" s="24"/>
      <c r="T270" s="57"/>
      <c r="AT270" s="6" t="s">
        <v>139</v>
      </c>
      <c r="AU270" s="6" t="s">
        <v>79</v>
      </c>
    </row>
    <row r="271" spans="2:65" s="6" customFormat="1" ht="15.75" customHeight="1">
      <c r="B271" s="23"/>
      <c r="C271" s="145" t="s">
        <v>388</v>
      </c>
      <c r="D271" s="145" t="s">
        <v>131</v>
      </c>
      <c r="E271" s="146" t="s">
        <v>389</v>
      </c>
      <c r="F271" s="147" t="s">
        <v>390</v>
      </c>
      <c r="G271" s="148" t="s">
        <v>148</v>
      </c>
      <c r="H271" s="149">
        <v>860</v>
      </c>
      <c r="I271" s="150"/>
      <c r="J271" s="151">
        <f>ROUND($I$271*$H$271,2)</f>
        <v>0</v>
      </c>
      <c r="K271" s="147" t="s">
        <v>135</v>
      </c>
      <c r="L271" s="43"/>
      <c r="M271" s="152"/>
      <c r="N271" s="153" t="s">
        <v>42</v>
      </c>
      <c r="O271" s="24"/>
      <c r="P271" s="24"/>
      <c r="Q271" s="154">
        <v>0</v>
      </c>
      <c r="R271" s="154">
        <f>$Q$271*$H$271</f>
        <v>0</v>
      </c>
      <c r="S271" s="154">
        <v>0</v>
      </c>
      <c r="T271" s="155">
        <f>$S$271*$H$271</f>
        <v>0</v>
      </c>
      <c r="AR271" s="89" t="s">
        <v>136</v>
      </c>
      <c r="AT271" s="89" t="s">
        <v>131</v>
      </c>
      <c r="AU271" s="89" t="s">
        <v>79</v>
      </c>
      <c r="AY271" s="6" t="s">
        <v>129</v>
      </c>
      <c r="BE271" s="156">
        <f>IF($N$271="základní",$J$271,0)</f>
        <v>0</v>
      </c>
      <c r="BF271" s="156">
        <f>IF($N$271="snížená",$J$271,0)</f>
        <v>0</v>
      </c>
      <c r="BG271" s="156">
        <f>IF($N$271="zákl. přenesená",$J$271,0)</f>
        <v>0</v>
      </c>
      <c r="BH271" s="156">
        <f>IF($N$271="sníž. přenesená",$J$271,0)</f>
        <v>0</v>
      </c>
      <c r="BI271" s="156">
        <f>IF($N$271="nulová",$J$271,0)</f>
        <v>0</v>
      </c>
      <c r="BJ271" s="89" t="s">
        <v>20</v>
      </c>
      <c r="BK271" s="156">
        <f>ROUND($I$271*$H$271,2)</f>
        <v>0</v>
      </c>
      <c r="BL271" s="89" t="s">
        <v>136</v>
      </c>
      <c r="BM271" s="89" t="s">
        <v>313</v>
      </c>
    </row>
    <row r="272" spans="2:47" s="6" customFormat="1" ht="16.5" customHeight="1">
      <c r="B272" s="23"/>
      <c r="C272" s="24"/>
      <c r="D272" s="157" t="s">
        <v>137</v>
      </c>
      <c r="E272" s="24"/>
      <c r="F272" s="158" t="s">
        <v>391</v>
      </c>
      <c r="G272" s="24"/>
      <c r="H272" s="24"/>
      <c r="J272" s="24"/>
      <c r="K272" s="24"/>
      <c r="L272" s="43"/>
      <c r="M272" s="56"/>
      <c r="N272" s="24"/>
      <c r="O272" s="24"/>
      <c r="P272" s="24"/>
      <c r="Q272" s="24"/>
      <c r="R272" s="24"/>
      <c r="S272" s="24"/>
      <c r="T272" s="57"/>
      <c r="AT272" s="6" t="s">
        <v>137</v>
      </c>
      <c r="AU272" s="6" t="s">
        <v>79</v>
      </c>
    </row>
    <row r="273" spans="2:47" s="6" customFormat="1" ht="98.25" customHeight="1">
      <c r="B273" s="23"/>
      <c r="C273" s="24"/>
      <c r="D273" s="159" t="s">
        <v>139</v>
      </c>
      <c r="E273" s="24"/>
      <c r="F273" s="160" t="s">
        <v>392</v>
      </c>
      <c r="G273" s="24"/>
      <c r="H273" s="24"/>
      <c r="J273" s="24"/>
      <c r="K273" s="24"/>
      <c r="L273" s="43"/>
      <c r="M273" s="56"/>
      <c r="N273" s="24"/>
      <c r="O273" s="24"/>
      <c r="P273" s="24"/>
      <c r="Q273" s="24"/>
      <c r="R273" s="24"/>
      <c r="S273" s="24"/>
      <c r="T273" s="57"/>
      <c r="AT273" s="6" t="s">
        <v>139</v>
      </c>
      <c r="AU273" s="6" t="s">
        <v>79</v>
      </c>
    </row>
    <row r="274" spans="2:65" s="6" customFormat="1" ht="15.75" customHeight="1">
      <c r="B274" s="23"/>
      <c r="C274" s="145" t="s">
        <v>393</v>
      </c>
      <c r="D274" s="145" t="s">
        <v>131</v>
      </c>
      <c r="E274" s="146" t="s">
        <v>394</v>
      </c>
      <c r="F274" s="147" t="s">
        <v>395</v>
      </c>
      <c r="G274" s="148" t="s">
        <v>148</v>
      </c>
      <c r="H274" s="149">
        <v>440</v>
      </c>
      <c r="I274" s="150"/>
      <c r="J274" s="151">
        <f>ROUND($I$274*$H$274,2)</f>
        <v>0</v>
      </c>
      <c r="K274" s="147" t="s">
        <v>135</v>
      </c>
      <c r="L274" s="43"/>
      <c r="M274" s="152"/>
      <c r="N274" s="153" t="s">
        <v>42</v>
      </c>
      <c r="O274" s="24"/>
      <c r="P274" s="24"/>
      <c r="Q274" s="154">
        <v>0</v>
      </c>
      <c r="R274" s="154">
        <f>$Q$274*$H$274</f>
        <v>0</v>
      </c>
      <c r="S274" s="154">
        <v>0</v>
      </c>
      <c r="T274" s="155">
        <f>$S$274*$H$274</f>
        <v>0</v>
      </c>
      <c r="AR274" s="89" t="s">
        <v>136</v>
      </c>
      <c r="AT274" s="89" t="s">
        <v>131</v>
      </c>
      <c r="AU274" s="89" t="s">
        <v>79</v>
      </c>
      <c r="AY274" s="6" t="s">
        <v>129</v>
      </c>
      <c r="BE274" s="156">
        <f>IF($N$274="základní",$J$274,0)</f>
        <v>0</v>
      </c>
      <c r="BF274" s="156">
        <f>IF($N$274="snížená",$J$274,0)</f>
        <v>0</v>
      </c>
      <c r="BG274" s="156">
        <f>IF($N$274="zákl. přenesená",$J$274,0)</f>
        <v>0</v>
      </c>
      <c r="BH274" s="156">
        <f>IF($N$274="sníž. přenesená",$J$274,0)</f>
        <v>0</v>
      </c>
      <c r="BI274" s="156">
        <f>IF($N$274="nulová",$J$274,0)</f>
        <v>0</v>
      </c>
      <c r="BJ274" s="89" t="s">
        <v>20</v>
      </c>
      <c r="BK274" s="156">
        <f>ROUND($I$274*$H$274,2)</f>
        <v>0</v>
      </c>
      <c r="BL274" s="89" t="s">
        <v>136</v>
      </c>
      <c r="BM274" s="89" t="s">
        <v>396</v>
      </c>
    </row>
    <row r="275" spans="2:47" s="6" customFormat="1" ht="98.25" customHeight="1">
      <c r="B275" s="23"/>
      <c r="C275" s="24"/>
      <c r="D275" s="157" t="s">
        <v>139</v>
      </c>
      <c r="E275" s="24"/>
      <c r="F275" s="160" t="s">
        <v>397</v>
      </c>
      <c r="G275" s="24"/>
      <c r="H275" s="24"/>
      <c r="J275" s="24"/>
      <c r="K275" s="24"/>
      <c r="L275" s="43"/>
      <c r="M275" s="56"/>
      <c r="N275" s="24"/>
      <c r="O275" s="24"/>
      <c r="P275" s="24"/>
      <c r="Q275" s="24"/>
      <c r="R275" s="24"/>
      <c r="S275" s="24"/>
      <c r="T275" s="57"/>
      <c r="AT275" s="6" t="s">
        <v>139</v>
      </c>
      <c r="AU275" s="6" t="s">
        <v>79</v>
      </c>
    </row>
    <row r="276" spans="2:65" s="6" customFormat="1" ht="15.75" customHeight="1">
      <c r="B276" s="23"/>
      <c r="C276" s="145" t="s">
        <v>398</v>
      </c>
      <c r="D276" s="145" t="s">
        <v>131</v>
      </c>
      <c r="E276" s="146" t="s">
        <v>399</v>
      </c>
      <c r="F276" s="147" t="s">
        <v>400</v>
      </c>
      <c r="G276" s="148" t="s">
        <v>148</v>
      </c>
      <c r="H276" s="149">
        <v>860</v>
      </c>
      <c r="I276" s="150"/>
      <c r="J276" s="151">
        <f>ROUND($I$276*$H$276,2)</f>
        <v>0</v>
      </c>
      <c r="K276" s="147" t="s">
        <v>135</v>
      </c>
      <c r="L276" s="43"/>
      <c r="M276" s="152"/>
      <c r="N276" s="153" t="s">
        <v>42</v>
      </c>
      <c r="O276" s="24"/>
      <c r="P276" s="24"/>
      <c r="Q276" s="154">
        <v>0</v>
      </c>
      <c r="R276" s="154">
        <f>$Q$276*$H$276</f>
        <v>0</v>
      </c>
      <c r="S276" s="154">
        <v>0</v>
      </c>
      <c r="T276" s="155">
        <f>$S$276*$H$276</f>
        <v>0</v>
      </c>
      <c r="AR276" s="89" t="s">
        <v>136</v>
      </c>
      <c r="AT276" s="89" t="s">
        <v>131</v>
      </c>
      <c r="AU276" s="89" t="s">
        <v>79</v>
      </c>
      <c r="AY276" s="6" t="s">
        <v>129</v>
      </c>
      <c r="BE276" s="156">
        <f>IF($N$276="základní",$J$276,0)</f>
        <v>0</v>
      </c>
      <c r="BF276" s="156">
        <f>IF($N$276="snížená",$J$276,0)</f>
        <v>0</v>
      </c>
      <c r="BG276" s="156">
        <f>IF($N$276="zákl. přenesená",$J$276,0)</f>
        <v>0</v>
      </c>
      <c r="BH276" s="156">
        <f>IF($N$276="sníž. přenesená",$J$276,0)</f>
        <v>0</v>
      </c>
      <c r="BI276" s="156">
        <f>IF($N$276="nulová",$J$276,0)</f>
        <v>0</v>
      </c>
      <c r="BJ276" s="89" t="s">
        <v>20</v>
      </c>
      <c r="BK276" s="156">
        <f>ROUND($I$276*$H$276,2)</f>
        <v>0</v>
      </c>
      <c r="BL276" s="89" t="s">
        <v>136</v>
      </c>
      <c r="BM276" s="89" t="s">
        <v>401</v>
      </c>
    </row>
    <row r="277" spans="2:47" s="6" customFormat="1" ht="98.25" customHeight="1">
      <c r="B277" s="23"/>
      <c r="C277" s="24"/>
      <c r="D277" s="157" t="s">
        <v>139</v>
      </c>
      <c r="E277" s="24"/>
      <c r="F277" s="160" t="s">
        <v>397</v>
      </c>
      <c r="G277" s="24"/>
      <c r="H277" s="24"/>
      <c r="J277" s="24"/>
      <c r="K277" s="24"/>
      <c r="L277" s="43"/>
      <c r="M277" s="56"/>
      <c r="N277" s="24"/>
      <c r="O277" s="24"/>
      <c r="P277" s="24"/>
      <c r="Q277" s="24"/>
      <c r="R277" s="24"/>
      <c r="S277" s="24"/>
      <c r="T277" s="57"/>
      <c r="AT277" s="6" t="s">
        <v>139</v>
      </c>
      <c r="AU277" s="6" t="s">
        <v>79</v>
      </c>
    </row>
    <row r="278" spans="2:65" s="6" customFormat="1" ht="15.75" customHeight="1">
      <c r="B278" s="23"/>
      <c r="C278" s="176" t="s">
        <v>402</v>
      </c>
      <c r="D278" s="176" t="s">
        <v>264</v>
      </c>
      <c r="E278" s="177" t="s">
        <v>403</v>
      </c>
      <c r="F278" s="178" t="s">
        <v>404</v>
      </c>
      <c r="G278" s="179" t="s">
        <v>405</v>
      </c>
      <c r="H278" s="180">
        <v>42.25</v>
      </c>
      <c r="I278" s="181"/>
      <c r="J278" s="182">
        <f>ROUND($I$278*$H$278,2)</f>
        <v>0</v>
      </c>
      <c r="K278" s="178" t="s">
        <v>135</v>
      </c>
      <c r="L278" s="183"/>
      <c r="M278" s="184"/>
      <c r="N278" s="185" t="s">
        <v>42</v>
      </c>
      <c r="O278" s="24"/>
      <c r="P278" s="24"/>
      <c r="Q278" s="154">
        <v>0.001</v>
      </c>
      <c r="R278" s="154">
        <f>$Q$278*$H$278</f>
        <v>0.04225</v>
      </c>
      <c r="S278" s="154">
        <v>0</v>
      </c>
      <c r="T278" s="155">
        <f>$S$278*$H$278</f>
        <v>0</v>
      </c>
      <c r="AR278" s="89" t="s">
        <v>191</v>
      </c>
      <c r="AT278" s="89" t="s">
        <v>264</v>
      </c>
      <c r="AU278" s="89" t="s">
        <v>79</v>
      </c>
      <c r="AY278" s="6" t="s">
        <v>129</v>
      </c>
      <c r="BE278" s="156">
        <f>IF($N$278="základní",$J$278,0)</f>
        <v>0</v>
      </c>
      <c r="BF278" s="156">
        <f>IF($N$278="snížená",$J$278,0)</f>
        <v>0</v>
      </c>
      <c r="BG278" s="156">
        <f>IF($N$278="zákl. přenesená",$J$278,0)</f>
        <v>0</v>
      </c>
      <c r="BH278" s="156">
        <f>IF($N$278="sníž. přenesená",$J$278,0)</f>
        <v>0</v>
      </c>
      <c r="BI278" s="156">
        <f>IF($N$278="nulová",$J$278,0)</f>
        <v>0</v>
      </c>
      <c r="BJ278" s="89" t="s">
        <v>20</v>
      </c>
      <c r="BK278" s="156">
        <f>ROUND($I$278*$H$278,2)</f>
        <v>0</v>
      </c>
      <c r="BL278" s="89" t="s">
        <v>136</v>
      </c>
      <c r="BM278" s="89" t="s">
        <v>406</v>
      </c>
    </row>
    <row r="279" spans="2:47" s="6" customFormat="1" ht="16.5" customHeight="1">
      <c r="B279" s="23"/>
      <c r="C279" s="24"/>
      <c r="D279" s="157" t="s">
        <v>137</v>
      </c>
      <c r="E279" s="24"/>
      <c r="F279" s="158" t="s">
        <v>407</v>
      </c>
      <c r="G279" s="24"/>
      <c r="H279" s="24"/>
      <c r="J279" s="24"/>
      <c r="K279" s="24"/>
      <c r="L279" s="43"/>
      <c r="M279" s="56"/>
      <c r="N279" s="24"/>
      <c r="O279" s="24"/>
      <c r="P279" s="24"/>
      <c r="Q279" s="24"/>
      <c r="R279" s="24"/>
      <c r="S279" s="24"/>
      <c r="T279" s="57"/>
      <c r="AT279" s="6" t="s">
        <v>137</v>
      </c>
      <c r="AU279" s="6" t="s">
        <v>79</v>
      </c>
    </row>
    <row r="280" spans="2:51" s="6" customFormat="1" ht="15.75" customHeight="1">
      <c r="B280" s="161"/>
      <c r="C280" s="162"/>
      <c r="D280" s="159" t="s">
        <v>141</v>
      </c>
      <c r="E280" s="162"/>
      <c r="F280" s="163" t="s">
        <v>408</v>
      </c>
      <c r="G280" s="162"/>
      <c r="H280" s="164">
        <v>42.25</v>
      </c>
      <c r="J280" s="162"/>
      <c r="K280" s="162"/>
      <c r="L280" s="165"/>
      <c r="M280" s="166"/>
      <c r="N280" s="162"/>
      <c r="O280" s="162"/>
      <c r="P280" s="162"/>
      <c r="Q280" s="162"/>
      <c r="R280" s="162"/>
      <c r="S280" s="162"/>
      <c r="T280" s="167"/>
      <c r="AT280" s="168" t="s">
        <v>141</v>
      </c>
      <c r="AU280" s="168" t="s">
        <v>79</v>
      </c>
      <c r="AV280" s="168" t="s">
        <v>79</v>
      </c>
      <c r="AW280" s="168" t="s">
        <v>100</v>
      </c>
      <c r="AX280" s="168" t="s">
        <v>71</v>
      </c>
      <c r="AY280" s="168" t="s">
        <v>129</v>
      </c>
    </row>
    <row r="281" spans="2:63" s="132" customFormat="1" ht="30.75" customHeight="1">
      <c r="B281" s="133"/>
      <c r="C281" s="134"/>
      <c r="D281" s="134" t="s">
        <v>70</v>
      </c>
      <c r="E281" s="143" t="s">
        <v>79</v>
      </c>
      <c r="F281" s="143" t="s">
        <v>409</v>
      </c>
      <c r="G281" s="134"/>
      <c r="H281" s="134"/>
      <c r="J281" s="144">
        <f>$BK$281</f>
        <v>0</v>
      </c>
      <c r="K281" s="134"/>
      <c r="L281" s="137"/>
      <c r="M281" s="138"/>
      <c r="N281" s="134"/>
      <c r="O281" s="134"/>
      <c r="P281" s="139">
        <f>SUM($P$282:$P$293)</f>
        <v>0</v>
      </c>
      <c r="Q281" s="134"/>
      <c r="R281" s="139">
        <f>SUM($R$282:$R$293)</f>
        <v>32.0435278</v>
      </c>
      <c r="S281" s="134"/>
      <c r="T281" s="140">
        <f>SUM($T$282:$T$293)</f>
        <v>0</v>
      </c>
      <c r="AR281" s="141" t="s">
        <v>20</v>
      </c>
      <c r="AT281" s="141" t="s">
        <v>70</v>
      </c>
      <c r="AU281" s="141" t="s">
        <v>20</v>
      </c>
      <c r="AY281" s="141" t="s">
        <v>129</v>
      </c>
      <c r="BK281" s="142">
        <f>SUM($BK$282:$BK$293)</f>
        <v>0</v>
      </c>
    </row>
    <row r="282" spans="2:65" s="6" customFormat="1" ht="15.75" customHeight="1">
      <c r="B282" s="23"/>
      <c r="C282" s="145" t="s">
        <v>410</v>
      </c>
      <c r="D282" s="145" t="s">
        <v>131</v>
      </c>
      <c r="E282" s="146" t="s">
        <v>411</v>
      </c>
      <c r="F282" s="147" t="s">
        <v>412</v>
      </c>
      <c r="G282" s="148" t="s">
        <v>134</v>
      </c>
      <c r="H282" s="149">
        <v>183.75</v>
      </c>
      <c r="I282" s="150"/>
      <c r="J282" s="151">
        <f>ROUND($I$282*$H$282,2)</f>
        <v>0</v>
      </c>
      <c r="K282" s="147" t="s">
        <v>135</v>
      </c>
      <c r="L282" s="43"/>
      <c r="M282" s="152"/>
      <c r="N282" s="153" t="s">
        <v>42</v>
      </c>
      <c r="O282" s="24"/>
      <c r="P282" s="24"/>
      <c r="Q282" s="154">
        <v>0.00116</v>
      </c>
      <c r="R282" s="154">
        <f>$Q$282*$H$282</f>
        <v>0.21315</v>
      </c>
      <c r="S282" s="154">
        <v>0</v>
      </c>
      <c r="T282" s="155">
        <f>$S$282*$H$282</f>
        <v>0</v>
      </c>
      <c r="AR282" s="89" t="s">
        <v>136</v>
      </c>
      <c r="AT282" s="89" t="s">
        <v>131</v>
      </c>
      <c r="AU282" s="89" t="s">
        <v>79</v>
      </c>
      <c r="AY282" s="6" t="s">
        <v>129</v>
      </c>
      <c r="BE282" s="156">
        <f>IF($N$282="základní",$J$282,0)</f>
        <v>0</v>
      </c>
      <c r="BF282" s="156">
        <f>IF($N$282="snížená",$J$282,0)</f>
        <v>0</v>
      </c>
      <c r="BG282" s="156">
        <f>IF($N$282="zákl. přenesená",$J$282,0)</f>
        <v>0</v>
      </c>
      <c r="BH282" s="156">
        <f>IF($N$282="sníž. přenesená",$J$282,0)</f>
        <v>0</v>
      </c>
      <c r="BI282" s="156">
        <f>IF($N$282="nulová",$J$282,0)</f>
        <v>0</v>
      </c>
      <c r="BJ282" s="89" t="s">
        <v>20</v>
      </c>
      <c r="BK282" s="156">
        <f>ROUND($I$282*$H$282,2)</f>
        <v>0</v>
      </c>
      <c r="BL282" s="89" t="s">
        <v>136</v>
      </c>
      <c r="BM282" s="89" t="s">
        <v>413</v>
      </c>
    </row>
    <row r="283" spans="2:47" s="6" customFormat="1" ht="57.75" customHeight="1">
      <c r="B283" s="23"/>
      <c r="C283" s="24"/>
      <c r="D283" s="157" t="s">
        <v>139</v>
      </c>
      <c r="E283" s="24"/>
      <c r="F283" s="160" t="s">
        <v>414</v>
      </c>
      <c r="G283" s="24"/>
      <c r="H283" s="24"/>
      <c r="J283" s="24"/>
      <c r="K283" s="24"/>
      <c r="L283" s="43"/>
      <c r="M283" s="56"/>
      <c r="N283" s="24"/>
      <c r="O283" s="24"/>
      <c r="P283" s="24"/>
      <c r="Q283" s="24"/>
      <c r="R283" s="24"/>
      <c r="S283" s="24"/>
      <c r="T283" s="57"/>
      <c r="AT283" s="6" t="s">
        <v>139</v>
      </c>
      <c r="AU283" s="6" t="s">
        <v>79</v>
      </c>
    </row>
    <row r="284" spans="2:51" s="6" customFormat="1" ht="15.75" customHeight="1">
      <c r="B284" s="161"/>
      <c r="C284" s="162"/>
      <c r="D284" s="159" t="s">
        <v>141</v>
      </c>
      <c r="E284" s="162"/>
      <c r="F284" s="163" t="s">
        <v>415</v>
      </c>
      <c r="G284" s="162"/>
      <c r="H284" s="164">
        <v>131</v>
      </c>
      <c r="J284" s="162"/>
      <c r="K284" s="162"/>
      <c r="L284" s="165"/>
      <c r="M284" s="166"/>
      <c r="N284" s="162"/>
      <c r="O284" s="162"/>
      <c r="P284" s="162"/>
      <c r="Q284" s="162"/>
      <c r="R284" s="162"/>
      <c r="S284" s="162"/>
      <c r="T284" s="167"/>
      <c r="AT284" s="168" t="s">
        <v>141</v>
      </c>
      <c r="AU284" s="168" t="s">
        <v>79</v>
      </c>
      <c r="AV284" s="168" t="s">
        <v>79</v>
      </c>
      <c r="AW284" s="168" t="s">
        <v>100</v>
      </c>
      <c r="AX284" s="168" t="s">
        <v>71</v>
      </c>
      <c r="AY284" s="168" t="s">
        <v>129</v>
      </c>
    </row>
    <row r="285" spans="2:51" s="6" customFormat="1" ht="15.75" customHeight="1">
      <c r="B285" s="161"/>
      <c r="C285" s="162"/>
      <c r="D285" s="159" t="s">
        <v>141</v>
      </c>
      <c r="E285" s="162"/>
      <c r="F285" s="163" t="s">
        <v>416</v>
      </c>
      <c r="G285" s="162"/>
      <c r="H285" s="164">
        <v>52.75</v>
      </c>
      <c r="J285" s="162"/>
      <c r="K285" s="162"/>
      <c r="L285" s="165"/>
      <c r="M285" s="166"/>
      <c r="N285" s="162"/>
      <c r="O285" s="162"/>
      <c r="P285" s="162"/>
      <c r="Q285" s="162"/>
      <c r="R285" s="162"/>
      <c r="S285" s="162"/>
      <c r="T285" s="167"/>
      <c r="AT285" s="168" t="s">
        <v>141</v>
      </c>
      <c r="AU285" s="168" t="s">
        <v>79</v>
      </c>
      <c r="AV285" s="168" t="s">
        <v>79</v>
      </c>
      <c r="AW285" s="168" t="s">
        <v>100</v>
      </c>
      <c r="AX285" s="168" t="s">
        <v>71</v>
      </c>
      <c r="AY285" s="168" t="s">
        <v>129</v>
      </c>
    </row>
    <row r="286" spans="2:65" s="6" customFormat="1" ht="15.75" customHeight="1">
      <c r="B286" s="23"/>
      <c r="C286" s="145" t="s">
        <v>417</v>
      </c>
      <c r="D286" s="145" t="s">
        <v>131</v>
      </c>
      <c r="E286" s="146" t="s">
        <v>418</v>
      </c>
      <c r="F286" s="147" t="s">
        <v>419</v>
      </c>
      <c r="G286" s="148" t="s">
        <v>165</v>
      </c>
      <c r="H286" s="149">
        <v>16.538</v>
      </c>
      <c r="I286" s="150"/>
      <c r="J286" s="151">
        <f>ROUND($I$286*$H$286,2)</f>
        <v>0</v>
      </c>
      <c r="K286" s="147" t="s">
        <v>135</v>
      </c>
      <c r="L286" s="43"/>
      <c r="M286" s="152"/>
      <c r="N286" s="153" t="s">
        <v>42</v>
      </c>
      <c r="O286" s="24"/>
      <c r="P286" s="24"/>
      <c r="Q286" s="154">
        <v>1.9205</v>
      </c>
      <c r="R286" s="154">
        <f>$Q$286*$H$286</f>
        <v>31.761229000000004</v>
      </c>
      <c r="S286" s="154">
        <v>0</v>
      </c>
      <c r="T286" s="155">
        <f>$S$286*$H$286</f>
        <v>0</v>
      </c>
      <c r="AR286" s="89" t="s">
        <v>136</v>
      </c>
      <c r="AT286" s="89" t="s">
        <v>131</v>
      </c>
      <c r="AU286" s="89" t="s">
        <v>79</v>
      </c>
      <c r="AY286" s="6" t="s">
        <v>129</v>
      </c>
      <c r="BE286" s="156">
        <f>IF($N$286="základní",$J$286,0)</f>
        <v>0</v>
      </c>
      <c r="BF286" s="156">
        <f>IF($N$286="snížená",$J$286,0)</f>
        <v>0</v>
      </c>
      <c r="BG286" s="156">
        <f>IF($N$286="zákl. přenesená",$J$286,0)</f>
        <v>0</v>
      </c>
      <c r="BH286" s="156">
        <f>IF($N$286="sníž. přenesená",$J$286,0)</f>
        <v>0</v>
      </c>
      <c r="BI286" s="156">
        <f>IF($N$286="nulová",$J$286,0)</f>
        <v>0</v>
      </c>
      <c r="BJ286" s="89" t="s">
        <v>20</v>
      </c>
      <c r="BK286" s="156">
        <f>ROUND($I$286*$H$286,2)</f>
        <v>0</v>
      </c>
      <c r="BL286" s="89" t="s">
        <v>136</v>
      </c>
      <c r="BM286" s="89" t="s">
        <v>420</v>
      </c>
    </row>
    <row r="287" spans="2:47" s="6" customFormat="1" ht="71.25" customHeight="1">
      <c r="B287" s="23"/>
      <c r="C287" s="24"/>
      <c r="D287" s="157" t="s">
        <v>139</v>
      </c>
      <c r="E287" s="24"/>
      <c r="F287" s="160" t="s">
        <v>421</v>
      </c>
      <c r="G287" s="24"/>
      <c r="H287" s="24"/>
      <c r="J287" s="24"/>
      <c r="K287" s="24"/>
      <c r="L287" s="43"/>
      <c r="M287" s="56"/>
      <c r="N287" s="24"/>
      <c r="O287" s="24"/>
      <c r="P287" s="24"/>
      <c r="Q287" s="24"/>
      <c r="R287" s="24"/>
      <c r="S287" s="24"/>
      <c r="T287" s="57"/>
      <c r="AT287" s="6" t="s">
        <v>139</v>
      </c>
      <c r="AU287" s="6" t="s">
        <v>79</v>
      </c>
    </row>
    <row r="288" spans="2:51" s="6" customFormat="1" ht="15.75" customHeight="1">
      <c r="B288" s="161"/>
      <c r="C288" s="162"/>
      <c r="D288" s="159" t="s">
        <v>141</v>
      </c>
      <c r="E288" s="162"/>
      <c r="F288" s="163" t="s">
        <v>422</v>
      </c>
      <c r="G288" s="162"/>
      <c r="H288" s="164">
        <v>16.538</v>
      </c>
      <c r="J288" s="162"/>
      <c r="K288" s="162"/>
      <c r="L288" s="165"/>
      <c r="M288" s="166"/>
      <c r="N288" s="162"/>
      <c r="O288" s="162"/>
      <c r="P288" s="162"/>
      <c r="Q288" s="162"/>
      <c r="R288" s="162"/>
      <c r="S288" s="162"/>
      <c r="T288" s="167"/>
      <c r="AT288" s="168" t="s">
        <v>141</v>
      </c>
      <c r="AU288" s="168" t="s">
        <v>79</v>
      </c>
      <c r="AV288" s="168" t="s">
        <v>79</v>
      </c>
      <c r="AW288" s="168" t="s">
        <v>100</v>
      </c>
      <c r="AX288" s="168" t="s">
        <v>71</v>
      </c>
      <c r="AY288" s="168" t="s">
        <v>129</v>
      </c>
    </row>
    <row r="289" spans="2:65" s="6" customFormat="1" ht="15.75" customHeight="1">
      <c r="B289" s="23"/>
      <c r="C289" s="145" t="s">
        <v>423</v>
      </c>
      <c r="D289" s="145" t="s">
        <v>131</v>
      </c>
      <c r="E289" s="146" t="s">
        <v>424</v>
      </c>
      <c r="F289" s="147" t="s">
        <v>425</v>
      </c>
      <c r="G289" s="148" t="s">
        <v>148</v>
      </c>
      <c r="H289" s="149">
        <v>117.6</v>
      </c>
      <c r="I289" s="150"/>
      <c r="J289" s="151">
        <f>ROUND($I$289*$H$289,2)</f>
        <v>0</v>
      </c>
      <c r="K289" s="147" t="s">
        <v>135</v>
      </c>
      <c r="L289" s="43"/>
      <c r="M289" s="152"/>
      <c r="N289" s="153" t="s">
        <v>42</v>
      </c>
      <c r="O289" s="24"/>
      <c r="P289" s="24"/>
      <c r="Q289" s="154">
        <v>0.00017</v>
      </c>
      <c r="R289" s="154">
        <f>$Q$289*$H$289</f>
        <v>0.019992</v>
      </c>
      <c r="S289" s="154">
        <v>0</v>
      </c>
      <c r="T289" s="155">
        <f>$S$289*$H$289</f>
        <v>0</v>
      </c>
      <c r="AR289" s="89" t="s">
        <v>136</v>
      </c>
      <c r="AT289" s="89" t="s">
        <v>131</v>
      </c>
      <c r="AU289" s="89" t="s">
        <v>79</v>
      </c>
      <c r="AY289" s="6" t="s">
        <v>129</v>
      </c>
      <c r="BE289" s="156">
        <f>IF($N$289="základní",$J$289,0)</f>
        <v>0</v>
      </c>
      <c r="BF289" s="156">
        <f>IF($N$289="snížená",$J$289,0)</f>
        <v>0</v>
      </c>
      <c r="BG289" s="156">
        <f>IF($N$289="zákl. přenesená",$J$289,0)</f>
        <v>0</v>
      </c>
      <c r="BH289" s="156">
        <f>IF($N$289="sníž. přenesená",$J$289,0)</f>
        <v>0</v>
      </c>
      <c r="BI289" s="156">
        <f>IF($N$289="nulová",$J$289,0)</f>
        <v>0</v>
      </c>
      <c r="BJ289" s="89" t="s">
        <v>20</v>
      </c>
      <c r="BK289" s="156">
        <f>ROUND($I$289*$H$289,2)</f>
        <v>0</v>
      </c>
      <c r="BL289" s="89" t="s">
        <v>136</v>
      </c>
      <c r="BM289" s="89" t="s">
        <v>426</v>
      </c>
    </row>
    <row r="290" spans="2:47" s="6" customFormat="1" ht="165.75" customHeight="1">
      <c r="B290" s="23"/>
      <c r="C290" s="24"/>
      <c r="D290" s="157" t="s">
        <v>139</v>
      </c>
      <c r="E290" s="24"/>
      <c r="F290" s="160" t="s">
        <v>427</v>
      </c>
      <c r="G290" s="24"/>
      <c r="H290" s="24"/>
      <c r="J290" s="24"/>
      <c r="K290" s="24"/>
      <c r="L290" s="43"/>
      <c r="M290" s="56"/>
      <c r="N290" s="24"/>
      <c r="O290" s="24"/>
      <c r="P290" s="24"/>
      <c r="Q290" s="24"/>
      <c r="R290" s="24"/>
      <c r="S290" s="24"/>
      <c r="T290" s="57"/>
      <c r="AT290" s="6" t="s">
        <v>139</v>
      </c>
      <c r="AU290" s="6" t="s">
        <v>79</v>
      </c>
    </row>
    <row r="291" spans="2:51" s="6" customFormat="1" ht="15.75" customHeight="1">
      <c r="B291" s="161"/>
      <c r="C291" s="162"/>
      <c r="D291" s="159" t="s">
        <v>141</v>
      </c>
      <c r="E291" s="162"/>
      <c r="F291" s="163" t="s">
        <v>428</v>
      </c>
      <c r="G291" s="162"/>
      <c r="H291" s="164">
        <v>117.6</v>
      </c>
      <c r="J291" s="162"/>
      <c r="K291" s="162"/>
      <c r="L291" s="165"/>
      <c r="M291" s="166"/>
      <c r="N291" s="162"/>
      <c r="O291" s="162"/>
      <c r="P291" s="162"/>
      <c r="Q291" s="162"/>
      <c r="R291" s="162"/>
      <c r="S291" s="162"/>
      <c r="T291" s="167"/>
      <c r="AT291" s="168" t="s">
        <v>141</v>
      </c>
      <c r="AU291" s="168" t="s">
        <v>79</v>
      </c>
      <c r="AV291" s="168" t="s">
        <v>79</v>
      </c>
      <c r="AW291" s="168" t="s">
        <v>100</v>
      </c>
      <c r="AX291" s="168" t="s">
        <v>71</v>
      </c>
      <c r="AY291" s="168" t="s">
        <v>129</v>
      </c>
    </row>
    <row r="292" spans="2:65" s="6" customFormat="1" ht="15.75" customHeight="1">
      <c r="B292" s="23"/>
      <c r="C292" s="176" t="s">
        <v>429</v>
      </c>
      <c r="D292" s="176" t="s">
        <v>264</v>
      </c>
      <c r="E292" s="177" t="s">
        <v>430</v>
      </c>
      <c r="F292" s="178" t="s">
        <v>431</v>
      </c>
      <c r="G292" s="179" t="s">
        <v>134</v>
      </c>
      <c r="H292" s="180">
        <v>129.36</v>
      </c>
      <c r="I292" s="181"/>
      <c r="J292" s="182">
        <f>ROUND($I$292*$H$292,2)</f>
        <v>0</v>
      </c>
      <c r="K292" s="178"/>
      <c r="L292" s="183"/>
      <c r="M292" s="184"/>
      <c r="N292" s="185" t="s">
        <v>42</v>
      </c>
      <c r="O292" s="24"/>
      <c r="P292" s="24"/>
      <c r="Q292" s="154">
        <v>0.00038</v>
      </c>
      <c r="R292" s="154">
        <f>$Q$292*$H$292</f>
        <v>0.04915680000000001</v>
      </c>
      <c r="S292" s="154">
        <v>0</v>
      </c>
      <c r="T292" s="155">
        <f>$S$292*$H$292</f>
        <v>0</v>
      </c>
      <c r="AR292" s="89" t="s">
        <v>191</v>
      </c>
      <c r="AT292" s="89" t="s">
        <v>264</v>
      </c>
      <c r="AU292" s="89" t="s">
        <v>79</v>
      </c>
      <c r="AY292" s="6" t="s">
        <v>129</v>
      </c>
      <c r="BE292" s="156">
        <f>IF($N$292="základní",$J$292,0)</f>
        <v>0</v>
      </c>
      <c r="BF292" s="156">
        <f>IF($N$292="snížená",$J$292,0)</f>
        <v>0</v>
      </c>
      <c r="BG292" s="156">
        <f>IF($N$292="zákl. přenesená",$J$292,0)</f>
        <v>0</v>
      </c>
      <c r="BH292" s="156">
        <f>IF($N$292="sníž. přenesená",$J$292,0)</f>
        <v>0</v>
      </c>
      <c r="BI292" s="156">
        <f>IF($N$292="nulová",$J$292,0)</f>
        <v>0</v>
      </c>
      <c r="BJ292" s="89" t="s">
        <v>20</v>
      </c>
      <c r="BK292" s="156">
        <f>ROUND($I$292*$H$292,2)</f>
        <v>0</v>
      </c>
      <c r="BL292" s="89" t="s">
        <v>136</v>
      </c>
      <c r="BM292" s="89" t="s">
        <v>432</v>
      </c>
    </row>
    <row r="293" spans="2:51" s="6" customFormat="1" ht="15.75" customHeight="1">
      <c r="B293" s="161"/>
      <c r="C293" s="162"/>
      <c r="D293" s="157" t="s">
        <v>141</v>
      </c>
      <c r="E293" s="163"/>
      <c r="F293" s="163" t="s">
        <v>433</v>
      </c>
      <c r="G293" s="162"/>
      <c r="H293" s="164">
        <v>129.36</v>
      </c>
      <c r="J293" s="162"/>
      <c r="K293" s="162"/>
      <c r="L293" s="165"/>
      <c r="M293" s="166"/>
      <c r="N293" s="162"/>
      <c r="O293" s="162"/>
      <c r="P293" s="162"/>
      <c r="Q293" s="162"/>
      <c r="R293" s="162"/>
      <c r="S293" s="162"/>
      <c r="T293" s="167"/>
      <c r="AT293" s="168" t="s">
        <v>141</v>
      </c>
      <c r="AU293" s="168" t="s">
        <v>79</v>
      </c>
      <c r="AV293" s="168" t="s">
        <v>79</v>
      </c>
      <c r="AW293" s="168" t="s">
        <v>100</v>
      </c>
      <c r="AX293" s="168" t="s">
        <v>71</v>
      </c>
      <c r="AY293" s="168" t="s">
        <v>129</v>
      </c>
    </row>
    <row r="294" spans="2:63" s="132" customFormat="1" ht="30.75" customHeight="1">
      <c r="B294" s="133"/>
      <c r="C294" s="134"/>
      <c r="D294" s="134" t="s">
        <v>70</v>
      </c>
      <c r="E294" s="143" t="s">
        <v>162</v>
      </c>
      <c r="F294" s="143" t="s">
        <v>434</v>
      </c>
      <c r="G294" s="134"/>
      <c r="H294" s="134"/>
      <c r="J294" s="144">
        <f>$BK$294</f>
        <v>0</v>
      </c>
      <c r="K294" s="134"/>
      <c r="L294" s="137"/>
      <c r="M294" s="138"/>
      <c r="N294" s="134"/>
      <c r="O294" s="134"/>
      <c r="P294" s="139">
        <f>SUM($P$295:$P$348)</f>
        <v>0</v>
      </c>
      <c r="Q294" s="134"/>
      <c r="R294" s="139">
        <f>SUM($R$295:$R$348)</f>
        <v>1.8699799</v>
      </c>
      <c r="S294" s="134"/>
      <c r="T294" s="140">
        <f>SUM($T$295:$T$348)</f>
        <v>0</v>
      </c>
      <c r="AR294" s="141" t="s">
        <v>20</v>
      </c>
      <c r="AT294" s="141" t="s">
        <v>70</v>
      </c>
      <c r="AU294" s="141" t="s">
        <v>20</v>
      </c>
      <c r="AY294" s="141" t="s">
        <v>129</v>
      </c>
      <c r="BK294" s="142">
        <f>SUM($BK$295:$BK$348)</f>
        <v>0</v>
      </c>
    </row>
    <row r="295" spans="2:65" s="6" customFormat="1" ht="15.75" customHeight="1">
      <c r="B295" s="23"/>
      <c r="C295" s="145" t="s">
        <v>435</v>
      </c>
      <c r="D295" s="145" t="s">
        <v>131</v>
      </c>
      <c r="E295" s="146" t="s">
        <v>436</v>
      </c>
      <c r="F295" s="147" t="s">
        <v>437</v>
      </c>
      <c r="G295" s="148" t="s">
        <v>148</v>
      </c>
      <c r="H295" s="149">
        <v>1834.59</v>
      </c>
      <c r="I295" s="150"/>
      <c r="J295" s="151">
        <f>ROUND($I$295*$H$295,2)</f>
        <v>0</v>
      </c>
      <c r="K295" s="147" t="s">
        <v>135</v>
      </c>
      <c r="L295" s="43"/>
      <c r="M295" s="152"/>
      <c r="N295" s="153" t="s">
        <v>42</v>
      </c>
      <c r="O295" s="24"/>
      <c r="P295" s="24"/>
      <c r="Q295" s="154">
        <v>0</v>
      </c>
      <c r="R295" s="154">
        <f>$Q$295*$H$295</f>
        <v>0</v>
      </c>
      <c r="S295" s="154">
        <v>0</v>
      </c>
      <c r="T295" s="155">
        <f>$S$295*$H$295</f>
        <v>0</v>
      </c>
      <c r="AR295" s="89" t="s">
        <v>136</v>
      </c>
      <c r="AT295" s="89" t="s">
        <v>131</v>
      </c>
      <c r="AU295" s="89" t="s">
        <v>79</v>
      </c>
      <c r="AY295" s="6" t="s">
        <v>129</v>
      </c>
      <c r="BE295" s="156">
        <f>IF($N$295="základní",$J$295,0)</f>
        <v>0</v>
      </c>
      <c r="BF295" s="156">
        <f>IF($N$295="snížená",$J$295,0)</f>
        <v>0</v>
      </c>
      <c r="BG295" s="156">
        <f>IF($N$295="zákl. přenesená",$J$295,0)</f>
        <v>0</v>
      </c>
      <c r="BH295" s="156">
        <f>IF($N$295="sníž. přenesená",$J$295,0)</f>
        <v>0</v>
      </c>
      <c r="BI295" s="156">
        <f>IF($N$295="nulová",$J$295,0)</f>
        <v>0</v>
      </c>
      <c r="BJ295" s="89" t="s">
        <v>20</v>
      </c>
      <c r="BK295" s="156">
        <f>ROUND($I$295*$H$295,2)</f>
        <v>0</v>
      </c>
      <c r="BL295" s="89" t="s">
        <v>136</v>
      </c>
      <c r="BM295" s="89" t="s">
        <v>341</v>
      </c>
    </row>
    <row r="296" spans="2:47" s="6" customFormat="1" ht="16.5" customHeight="1">
      <c r="B296" s="23"/>
      <c r="C296" s="24"/>
      <c r="D296" s="157" t="s">
        <v>137</v>
      </c>
      <c r="E296" s="24"/>
      <c r="F296" s="158" t="s">
        <v>438</v>
      </c>
      <c r="G296" s="24"/>
      <c r="H296" s="24"/>
      <c r="J296" s="24"/>
      <c r="K296" s="24"/>
      <c r="L296" s="43"/>
      <c r="M296" s="56"/>
      <c r="N296" s="24"/>
      <c r="O296" s="24"/>
      <c r="P296" s="24"/>
      <c r="Q296" s="24"/>
      <c r="R296" s="24"/>
      <c r="S296" s="24"/>
      <c r="T296" s="57"/>
      <c r="AT296" s="6" t="s">
        <v>137</v>
      </c>
      <c r="AU296" s="6" t="s">
        <v>79</v>
      </c>
    </row>
    <row r="297" spans="2:51" s="6" customFormat="1" ht="15.75" customHeight="1">
      <c r="B297" s="161"/>
      <c r="C297" s="162"/>
      <c r="D297" s="159" t="s">
        <v>141</v>
      </c>
      <c r="E297" s="162"/>
      <c r="F297" s="163" t="s">
        <v>439</v>
      </c>
      <c r="G297" s="162"/>
      <c r="H297" s="164">
        <v>3.154</v>
      </c>
      <c r="J297" s="162"/>
      <c r="K297" s="162"/>
      <c r="L297" s="165"/>
      <c r="M297" s="166"/>
      <c r="N297" s="162"/>
      <c r="O297" s="162"/>
      <c r="P297" s="162"/>
      <c r="Q297" s="162"/>
      <c r="R297" s="162"/>
      <c r="S297" s="162"/>
      <c r="T297" s="167"/>
      <c r="AT297" s="168" t="s">
        <v>141</v>
      </c>
      <c r="AU297" s="168" t="s">
        <v>79</v>
      </c>
      <c r="AV297" s="168" t="s">
        <v>79</v>
      </c>
      <c r="AW297" s="168" t="s">
        <v>100</v>
      </c>
      <c r="AX297" s="168" t="s">
        <v>71</v>
      </c>
      <c r="AY297" s="168" t="s">
        <v>129</v>
      </c>
    </row>
    <row r="298" spans="2:51" s="6" customFormat="1" ht="15.75" customHeight="1">
      <c r="B298" s="161"/>
      <c r="C298" s="162"/>
      <c r="D298" s="159" t="s">
        <v>141</v>
      </c>
      <c r="E298" s="162"/>
      <c r="F298" s="163" t="s">
        <v>440</v>
      </c>
      <c r="G298" s="162"/>
      <c r="H298" s="164">
        <v>580.304</v>
      </c>
      <c r="J298" s="162"/>
      <c r="K298" s="162"/>
      <c r="L298" s="165"/>
      <c r="M298" s="166"/>
      <c r="N298" s="162"/>
      <c r="O298" s="162"/>
      <c r="P298" s="162"/>
      <c r="Q298" s="162"/>
      <c r="R298" s="162"/>
      <c r="S298" s="162"/>
      <c r="T298" s="167"/>
      <c r="AT298" s="168" t="s">
        <v>141</v>
      </c>
      <c r="AU298" s="168" t="s">
        <v>79</v>
      </c>
      <c r="AV298" s="168" t="s">
        <v>79</v>
      </c>
      <c r="AW298" s="168" t="s">
        <v>100</v>
      </c>
      <c r="AX298" s="168" t="s">
        <v>71</v>
      </c>
      <c r="AY298" s="168" t="s">
        <v>129</v>
      </c>
    </row>
    <row r="299" spans="2:51" s="6" customFormat="1" ht="15.75" customHeight="1">
      <c r="B299" s="161"/>
      <c r="C299" s="162"/>
      <c r="D299" s="159" t="s">
        <v>141</v>
      </c>
      <c r="E299" s="162"/>
      <c r="F299" s="163" t="s">
        <v>441</v>
      </c>
      <c r="G299" s="162"/>
      <c r="H299" s="164">
        <v>43.798</v>
      </c>
      <c r="J299" s="162"/>
      <c r="K299" s="162"/>
      <c r="L299" s="165"/>
      <c r="M299" s="166"/>
      <c r="N299" s="162"/>
      <c r="O299" s="162"/>
      <c r="P299" s="162"/>
      <c r="Q299" s="162"/>
      <c r="R299" s="162"/>
      <c r="S299" s="162"/>
      <c r="T299" s="167"/>
      <c r="AT299" s="168" t="s">
        <v>141</v>
      </c>
      <c r="AU299" s="168" t="s">
        <v>79</v>
      </c>
      <c r="AV299" s="168" t="s">
        <v>79</v>
      </c>
      <c r="AW299" s="168" t="s">
        <v>100</v>
      </c>
      <c r="AX299" s="168" t="s">
        <v>71</v>
      </c>
      <c r="AY299" s="168" t="s">
        <v>129</v>
      </c>
    </row>
    <row r="300" spans="2:51" s="6" customFormat="1" ht="15.75" customHeight="1">
      <c r="B300" s="161"/>
      <c r="C300" s="162"/>
      <c r="D300" s="159" t="s">
        <v>141</v>
      </c>
      <c r="E300" s="162"/>
      <c r="F300" s="163" t="s">
        <v>442</v>
      </c>
      <c r="G300" s="162"/>
      <c r="H300" s="164">
        <v>290.984</v>
      </c>
      <c r="J300" s="162"/>
      <c r="K300" s="162"/>
      <c r="L300" s="165"/>
      <c r="M300" s="166"/>
      <c r="N300" s="162"/>
      <c r="O300" s="162"/>
      <c r="P300" s="162"/>
      <c r="Q300" s="162"/>
      <c r="R300" s="162"/>
      <c r="S300" s="162"/>
      <c r="T300" s="167"/>
      <c r="AT300" s="168" t="s">
        <v>141</v>
      </c>
      <c r="AU300" s="168" t="s">
        <v>79</v>
      </c>
      <c r="AV300" s="168" t="s">
        <v>79</v>
      </c>
      <c r="AW300" s="168" t="s">
        <v>100</v>
      </c>
      <c r="AX300" s="168" t="s">
        <v>71</v>
      </c>
      <c r="AY300" s="168" t="s">
        <v>129</v>
      </c>
    </row>
    <row r="301" spans="2:51" s="6" customFormat="1" ht="15.75" customHeight="1">
      <c r="B301" s="161"/>
      <c r="C301" s="162"/>
      <c r="D301" s="159" t="s">
        <v>141</v>
      </c>
      <c r="E301" s="162"/>
      <c r="F301" s="163" t="s">
        <v>443</v>
      </c>
      <c r="G301" s="162"/>
      <c r="H301" s="164">
        <v>349.377</v>
      </c>
      <c r="J301" s="162"/>
      <c r="K301" s="162"/>
      <c r="L301" s="165"/>
      <c r="M301" s="166"/>
      <c r="N301" s="162"/>
      <c r="O301" s="162"/>
      <c r="P301" s="162"/>
      <c r="Q301" s="162"/>
      <c r="R301" s="162"/>
      <c r="S301" s="162"/>
      <c r="T301" s="167"/>
      <c r="AT301" s="168" t="s">
        <v>141</v>
      </c>
      <c r="AU301" s="168" t="s">
        <v>79</v>
      </c>
      <c r="AV301" s="168" t="s">
        <v>79</v>
      </c>
      <c r="AW301" s="168" t="s">
        <v>100</v>
      </c>
      <c r="AX301" s="168" t="s">
        <v>71</v>
      </c>
      <c r="AY301" s="168" t="s">
        <v>129</v>
      </c>
    </row>
    <row r="302" spans="2:51" s="6" customFormat="1" ht="15.75" customHeight="1">
      <c r="B302" s="161"/>
      <c r="C302" s="162"/>
      <c r="D302" s="159" t="s">
        <v>141</v>
      </c>
      <c r="E302" s="162"/>
      <c r="F302" s="163" t="s">
        <v>444</v>
      </c>
      <c r="G302" s="162"/>
      <c r="H302" s="164">
        <v>246.839</v>
      </c>
      <c r="J302" s="162"/>
      <c r="K302" s="162"/>
      <c r="L302" s="165"/>
      <c r="M302" s="166"/>
      <c r="N302" s="162"/>
      <c r="O302" s="162"/>
      <c r="P302" s="162"/>
      <c r="Q302" s="162"/>
      <c r="R302" s="162"/>
      <c r="S302" s="162"/>
      <c r="T302" s="167"/>
      <c r="AT302" s="168" t="s">
        <v>141</v>
      </c>
      <c r="AU302" s="168" t="s">
        <v>79</v>
      </c>
      <c r="AV302" s="168" t="s">
        <v>79</v>
      </c>
      <c r="AW302" s="168" t="s">
        <v>100</v>
      </c>
      <c r="AX302" s="168" t="s">
        <v>71</v>
      </c>
      <c r="AY302" s="168" t="s">
        <v>129</v>
      </c>
    </row>
    <row r="303" spans="2:51" s="6" customFormat="1" ht="15.75" customHeight="1">
      <c r="B303" s="161"/>
      <c r="C303" s="162"/>
      <c r="D303" s="159" t="s">
        <v>141</v>
      </c>
      <c r="E303" s="162"/>
      <c r="F303" s="163" t="s">
        <v>445</v>
      </c>
      <c r="G303" s="162"/>
      <c r="H303" s="164">
        <v>320.134</v>
      </c>
      <c r="J303" s="162"/>
      <c r="K303" s="162"/>
      <c r="L303" s="165"/>
      <c r="M303" s="166"/>
      <c r="N303" s="162"/>
      <c r="O303" s="162"/>
      <c r="P303" s="162"/>
      <c r="Q303" s="162"/>
      <c r="R303" s="162"/>
      <c r="S303" s="162"/>
      <c r="T303" s="167"/>
      <c r="AT303" s="168" t="s">
        <v>141</v>
      </c>
      <c r="AU303" s="168" t="s">
        <v>79</v>
      </c>
      <c r="AV303" s="168" t="s">
        <v>79</v>
      </c>
      <c r="AW303" s="168" t="s">
        <v>100</v>
      </c>
      <c r="AX303" s="168" t="s">
        <v>71</v>
      </c>
      <c r="AY303" s="168" t="s">
        <v>129</v>
      </c>
    </row>
    <row r="304" spans="2:65" s="6" customFormat="1" ht="15.75" customHeight="1">
      <c r="B304" s="23"/>
      <c r="C304" s="145" t="s">
        <v>446</v>
      </c>
      <c r="D304" s="145" t="s">
        <v>131</v>
      </c>
      <c r="E304" s="146" t="s">
        <v>447</v>
      </c>
      <c r="F304" s="147" t="s">
        <v>448</v>
      </c>
      <c r="G304" s="148" t="s">
        <v>148</v>
      </c>
      <c r="H304" s="149">
        <v>1834.59</v>
      </c>
      <c r="I304" s="150"/>
      <c r="J304" s="151">
        <f>ROUND($I$304*$H$304,2)</f>
        <v>0</v>
      </c>
      <c r="K304" s="147" t="s">
        <v>135</v>
      </c>
      <c r="L304" s="43"/>
      <c r="M304" s="152"/>
      <c r="N304" s="153" t="s">
        <v>42</v>
      </c>
      <c r="O304" s="24"/>
      <c r="P304" s="24"/>
      <c r="Q304" s="154">
        <v>0</v>
      </c>
      <c r="R304" s="154">
        <f>$Q$304*$H$304</f>
        <v>0</v>
      </c>
      <c r="S304" s="154">
        <v>0</v>
      </c>
      <c r="T304" s="155">
        <f>$S$304*$H$304</f>
        <v>0</v>
      </c>
      <c r="AR304" s="89" t="s">
        <v>136</v>
      </c>
      <c r="AT304" s="89" t="s">
        <v>131</v>
      </c>
      <c r="AU304" s="89" t="s">
        <v>79</v>
      </c>
      <c r="AY304" s="6" t="s">
        <v>129</v>
      </c>
      <c r="BE304" s="156">
        <f>IF($N$304="základní",$J$304,0)</f>
        <v>0</v>
      </c>
      <c r="BF304" s="156">
        <f>IF($N$304="snížená",$J$304,0)</f>
        <v>0</v>
      </c>
      <c r="BG304" s="156">
        <f>IF($N$304="zákl. přenesená",$J$304,0)</f>
        <v>0</v>
      </c>
      <c r="BH304" s="156">
        <f>IF($N$304="sníž. přenesená",$J$304,0)</f>
        <v>0</v>
      </c>
      <c r="BI304" s="156">
        <f>IF($N$304="nulová",$J$304,0)</f>
        <v>0</v>
      </c>
      <c r="BJ304" s="89" t="s">
        <v>20</v>
      </c>
      <c r="BK304" s="156">
        <f>ROUND($I$304*$H$304,2)</f>
        <v>0</v>
      </c>
      <c r="BL304" s="89" t="s">
        <v>136</v>
      </c>
      <c r="BM304" s="89" t="s">
        <v>345</v>
      </c>
    </row>
    <row r="305" spans="2:47" s="6" customFormat="1" ht="16.5" customHeight="1">
      <c r="B305" s="23"/>
      <c r="C305" s="24"/>
      <c r="D305" s="157" t="s">
        <v>137</v>
      </c>
      <c r="E305" s="24"/>
      <c r="F305" s="158" t="s">
        <v>449</v>
      </c>
      <c r="G305" s="24"/>
      <c r="H305" s="24"/>
      <c r="J305" s="24"/>
      <c r="K305" s="24"/>
      <c r="L305" s="43"/>
      <c r="M305" s="56"/>
      <c r="N305" s="24"/>
      <c r="O305" s="24"/>
      <c r="P305" s="24"/>
      <c r="Q305" s="24"/>
      <c r="R305" s="24"/>
      <c r="S305" s="24"/>
      <c r="T305" s="57"/>
      <c r="AT305" s="6" t="s">
        <v>137</v>
      </c>
      <c r="AU305" s="6" t="s">
        <v>79</v>
      </c>
    </row>
    <row r="306" spans="2:47" s="6" customFormat="1" ht="57.75" customHeight="1">
      <c r="B306" s="23"/>
      <c r="C306" s="24"/>
      <c r="D306" s="159" t="s">
        <v>139</v>
      </c>
      <c r="E306" s="24"/>
      <c r="F306" s="160" t="s">
        <v>450</v>
      </c>
      <c r="G306" s="24"/>
      <c r="H306" s="24"/>
      <c r="J306" s="24"/>
      <c r="K306" s="24"/>
      <c r="L306" s="43"/>
      <c r="M306" s="56"/>
      <c r="N306" s="24"/>
      <c r="O306" s="24"/>
      <c r="P306" s="24"/>
      <c r="Q306" s="24"/>
      <c r="R306" s="24"/>
      <c r="S306" s="24"/>
      <c r="T306" s="57"/>
      <c r="AT306" s="6" t="s">
        <v>139</v>
      </c>
      <c r="AU306" s="6" t="s">
        <v>79</v>
      </c>
    </row>
    <row r="307" spans="2:51" s="6" customFormat="1" ht="15.75" customHeight="1">
      <c r="B307" s="161"/>
      <c r="C307" s="162"/>
      <c r="D307" s="159" t="s">
        <v>141</v>
      </c>
      <c r="E307" s="162"/>
      <c r="F307" s="163" t="s">
        <v>439</v>
      </c>
      <c r="G307" s="162"/>
      <c r="H307" s="164">
        <v>3.154</v>
      </c>
      <c r="J307" s="162"/>
      <c r="K307" s="162"/>
      <c r="L307" s="165"/>
      <c r="M307" s="166"/>
      <c r="N307" s="162"/>
      <c r="O307" s="162"/>
      <c r="P307" s="162"/>
      <c r="Q307" s="162"/>
      <c r="R307" s="162"/>
      <c r="S307" s="162"/>
      <c r="T307" s="167"/>
      <c r="AT307" s="168" t="s">
        <v>141</v>
      </c>
      <c r="AU307" s="168" t="s">
        <v>79</v>
      </c>
      <c r="AV307" s="168" t="s">
        <v>79</v>
      </c>
      <c r="AW307" s="168" t="s">
        <v>100</v>
      </c>
      <c r="AX307" s="168" t="s">
        <v>71</v>
      </c>
      <c r="AY307" s="168" t="s">
        <v>129</v>
      </c>
    </row>
    <row r="308" spans="2:51" s="6" customFormat="1" ht="15.75" customHeight="1">
      <c r="B308" s="161"/>
      <c r="C308" s="162"/>
      <c r="D308" s="159" t="s">
        <v>141</v>
      </c>
      <c r="E308" s="162"/>
      <c r="F308" s="163" t="s">
        <v>440</v>
      </c>
      <c r="G308" s="162"/>
      <c r="H308" s="164">
        <v>580.304</v>
      </c>
      <c r="J308" s="162"/>
      <c r="K308" s="162"/>
      <c r="L308" s="165"/>
      <c r="M308" s="166"/>
      <c r="N308" s="162"/>
      <c r="O308" s="162"/>
      <c r="P308" s="162"/>
      <c r="Q308" s="162"/>
      <c r="R308" s="162"/>
      <c r="S308" s="162"/>
      <c r="T308" s="167"/>
      <c r="AT308" s="168" t="s">
        <v>141</v>
      </c>
      <c r="AU308" s="168" t="s">
        <v>79</v>
      </c>
      <c r="AV308" s="168" t="s">
        <v>79</v>
      </c>
      <c r="AW308" s="168" t="s">
        <v>100</v>
      </c>
      <c r="AX308" s="168" t="s">
        <v>71</v>
      </c>
      <c r="AY308" s="168" t="s">
        <v>129</v>
      </c>
    </row>
    <row r="309" spans="2:51" s="6" customFormat="1" ht="15.75" customHeight="1">
      <c r="B309" s="161"/>
      <c r="C309" s="162"/>
      <c r="D309" s="159" t="s">
        <v>141</v>
      </c>
      <c r="E309" s="162"/>
      <c r="F309" s="163" t="s">
        <v>441</v>
      </c>
      <c r="G309" s="162"/>
      <c r="H309" s="164">
        <v>43.798</v>
      </c>
      <c r="J309" s="162"/>
      <c r="K309" s="162"/>
      <c r="L309" s="165"/>
      <c r="M309" s="166"/>
      <c r="N309" s="162"/>
      <c r="O309" s="162"/>
      <c r="P309" s="162"/>
      <c r="Q309" s="162"/>
      <c r="R309" s="162"/>
      <c r="S309" s="162"/>
      <c r="T309" s="167"/>
      <c r="AT309" s="168" t="s">
        <v>141</v>
      </c>
      <c r="AU309" s="168" t="s">
        <v>79</v>
      </c>
      <c r="AV309" s="168" t="s">
        <v>79</v>
      </c>
      <c r="AW309" s="168" t="s">
        <v>100</v>
      </c>
      <c r="AX309" s="168" t="s">
        <v>71</v>
      </c>
      <c r="AY309" s="168" t="s">
        <v>129</v>
      </c>
    </row>
    <row r="310" spans="2:51" s="6" customFormat="1" ht="15.75" customHeight="1">
      <c r="B310" s="161"/>
      <c r="C310" s="162"/>
      <c r="D310" s="159" t="s">
        <v>141</v>
      </c>
      <c r="E310" s="162"/>
      <c r="F310" s="163" t="s">
        <v>442</v>
      </c>
      <c r="G310" s="162"/>
      <c r="H310" s="164">
        <v>290.984</v>
      </c>
      <c r="J310" s="162"/>
      <c r="K310" s="162"/>
      <c r="L310" s="165"/>
      <c r="M310" s="166"/>
      <c r="N310" s="162"/>
      <c r="O310" s="162"/>
      <c r="P310" s="162"/>
      <c r="Q310" s="162"/>
      <c r="R310" s="162"/>
      <c r="S310" s="162"/>
      <c r="T310" s="167"/>
      <c r="AT310" s="168" t="s">
        <v>141</v>
      </c>
      <c r="AU310" s="168" t="s">
        <v>79</v>
      </c>
      <c r="AV310" s="168" t="s">
        <v>79</v>
      </c>
      <c r="AW310" s="168" t="s">
        <v>100</v>
      </c>
      <c r="AX310" s="168" t="s">
        <v>71</v>
      </c>
      <c r="AY310" s="168" t="s">
        <v>129</v>
      </c>
    </row>
    <row r="311" spans="2:51" s="6" customFormat="1" ht="15.75" customHeight="1">
      <c r="B311" s="161"/>
      <c r="C311" s="162"/>
      <c r="D311" s="159" t="s">
        <v>141</v>
      </c>
      <c r="E311" s="162"/>
      <c r="F311" s="163" t="s">
        <v>443</v>
      </c>
      <c r="G311" s="162"/>
      <c r="H311" s="164">
        <v>349.377</v>
      </c>
      <c r="J311" s="162"/>
      <c r="K311" s="162"/>
      <c r="L311" s="165"/>
      <c r="M311" s="166"/>
      <c r="N311" s="162"/>
      <c r="O311" s="162"/>
      <c r="P311" s="162"/>
      <c r="Q311" s="162"/>
      <c r="R311" s="162"/>
      <c r="S311" s="162"/>
      <c r="T311" s="167"/>
      <c r="AT311" s="168" t="s">
        <v>141</v>
      </c>
      <c r="AU311" s="168" t="s">
        <v>79</v>
      </c>
      <c r="AV311" s="168" t="s">
        <v>79</v>
      </c>
      <c r="AW311" s="168" t="s">
        <v>100</v>
      </c>
      <c r="AX311" s="168" t="s">
        <v>71</v>
      </c>
      <c r="AY311" s="168" t="s">
        <v>129</v>
      </c>
    </row>
    <row r="312" spans="2:51" s="6" customFormat="1" ht="15.75" customHeight="1">
      <c r="B312" s="161"/>
      <c r="C312" s="162"/>
      <c r="D312" s="159" t="s">
        <v>141</v>
      </c>
      <c r="E312" s="162"/>
      <c r="F312" s="163" t="s">
        <v>444</v>
      </c>
      <c r="G312" s="162"/>
      <c r="H312" s="164">
        <v>246.839</v>
      </c>
      <c r="J312" s="162"/>
      <c r="K312" s="162"/>
      <c r="L312" s="165"/>
      <c r="M312" s="166"/>
      <c r="N312" s="162"/>
      <c r="O312" s="162"/>
      <c r="P312" s="162"/>
      <c r="Q312" s="162"/>
      <c r="R312" s="162"/>
      <c r="S312" s="162"/>
      <c r="T312" s="167"/>
      <c r="AT312" s="168" t="s">
        <v>141</v>
      </c>
      <c r="AU312" s="168" t="s">
        <v>79</v>
      </c>
      <c r="AV312" s="168" t="s">
        <v>79</v>
      </c>
      <c r="AW312" s="168" t="s">
        <v>100</v>
      </c>
      <c r="AX312" s="168" t="s">
        <v>71</v>
      </c>
      <c r="AY312" s="168" t="s">
        <v>129</v>
      </c>
    </row>
    <row r="313" spans="2:51" s="6" customFormat="1" ht="15.75" customHeight="1">
      <c r="B313" s="161"/>
      <c r="C313" s="162"/>
      <c r="D313" s="159" t="s">
        <v>141</v>
      </c>
      <c r="E313" s="162"/>
      <c r="F313" s="163" t="s">
        <v>445</v>
      </c>
      <c r="G313" s="162"/>
      <c r="H313" s="164">
        <v>320.134</v>
      </c>
      <c r="J313" s="162"/>
      <c r="K313" s="162"/>
      <c r="L313" s="165"/>
      <c r="M313" s="166"/>
      <c r="N313" s="162"/>
      <c r="O313" s="162"/>
      <c r="P313" s="162"/>
      <c r="Q313" s="162"/>
      <c r="R313" s="162"/>
      <c r="S313" s="162"/>
      <c r="T313" s="167"/>
      <c r="AT313" s="168" t="s">
        <v>141</v>
      </c>
      <c r="AU313" s="168" t="s">
        <v>79</v>
      </c>
      <c r="AV313" s="168" t="s">
        <v>79</v>
      </c>
      <c r="AW313" s="168" t="s">
        <v>100</v>
      </c>
      <c r="AX313" s="168" t="s">
        <v>71</v>
      </c>
      <c r="AY313" s="168" t="s">
        <v>129</v>
      </c>
    </row>
    <row r="314" spans="2:65" s="6" customFormat="1" ht="15.75" customHeight="1">
      <c r="B314" s="23"/>
      <c r="C314" s="145" t="s">
        <v>451</v>
      </c>
      <c r="D314" s="145" t="s">
        <v>131</v>
      </c>
      <c r="E314" s="146" t="s">
        <v>452</v>
      </c>
      <c r="F314" s="147" t="s">
        <v>453</v>
      </c>
      <c r="G314" s="148" t="s">
        <v>148</v>
      </c>
      <c r="H314" s="149">
        <v>1834.59</v>
      </c>
      <c r="I314" s="150"/>
      <c r="J314" s="151">
        <f>ROUND($I$314*$H$314,2)</f>
        <v>0</v>
      </c>
      <c r="K314" s="147" t="s">
        <v>135</v>
      </c>
      <c r="L314" s="43"/>
      <c r="M314" s="152"/>
      <c r="N314" s="153" t="s">
        <v>42</v>
      </c>
      <c r="O314" s="24"/>
      <c r="P314" s="24"/>
      <c r="Q314" s="154">
        <v>0</v>
      </c>
      <c r="R314" s="154">
        <f>$Q$314*$H$314</f>
        <v>0</v>
      </c>
      <c r="S314" s="154">
        <v>0</v>
      </c>
      <c r="T314" s="155">
        <f>$S$314*$H$314</f>
        <v>0</v>
      </c>
      <c r="AR314" s="89" t="s">
        <v>136</v>
      </c>
      <c r="AT314" s="89" t="s">
        <v>131</v>
      </c>
      <c r="AU314" s="89" t="s">
        <v>79</v>
      </c>
      <c r="AY314" s="6" t="s">
        <v>129</v>
      </c>
      <c r="BE314" s="156">
        <f>IF($N$314="základní",$J$314,0)</f>
        <v>0</v>
      </c>
      <c r="BF314" s="156">
        <f>IF($N$314="snížená",$J$314,0)</f>
        <v>0</v>
      </c>
      <c r="BG314" s="156">
        <f>IF($N$314="zákl. přenesená",$J$314,0)</f>
        <v>0</v>
      </c>
      <c r="BH314" s="156">
        <f>IF($N$314="sníž. přenesená",$J$314,0)</f>
        <v>0</v>
      </c>
      <c r="BI314" s="156">
        <f>IF($N$314="nulová",$J$314,0)</f>
        <v>0</v>
      </c>
      <c r="BJ314" s="89" t="s">
        <v>20</v>
      </c>
      <c r="BK314" s="156">
        <f>ROUND($I$314*$H$314,2)</f>
        <v>0</v>
      </c>
      <c r="BL314" s="89" t="s">
        <v>136</v>
      </c>
      <c r="BM314" s="89" t="s">
        <v>454</v>
      </c>
    </row>
    <row r="315" spans="2:47" s="6" customFormat="1" ht="30.75" customHeight="1">
      <c r="B315" s="23"/>
      <c r="C315" s="24"/>
      <c r="D315" s="157" t="s">
        <v>139</v>
      </c>
      <c r="E315" s="24"/>
      <c r="F315" s="160" t="s">
        <v>455</v>
      </c>
      <c r="G315" s="24"/>
      <c r="H315" s="24"/>
      <c r="J315" s="24"/>
      <c r="K315" s="24"/>
      <c r="L315" s="43"/>
      <c r="M315" s="56"/>
      <c r="N315" s="24"/>
      <c r="O315" s="24"/>
      <c r="P315" s="24"/>
      <c r="Q315" s="24"/>
      <c r="R315" s="24"/>
      <c r="S315" s="24"/>
      <c r="T315" s="57"/>
      <c r="AT315" s="6" t="s">
        <v>139</v>
      </c>
      <c r="AU315" s="6" t="s">
        <v>79</v>
      </c>
    </row>
    <row r="316" spans="2:65" s="6" customFormat="1" ht="15.75" customHeight="1">
      <c r="B316" s="23"/>
      <c r="C316" s="145" t="s">
        <v>456</v>
      </c>
      <c r="D316" s="145" t="s">
        <v>131</v>
      </c>
      <c r="E316" s="146" t="s">
        <v>457</v>
      </c>
      <c r="F316" s="147" t="s">
        <v>458</v>
      </c>
      <c r="G316" s="148" t="s">
        <v>148</v>
      </c>
      <c r="H316" s="149">
        <v>1834.59</v>
      </c>
      <c r="I316" s="150"/>
      <c r="J316" s="151">
        <f>ROUND($I$316*$H$316,2)</f>
        <v>0</v>
      </c>
      <c r="K316" s="147" t="s">
        <v>135</v>
      </c>
      <c r="L316" s="43"/>
      <c r="M316" s="152"/>
      <c r="N316" s="153" t="s">
        <v>42</v>
      </c>
      <c r="O316" s="24"/>
      <c r="P316" s="24"/>
      <c r="Q316" s="154">
        <v>0.00061</v>
      </c>
      <c r="R316" s="154">
        <f>$Q$316*$H$316</f>
        <v>1.1190999</v>
      </c>
      <c r="S316" s="154">
        <v>0</v>
      </c>
      <c r="T316" s="155">
        <f>$S$316*$H$316</f>
        <v>0</v>
      </c>
      <c r="AR316" s="89" t="s">
        <v>136</v>
      </c>
      <c r="AT316" s="89" t="s">
        <v>131</v>
      </c>
      <c r="AU316" s="89" t="s">
        <v>79</v>
      </c>
      <c r="AY316" s="6" t="s">
        <v>129</v>
      </c>
      <c r="BE316" s="156">
        <f>IF($N$316="základní",$J$316,0)</f>
        <v>0</v>
      </c>
      <c r="BF316" s="156">
        <f>IF($N$316="snížená",$J$316,0)</f>
        <v>0</v>
      </c>
      <c r="BG316" s="156">
        <f>IF($N$316="zákl. přenesená",$J$316,0)</f>
        <v>0</v>
      </c>
      <c r="BH316" s="156">
        <f>IF($N$316="sníž. přenesená",$J$316,0)</f>
        <v>0</v>
      </c>
      <c r="BI316" s="156">
        <f>IF($N$316="nulová",$J$316,0)</f>
        <v>0</v>
      </c>
      <c r="BJ316" s="89" t="s">
        <v>20</v>
      </c>
      <c r="BK316" s="156">
        <f>ROUND($I$316*$H$316,2)</f>
        <v>0</v>
      </c>
      <c r="BL316" s="89" t="s">
        <v>136</v>
      </c>
      <c r="BM316" s="89" t="s">
        <v>357</v>
      </c>
    </row>
    <row r="317" spans="2:47" s="6" customFormat="1" ht="16.5" customHeight="1">
      <c r="B317" s="23"/>
      <c r="C317" s="24"/>
      <c r="D317" s="157" t="s">
        <v>137</v>
      </c>
      <c r="E317" s="24"/>
      <c r="F317" s="158" t="s">
        <v>459</v>
      </c>
      <c r="G317" s="24"/>
      <c r="H317" s="24"/>
      <c r="J317" s="24"/>
      <c r="K317" s="24"/>
      <c r="L317" s="43"/>
      <c r="M317" s="56"/>
      <c r="N317" s="24"/>
      <c r="O317" s="24"/>
      <c r="P317" s="24"/>
      <c r="Q317" s="24"/>
      <c r="R317" s="24"/>
      <c r="S317" s="24"/>
      <c r="T317" s="57"/>
      <c r="AT317" s="6" t="s">
        <v>137</v>
      </c>
      <c r="AU317" s="6" t="s">
        <v>79</v>
      </c>
    </row>
    <row r="318" spans="2:65" s="6" customFormat="1" ht="15.75" customHeight="1">
      <c r="B318" s="23"/>
      <c r="C318" s="145" t="s">
        <v>460</v>
      </c>
      <c r="D318" s="145" t="s">
        <v>131</v>
      </c>
      <c r="E318" s="146" t="s">
        <v>461</v>
      </c>
      <c r="F318" s="147" t="s">
        <v>462</v>
      </c>
      <c r="G318" s="148" t="s">
        <v>148</v>
      </c>
      <c r="H318" s="149">
        <v>1834.59</v>
      </c>
      <c r="I318" s="150"/>
      <c r="J318" s="151">
        <f>ROUND($I$318*$H$318,2)</f>
        <v>0</v>
      </c>
      <c r="K318" s="147" t="s">
        <v>135</v>
      </c>
      <c r="L318" s="43"/>
      <c r="M318" s="152"/>
      <c r="N318" s="153" t="s">
        <v>42</v>
      </c>
      <c r="O318" s="24"/>
      <c r="P318" s="24"/>
      <c r="Q318" s="154">
        <v>0</v>
      </c>
      <c r="R318" s="154">
        <f>$Q$318*$H$318</f>
        <v>0</v>
      </c>
      <c r="S318" s="154">
        <v>0</v>
      </c>
      <c r="T318" s="155">
        <f>$S$318*$H$318</f>
        <v>0</v>
      </c>
      <c r="AR318" s="89" t="s">
        <v>136</v>
      </c>
      <c r="AT318" s="89" t="s">
        <v>131</v>
      </c>
      <c r="AU318" s="89" t="s">
        <v>79</v>
      </c>
      <c r="AY318" s="6" t="s">
        <v>129</v>
      </c>
      <c r="BE318" s="156">
        <f>IF($N$318="základní",$J$318,0)</f>
        <v>0</v>
      </c>
      <c r="BF318" s="156">
        <f>IF($N$318="snížená",$J$318,0)</f>
        <v>0</v>
      </c>
      <c r="BG318" s="156">
        <f>IF($N$318="zákl. přenesená",$J$318,0)</f>
        <v>0</v>
      </c>
      <c r="BH318" s="156">
        <f>IF($N$318="sníž. přenesená",$J$318,0)</f>
        <v>0</v>
      </c>
      <c r="BI318" s="156">
        <f>IF($N$318="nulová",$J$318,0)</f>
        <v>0</v>
      </c>
      <c r="BJ318" s="89" t="s">
        <v>20</v>
      </c>
      <c r="BK318" s="156">
        <f>ROUND($I$318*$H$318,2)</f>
        <v>0</v>
      </c>
      <c r="BL318" s="89" t="s">
        <v>136</v>
      </c>
      <c r="BM318" s="89" t="s">
        <v>463</v>
      </c>
    </row>
    <row r="319" spans="2:47" s="6" customFormat="1" ht="30.75" customHeight="1">
      <c r="B319" s="23"/>
      <c r="C319" s="24"/>
      <c r="D319" s="157" t="s">
        <v>139</v>
      </c>
      <c r="E319" s="24"/>
      <c r="F319" s="160" t="s">
        <v>464</v>
      </c>
      <c r="G319" s="24"/>
      <c r="H319" s="24"/>
      <c r="J319" s="24"/>
      <c r="K319" s="24"/>
      <c r="L319" s="43"/>
      <c r="M319" s="56"/>
      <c r="N319" s="24"/>
      <c r="O319" s="24"/>
      <c r="P319" s="24"/>
      <c r="Q319" s="24"/>
      <c r="R319" s="24"/>
      <c r="S319" s="24"/>
      <c r="T319" s="57"/>
      <c r="AT319" s="6" t="s">
        <v>139</v>
      </c>
      <c r="AU319" s="6" t="s">
        <v>79</v>
      </c>
    </row>
    <row r="320" spans="2:65" s="6" customFormat="1" ht="15.75" customHeight="1">
      <c r="B320" s="23"/>
      <c r="C320" s="145" t="s">
        <v>465</v>
      </c>
      <c r="D320" s="145" t="s">
        <v>131</v>
      </c>
      <c r="E320" s="146" t="s">
        <v>466</v>
      </c>
      <c r="F320" s="147" t="s">
        <v>467</v>
      </c>
      <c r="G320" s="148" t="s">
        <v>148</v>
      </c>
      <c r="H320" s="149">
        <v>1390.677</v>
      </c>
      <c r="I320" s="150"/>
      <c r="J320" s="151">
        <f>ROUND($I$320*$H$320,2)</f>
        <v>0</v>
      </c>
      <c r="K320" s="147" t="s">
        <v>135</v>
      </c>
      <c r="L320" s="43"/>
      <c r="M320" s="152"/>
      <c r="N320" s="153" t="s">
        <v>42</v>
      </c>
      <c r="O320" s="24"/>
      <c r="P320" s="24"/>
      <c r="Q320" s="154">
        <v>0</v>
      </c>
      <c r="R320" s="154">
        <f>$Q$320*$H$320</f>
        <v>0</v>
      </c>
      <c r="S320" s="154">
        <v>0</v>
      </c>
      <c r="T320" s="155">
        <f>$S$320*$H$320</f>
        <v>0</v>
      </c>
      <c r="AR320" s="89" t="s">
        <v>136</v>
      </c>
      <c r="AT320" s="89" t="s">
        <v>131</v>
      </c>
      <c r="AU320" s="89" t="s">
        <v>79</v>
      </c>
      <c r="AY320" s="6" t="s">
        <v>129</v>
      </c>
      <c r="BE320" s="156">
        <f>IF($N$320="základní",$J$320,0)</f>
        <v>0</v>
      </c>
      <c r="BF320" s="156">
        <f>IF($N$320="snížená",$J$320,0)</f>
        <v>0</v>
      </c>
      <c r="BG320" s="156">
        <f>IF($N$320="zákl. přenesená",$J$320,0)</f>
        <v>0</v>
      </c>
      <c r="BH320" s="156">
        <f>IF($N$320="sníž. přenesená",$J$320,0)</f>
        <v>0</v>
      </c>
      <c r="BI320" s="156">
        <f>IF($N$320="nulová",$J$320,0)</f>
        <v>0</v>
      </c>
      <c r="BJ320" s="89" t="s">
        <v>20</v>
      </c>
      <c r="BK320" s="156">
        <f>ROUND($I$320*$H$320,2)</f>
        <v>0</v>
      </c>
      <c r="BL320" s="89" t="s">
        <v>136</v>
      </c>
      <c r="BM320" s="89" t="s">
        <v>468</v>
      </c>
    </row>
    <row r="321" spans="2:51" s="6" customFormat="1" ht="15.75" customHeight="1">
      <c r="B321" s="161"/>
      <c r="C321" s="162"/>
      <c r="D321" s="157" t="s">
        <v>141</v>
      </c>
      <c r="E321" s="163"/>
      <c r="F321" s="163" t="s">
        <v>469</v>
      </c>
      <c r="G321" s="162"/>
      <c r="H321" s="164">
        <v>290.183</v>
      </c>
      <c r="J321" s="162"/>
      <c r="K321" s="162"/>
      <c r="L321" s="165"/>
      <c r="M321" s="166"/>
      <c r="N321" s="162"/>
      <c r="O321" s="162"/>
      <c r="P321" s="162"/>
      <c r="Q321" s="162"/>
      <c r="R321" s="162"/>
      <c r="S321" s="162"/>
      <c r="T321" s="167"/>
      <c r="AT321" s="168" t="s">
        <v>141</v>
      </c>
      <c r="AU321" s="168" t="s">
        <v>79</v>
      </c>
      <c r="AV321" s="168" t="s">
        <v>79</v>
      </c>
      <c r="AW321" s="168" t="s">
        <v>100</v>
      </c>
      <c r="AX321" s="168" t="s">
        <v>71</v>
      </c>
      <c r="AY321" s="168" t="s">
        <v>129</v>
      </c>
    </row>
    <row r="322" spans="2:51" s="6" customFormat="1" ht="15.75" customHeight="1">
      <c r="B322" s="161"/>
      <c r="C322" s="162"/>
      <c r="D322" s="159" t="s">
        <v>141</v>
      </c>
      <c r="E322" s="162"/>
      <c r="F322" s="163" t="s">
        <v>470</v>
      </c>
      <c r="G322" s="162"/>
      <c r="H322" s="164">
        <v>248.96</v>
      </c>
      <c r="J322" s="162"/>
      <c r="K322" s="162"/>
      <c r="L322" s="165"/>
      <c r="M322" s="166"/>
      <c r="N322" s="162"/>
      <c r="O322" s="162"/>
      <c r="P322" s="162"/>
      <c r="Q322" s="162"/>
      <c r="R322" s="162"/>
      <c r="S322" s="162"/>
      <c r="T322" s="167"/>
      <c r="AT322" s="168" t="s">
        <v>141</v>
      </c>
      <c r="AU322" s="168" t="s">
        <v>79</v>
      </c>
      <c r="AV322" s="168" t="s">
        <v>79</v>
      </c>
      <c r="AW322" s="168" t="s">
        <v>100</v>
      </c>
      <c r="AX322" s="168" t="s">
        <v>71</v>
      </c>
      <c r="AY322" s="168" t="s">
        <v>129</v>
      </c>
    </row>
    <row r="323" spans="2:51" s="6" customFormat="1" ht="15.75" customHeight="1">
      <c r="B323" s="161"/>
      <c r="C323" s="162"/>
      <c r="D323" s="159" t="s">
        <v>141</v>
      </c>
      <c r="E323" s="162"/>
      <c r="F323" s="163" t="s">
        <v>471</v>
      </c>
      <c r="G323" s="162"/>
      <c r="H323" s="164">
        <v>188.73</v>
      </c>
      <c r="J323" s="162"/>
      <c r="K323" s="162"/>
      <c r="L323" s="165"/>
      <c r="M323" s="166"/>
      <c r="N323" s="162"/>
      <c r="O323" s="162"/>
      <c r="P323" s="162"/>
      <c r="Q323" s="162"/>
      <c r="R323" s="162"/>
      <c r="S323" s="162"/>
      <c r="T323" s="167"/>
      <c r="AT323" s="168" t="s">
        <v>141</v>
      </c>
      <c r="AU323" s="168" t="s">
        <v>79</v>
      </c>
      <c r="AV323" s="168" t="s">
        <v>79</v>
      </c>
      <c r="AW323" s="168" t="s">
        <v>100</v>
      </c>
      <c r="AX323" s="168" t="s">
        <v>71</v>
      </c>
      <c r="AY323" s="168" t="s">
        <v>129</v>
      </c>
    </row>
    <row r="324" spans="2:51" s="6" customFormat="1" ht="15.75" customHeight="1">
      <c r="B324" s="161"/>
      <c r="C324" s="162"/>
      <c r="D324" s="159" t="s">
        <v>141</v>
      </c>
      <c r="E324" s="162"/>
      <c r="F324" s="163" t="s">
        <v>472</v>
      </c>
      <c r="G324" s="162"/>
      <c r="H324" s="164">
        <v>602.704</v>
      </c>
      <c r="J324" s="162"/>
      <c r="K324" s="162"/>
      <c r="L324" s="165"/>
      <c r="M324" s="166"/>
      <c r="N324" s="162"/>
      <c r="O324" s="162"/>
      <c r="P324" s="162"/>
      <c r="Q324" s="162"/>
      <c r="R324" s="162"/>
      <c r="S324" s="162"/>
      <c r="T324" s="167"/>
      <c r="AT324" s="168" t="s">
        <v>141</v>
      </c>
      <c r="AU324" s="168" t="s">
        <v>79</v>
      </c>
      <c r="AV324" s="168" t="s">
        <v>79</v>
      </c>
      <c r="AW324" s="168" t="s">
        <v>100</v>
      </c>
      <c r="AX324" s="168" t="s">
        <v>71</v>
      </c>
      <c r="AY324" s="168" t="s">
        <v>129</v>
      </c>
    </row>
    <row r="325" spans="2:51" s="6" customFormat="1" ht="15.75" customHeight="1">
      <c r="B325" s="161"/>
      <c r="C325" s="162"/>
      <c r="D325" s="159" t="s">
        <v>141</v>
      </c>
      <c r="E325" s="162"/>
      <c r="F325" s="163" t="s">
        <v>473</v>
      </c>
      <c r="G325" s="162"/>
      <c r="H325" s="164">
        <v>60.1</v>
      </c>
      <c r="J325" s="162"/>
      <c r="K325" s="162"/>
      <c r="L325" s="165"/>
      <c r="M325" s="166"/>
      <c r="N325" s="162"/>
      <c r="O325" s="162"/>
      <c r="P325" s="162"/>
      <c r="Q325" s="162"/>
      <c r="R325" s="162"/>
      <c r="S325" s="162"/>
      <c r="T325" s="167"/>
      <c r="AT325" s="168" t="s">
        <v>141</v>
      </c>
      <c r="AU325" s="168" t="s">
        <v>79</v>
      </c>
      <c r="AV325" s="168" t="s">
        <v>79</v>
      </c>
      <c r="AW325" s="168" t="s">
        <v>100</v>
      </c>
      <c r="AX325" s="168" t="s">
        <v>71</v>
      </c>
      <c r="AY325" s="168" t="s">
        <v>129</v>
      </c>
    </row>
    <row r="326" spans="2:65" s="6" customFormat="1" ht="15.75" customHeight="1">
      <c r="B326" s="23"/>
      <c r="C326" s="145" t="s">
        <v>474</v>
      </c>
      <c r="D326" s="145" t="s">
        <v>131</v>
      </c>
      <c r="E326" s="146" t="s">
        <v>475</v>
      </c>
      <c r="F326" s="147" t="s">
        <v>476</v>
      </c>
      <c r="G326" s="148" t="s">
        <v>148</v>
      </c>
      <c r="H326" s="149">
        <v>1390.677</v>
      </c>
      <c r="I326" s="150"/>
      <c r="J326" s="151">
        <f>ROUND($I$326*$H$326,2)</f>
        <v>0</v>
      </c>
      <c r="K326" s="147" t="s">
        <v>135</v>
      </c>
      <c r="L326" s="43"/>
      <c r="M326" s="152"/>
      <c r="N326" s="153" t="s">
        <v>42</v>
      </c>
      <c r="O326" s="24"/>
      <c r="P326" s="24"/>
      <c r="Q326" s="154">
        <v>0</v>
      </c>
      <c r="R326" s="154">
        <f>$Q$326*$H$326</f>
        <v>0</v>
      </c>
      <c r="S326" s="154">
        <v>0</v>
      </c>
      <c r="T326" s="155">
        <f>$S$326*$H$326</f>
        <v>0</v>
      </c>
      <c r="AR326" s="89" t="s">
        <v>136</v>
      </c>
      <c r="AT326" s="89" t="s">
        <v>131</v>
      </c>
      <c r="AU326" s="89" t="s">
        <v>79</v>
      </c>
      <c r="AY326" s="6" t="s">
        <v>129</v>
      </c>
      <c r="BE326" s="156">
        <f>IF($N$326="základní",$J$326,0)</f>
        <v>0</v>
      </c>
      <c r="BF326" s="156">
        <f>IF($N$326="snížená",$J$326,0)</f>
        <v>0</v>
      </c>
      <c r="BG326" s="156">
        <f>IF($N$326="zákl. přenesená",$J$326,0)</f>
        <v>0</v>
      </c>
      <c r="BH326" s="156">
        <f>IF($N$326="sníž. přenesená",$J$326,0)</f>
        <v>0</v>
      </c>
      <c r="BI326" s="156">
        <f>IF($N$326="nulová",$J$326,0)</f>
        <v>0</v>
      </c>
      <c r="BJ326" s="89" t="s">
        <v>20</v>
      </c>
      <c r="BK326" s="156">
        <f>ROUND($I$326*$H$326,2)</f>
        <v>0</v>
      </c>
      <c r="BL326" s="89" t="s">
        <v>136</v>
      </c>
      <c r="BM326" s="89" t="s">
        <v>388</v>
      </c>
    </row>
    <row r="327" spans="2:47" s="6" customFormat="1" ht="16.5" customHeight="1">
      <c r="B327" s="23"/>
      <c r="C327" s="24"/>
      <c r="D327" s="157" t="s">
        <v>137</v>
      </c>
      <c r="E327" s="24"/>
      <c r="F327" s="158" t="s">
        <v>477</v>
      </c>
      <c r="G327" s="24"/>
      <c r="H327" s="24"/>
      <c r="J327" s="24"/>
      <c r="K327" s="24"/>
      <c r="L327" s="43"/>
      <c r="M327" s="56"/>
      <c r="N327" s="24"/>
      <c r="O327" s="24"/>
      <c r="P327" s="24"/>
      <c r="Q327" s="24"/>
      <c r="R327" s="24"/>
      <c r="S327" s="24"/>
      <c r="T327" s="57"/>
      <c r="AT327" s="6" t="s">
        <v>137</v>
      </c>
      <c r="AU327" s="6" t="s">
        <v>79</v>
      </c>
    </row>
    <row r="328" spans="2:51" s="6" customFormat="1" ht="15.75" customHeight="1">
      <c r="B328" s="161"/>
      <c r="C328" s="162"/>
      <c r="D328" s="159" t="s">
        <v>141</v>
      </c>
      <c r="E328" s="162"/>
      <c r="F328" s="163" t="s">
        <v>469</v>
      </c>
      <c r="G328" s="162"/>
      <c r="H328" s="164">
        <v>290.183</v>
      </c>
      <c r="J328" s="162"/>
      <c r="K328" s="162"/>
      <c r="L328" s="165"/>
      <c r="M328" s="166"/>
      <c r="N328" s="162"/>
      <c r="O328" s="162"/>
      <c r="P328" s="162"/>
      <c r="Q328" s="162"/>
      <c r="R328" s="162"/>
      <c r="S328" s="162"/>
      <c r="T328" s="167"/>
      <c r="AT328" s="168" t="s">
        <v>141</v>
      </c>
      <c r="AU328" s="168" t="s">
        <v>79</v>
      </c>
      <c r="AV328" s="168" t="s">
        <v>79</v>
      </c>
      <c r="AW328" s="168" t="s">
        <v>100</v>
      </c>
      <c r="AX328" s="168" t="s">
        <v>71</v>
      </c>
      <c r="AY328" s="168" t="s">
        <v>129</v>
      </c>
    </row>
    <row r="329" spans="2:51" s="6" customFormat="1" ht="15.75" customHeight="1">
      <c r="B329" s="161"/>
      <c r="C329" s="162"/>
      <c r="D329" s="159" t="s">
        <v>141</v>
      </c>
      <c r="E329" s="162"/>
      <c r="F329" s="163" t="s">
        <v>470</v>
      </c>
      <c r="G329" s="162"/>
      <c r="H329" s="164">
        <v>248.96</v>
      </c>
      <c r="J329" s="162"/>
      <c r="K329" s="162"/>
      <c r="L329" s="165"/>
      <c r="M329" s="166"/>
      <c r="N329" s="162"/>
      <c r="O329" s="162"/>
      <c r="P329" s="162"/>
      <c r="Q329" s="162"/>
      <c r="R329" s="162"/>
      <c r="S329" s="162"/>
      <c r="T329" s="167"/>
      <c r="AT329" s="168" t="s">
        <v>141</v>
      </c>
      <c r="AU329" s="168" t="s">
        <v>79</v>
      </c>
      <c r="AV329" s="168" t="s">
        <v>79</v>
      </c>
      <c r="AW329" s="168" t="s">
        <v>100</v>
      </c>
      <c r="AX329" s="168" t="s">
        <v>71</v>
      </c>
      <c r="AY329" s="168" t="s">
        <v>129</v>
      </c>
    </row>
    <row r="330" spans="2:51" s="6" customFormat="1" ht="15.75" customHeight="1">
      <c r="B330" s="161"/>
      <c r="C330" s="162"/>
      <c r="D330" s="159" t="s">
        <v>141</v>
      </c>
      <c r="E330" s="162"/>
      <c r="F330" s="163" t="s">
        <v>471</v>
      </c>
      <c r="G330" s="162"/>
      <c r="H330" s="164">
        <v>188.73</v>
      </c>
      <c r="J330" s="162"/>
      <c r="K330" s="162"/>
      <c r="L330" s="165"/>
      <c r="M330" s="166"/>
      <c r="N330" s="162"/>
      <c r="O330" s="162"/>
      <c r="P330" s="162"/>
      <c r="Q330" s="162"/>
      <c r="R330" s="162"/>
      <c r="S330" s="162"/>
      <c r="T330" s="167"/>
      <c r="AT330" s="168" t="s">
        <v>141</v>
      </c>
      <c r="AU330" s="168" t="s">
        <v>79</v>
      </c>
      <c r="AV330" s="168" t="s">
        <v>79</v>
      </c>
      <c r="AW330" s="168" t="s">
        <v>100</v>
      </c>
      <c r="AX330" s="168" t="s">
        <v>71</v>
      </c>
      <c r="AY330" s="168" t="s">
        <v>129</v>
      </c>
    </row>
    <row r="331" spans="2:51" s="6" customFormat="1" ht="15.75" customHeight="1">
      <c r="B331" s="161"/>
      <c r="C331" s="162"/>
      <c r="D331" s="159" t="s">
        <v>141</v>
      </c>
      <c r="E331" s="162"/>
      <c r="F331" s="163" t="s">
        <v>472</v>
      </c>
      <c r="G331" s="162"/>
      <c r="H331" s="164">
        <v>602.704</v>
      </c>
      <c r="J331" s="162"/>
      <c r="K331" s="162"/>
      <c r="L331" s="165"/>
      <c r="M331" s="166"/>
      <c r="N331" s="162"/>
      <c r="O331" s="162"/>
      <c r="P331" s="162"/>
      <c r="Q331" s="162"/>
      <c r="R331" s="162"/>
      <c r="S331" s="162"/>
      <c r="T331" s="167"/>
      <c r="AT331" s="168" t="s">
        <v>141</v>
      </c>
      <c r="AU331" s="168" t="s">
        <v>79</v>
      </c>
      <c r="AV331" s="168" t="s">
        <v>79</v>
      </c>
      <c r="AW331" s="168" t="s">
        <v>100</v>
      </c>
      <c r="AX331" s="168" t="s">
        <v>71</v>
      </c>
      <c r="AY331" s="168" t="s">
        <v>129</v>
      </c>
    </row>
    <row r="332" spans="2:51" s="6" customFormat="1" ht="15.75" customHeight="1">
      <c r="B332" s="161"/>
      <c r="C332" s="162"/>
      <c r="D332" s="159" t="s">
        <v>141</v>
      </c>
      <c r="E332" s="162"/>
      <c r="F332" s="163" t="s">
        <v>473</v>
      </c>
      <c r="G332" s="162"/>
      <c r="H332" s="164">
        <v>60.1</v>
      </c>
      <c r="J332" s="162"/>
      <c r="K332" s="162"/>
      <c r="L332" s="165"/>
      <c r="M332" s="166"/>
      <c r="N332" s="162"/>
      <c r="O332" s="162"/>
      <c r="P332" s="162"/>
      <c r="Q332" s="162"/>
      <c r="R332" s="162"/>
      <c r="S332" s="162"/>
      <c r="T332" s="167"/>
      <c r="AT332" s="168" t="s">
        <v>141</v>
      </c>
      <c r="AU332" s="168" t="s">
        <v>79</v>
      </c>
      <c r="AV332" s="168" t="s">
        <v>79</v>
      </c>
      <c r="AW332" s="168" t="s">
        <v>100</v>
      </c>
      <c r="AX332" s="168" t="s">
        <v>71</v>
      </c>
      <c r="AY332" s="168" t="s">
        <v>129</v>
      </c>
    </row>
    <row r="333" spans="2:65" s="6" customFormat="1" ht="15.75" customHeight="1">
      <c r="B333" s="23"/>
      <c r="C333" s="145" t="s">
        <v>478</v>
      </c>
      <c r="D333" s="145" t="s">
        <v>131</v>
      </c>
      <c r="E333" s="146" t="s">
        <v>479</v>
      </c>
      <c r="F333" s="147" t="s">
        <v>480</v>
      </c>
      <c r="G333" s="148" t="s">
        <v>148</v>
      </c>
      <c r="H333" s="149">
        <v>1390.677</v>
      </c>
      <c r="I333" s="150"/>
      <c r="J333" s="151">
        <f>ROUND($I$333*$H$333,2)</f>
        <v>0</v>
      </c>
      <c r="K333" s="147" t="s">
        <v>135</v>
      </c>
      <c r="L333" s="43"/>
      <c r="M333" s="152"/>
      <c r="N333" s="153" t="s">
        <v>42</v>
      </c>
      <c r="O333" s="24"/>
      <c r="P333" s="24"/>
      <c r="Q333" s="154">
        <v>0</v>
      </c>
      <c r="R333" s="154">
        <f>$Q$333*$H$333</f>
        <v>0</v>
      </c>
      <c r="S333" s="154">
        <v>0</v>
      </c>
      <c r="T333" s="155">
        <f>$S$333*$H$333</f>
        <v>0</v>
      </c>
      <c r="AR333" s="89" t="s">
        <v>136</v>
      </c>
      <c r="AT333" s="89" t="s">
        <v>131</v>
      </c>
      <c r="AU333" s="89" t="s">
        <v>79</v>
      </c>
      <c r="AY333" s="6" t="s">
        <v>129</v>
      </c>
      <c r="BE333" s="156">
        <f>IF($N$333="základní",$J$333,0)</f>
        <v>0</v>
      </c>
      <c r="BF333" s="156">
        <f>IF($N$333="snížená",$J$333,0)</f>
        <v>0</v>
      </c>
      <c r="BG333" s="156">
        <f>IF($N$333="zákl. přenesená",$J$333,0)</f>
        <v>0</v>
      </c>
      <c r="BH333" s="156">
        <f>IF($N$333="sníž. přenesená",$J$333,0)</f>
        <v>0</v>
      </c>
      <c r="BI333" s="156">
        <f>IF($N$333="nulová",$J$333,0)</f>
        <v>0</v>
      </c>
      <c r="BJ333" s="89" t="s">
        <v>20</v>
      </c>
      <c r="BK333" s="156">
        <f>ROUND($I$333*$H$333,2)</f>
        <v>0</v>
      </c>
      <c r="BL333" s="89" t="s">
        <v>136</v>
      </c>
      <c r="BM333" s="89" t="s">
        <v>393</v>
      </c>
    </row>
    <row r="334" spans="2:47" s="6" customFormat="1" ht="16.5" customHeight="1">
      <c r="B334" s="23"/>
      <c r="C334" s="24"/>
      <c r="D334" s="157" t="s">
        <v>137</v>
      </c>
      <c r="E334" s="24"/>
      <c r="F334" s="158" t="s">
        <v>481</v>
      </c>
      <c r="G334" s="24"/>
      <c r="H334" s="24"/>
      <c r="J334" s="24"/>
      <c r="K334" s="24"/>
      <c r="L334" s="43"/>
      <c r="M334" s="56"/>
      <c r="N334" s="24"/>
      <c r="O334" s="24"/>
      <c r="P334" s="24"/>
      <c r="Q334" s="24"/>
      <c r="R334" s="24"/>
      <c r="S334" s="24"/>
      <c r="T334" s="57"/>
      <c r="AT334" s="6" t="s">
        <v>137</v>
      </c>
      <c r="AU334" s="6" t="s">
        <v>79</v>
      </c>
    </row>
    <row r="335" spans="2:51" s="6" customFormat="1" ht="15.75" customHeight="1">
      <c r="B335" s="161"/>
      <c r="C335" s="162"/>
      <c r="D335" s="159" t="s">
        <v>141</v>
      </c>
      <c r="E335" s="162"/>
      <c r="F335" s="163" t="s">
        <v>469</v>
      </c>
      <c r="G335" s="162"/>
      <c r="H335" s="164">
        <v>290.183</v>
      </c>
      <c r="J335" s="162"/>
      <c r="K335" s="162"/>
      <c r="L335" s="165"/>
      <c r="M335" s="166"/>
      <c r="N335" s="162"/>
      <c r="O335" s="162"/>
      <c r="P335" s="162"/>
      <c r="Q335" s="162"/>
      <c r="R335" s="162"/>
      <c r="S335" s="162"/>
      <c r="T335" s="167"/>
      <c r="AT335" s="168" t="s">
        <v>141</v>
      </c>
      <c r="AU335" s="168" t="s">
        <v>79</v>
      </c>
      <c r="AV335" s="168" t="s">
        <v>79</v>
      </c>
      <c r="AW335" s="168" t="s">
        <v>100</v>
      </c>
      <c r="AX335" s="168" t="s">
        <v>71</v>
      </c>
      <c r="AY335" s="168" t="s">
        <v>129</v>
      </c>
    </row>
    <row r="336" spans="2:51" s="6" customFormat="1" ht="15.75" customHeight="1">
      <c r="B336" s="161"/>
      <c r="C336" s="162"/>
      <c r="D336" s="159" t="s">
        <v>141</v>
      </c>
      <c r="E336" s="162"/>
      <c r="F336" s="163" t="s">
        <v>470</v>
      </c>
      <c r="G336" s="162"/>
      <c r="H336" s="164">
        <v>248.96</v>
      </c>
      <c r="J336" s="162"/>
      <c r="K336" s="162"/>
      <c r="L336" s="165"/>
      <c r="M336" s="166"/>
      <c r="N336" s="162"/>
      <c r="O336" s="162"/>
      <c r="P336" s="162"/>
      <c r="Q336" s="162"/>
      <c r="R336" s="162"/>
      <c r="S336" s="162"/>
      <c r="T336" s="167"/>
      <c r="AT336" s="168" t="s">
        <v>141</v>
      </c>
      <c r="AU336" s="168" t="s">
        <v>79</v>
      </c>
      <c r="AV336" s="168" t="s">
        <v>79</v>
      </c>
      <c r="AW336" s="168" t="s">
        <v>100</v>
      </c>
      <c r="AX336" s="168" t="s">
        <v>71</v>
      </c>
      <c r="AY336" s="168" t="s">
        <v>129</v>
      </c>
    </row>
    <row r="337" spans="2:51" s="6" customFormat="1" ht="15.75" customHeight="1">
      <c r="B337" s="161"/>
      <c r="C337" s="162"/>
      <c r="D337" s="159" t="s">
        <v>141</v>
      </c>
      <c r="E337" s="162"/>
      <c r="F337" s="163" t="s">
        <v>471</v>
      </c>
      <c r="G337" s="162"/>
      <c r="H337" s="164">
        <v>188.73</v>
      </c>
      <c r="J337" s="162"/>
      <c r="K337" s="162"/>
      <c r="L337" s="165"/>
      <c r="M337" s="166"/>
      <c r="N337" s="162"/>
      <c r="O337" s="162"/>
      <c r="P337" s="162"/>
      <c r="Q337" s="162"/>
      <c r="R337" s="162"/>
      <c r="S337" s="162"/>
      <c r="T337" s="167"/>
      <c r="AT337" s="168" t="s">
        <v>141</v>
      </c>
      <c r="AU337" s="168" t="s">
        <v>79</v>
      </c>
      <c r="AV337" s="168" t="s">
        <v>79</v>
      </c>
      <c r="AW337" s="168" t="s">
        <v>100</v>
      </c>
      <c r="AX337" s="168" t="s">
        <v>71</v>
      </c>
      <c r="AY337" s="168" t="s">
        <v>129</v>
      </c>
    </row>
    <row r="338" spans="2:51" s="6" customFormat="1" ht="15.75" customHeight="1">
      <c r="B338" s="161"/>
      <c r="C338" s="162"/>
      <c r="D338" s="159" t="s">
        <v>141</v>
      </c>
      <c r="E338" s="162"/>
      <c r="F338" s="163" t="s">
        <v>472</v>
      </c>
      <c r="G338" s="162"/>
      <c r="H338" s="164">
        <v>602.704</v>
      </c>
      <c r="J338" s="162"/>
      <c r="K338" s="162"/>
      <c r="L338" s="165"/>
      <c r="M338" s="166"/>
      <c r="N338" s="162"/>
      <c r="O338" s="162"/>
      <c r="P338" s="162"/>
      <c r="Q338" s="162"/>
      <c r="R338" s="162"/>
      <c r="S338" s="162"/>
      <c r="T338" s="167"/>
      <c r="AT338" s="168" t="s">
        <v>141</v>
      </c>
      <c r="AU338" s="168" t="s">
        <v>79</v>
      </c>
      <c r="AV338" s="168" t="s">
        <v>79</v>
      </c>
      <c r="AW338" s="168" t="s">
        <v>100</v>
      </c>
      <c r="AX338" s="168" t="s">
        <v>71</v>
      </c>
      <c r="AY338" s="168" t="s">
        <v>129</v>
      </c>
    </row>
    <row r="339" spans="2:51" s="6" customFormat="1" ht="15.75" customHeight="1">
      <c r="B339" s="161"/>
      <c r="C339" s="162"/>
      <c r="D339" s="159" t="s">
        <v>141</v>
      </c>
      <c r="E339" s="162"/>
      <c r="F339" s="163" t="s">
        <v>473</v>
      </c>
      <c r="G339" s="162"/>
      <c r="H339" s="164">
        <v>60.1</v>
      </c>
      <c r="J339" s="162"/>
      <c r="K339" s="162"/>
      <c r="L339" s="165"/>
      <c r="M339" s="166"/>
      <c r="N339" s="162"/>
      <c r="O339" s="162"/>
      <c r="P339" s="162"/>
      <c r="Q339" s="162"/>
      <c r="R339" s="162"/>
      <c r="S339" s="162"/>
      <c r="T339" s="167"/>
      <c r="AT339" s="168" t="s">
        <v>141</v>
      </c>
      <c r="AU339" s="168" t="s">
        <v>79</v>
      </c>
      <c r="AV339" s="168" t="s">
        <v>79</v>
      </c>
      <c r="AW339" s="168" t="s">
        <v>100</v>
      </c>
      <c r="AX339" s="168" t="s">
        <v>71</v>
      </c>
      <c r="AY339" s="168" t="s">
        <v>129</v>
      </c>
    </row>
    <row r="340" spans="2:65" s="6" customFormat="1" ht="15.75" customHeight="1">
      <c r="B340" s="23"/>
      <c r="C340" s="145" t="s">
        <v>482</v>
      </c>
      <c r="D340" s="145" t="s">
        <v>131</v>
      </c>
      <c r="E340" s="146" t="s">
        <v>483</v>
      </c>
      <c r="F340" s="147" t="s">
        <v>484</v>
      </c>
      <c r="G340" s="148" t="s">
        <v>165</v>
      </c>
      <c r="H340" s="149">
        <v>119.982</v>
      </c>
      <c r="I340" s="150"/>
      <c r="J340" s="151">
        <f>ROUND($I$340*$H$340,2)</f>
        <v>0</v>
      </c>
      <c r="K340" s="147" t="s">
        <v>135</v>
      </c>
      <c r="L340" s="43"/>
      <c r="M340" s="152"/>
      <c r="N340" s="153" t="s">
        <v>42</v>
      </c>
      <c r="O340" s="24"/>
      <c r="P340" s="24"/>
      <c r="Q340" s="154">
        <v>0</v>
      </c>
      <c r="R340" s="154">
        <f>$Q$340*$H$340</f>
        <v>0</v>
      </c>
      <c r="S340" s="154">
        <v>0</v>
      </c>
      <c r="T340" s="155">
        <f>$S$340*$H$340</f>
        <v>0</v>
      </c>
      <c r="AR340" s="89" t="s">
        <v>136</v>
      </c>
      <c r="AT340" s="89" t="s">
        <v>131</v>
      </c>
      <c r="AU340" s="89" t="s">
        <v>79</v>
      </c>
      <c r="AY340" s="6" t="s">
        <v>129</v>
      </c>
      <c r="BE340" s="156">
        <f>IF($N$340="základní",$J$340,0)</f>
        <v>0</v>
      </c>
      <c r="BF340" s="156">
        <f>IF($N$340="snížená",$J$340,0)</f>
        <v>0</v>
      </c>
      <c r="BG340" s="156">
        <f>IF($N$340="zákl. přenesená",$J$340,0)</f>
        <v>0</v>
      </c>
      <c r="BH340" s="156">
        <f>IF($N$340="sníž. přenesená",$J$340,0)</f>
        <v>0</v>
      </c>
      <c r="BI340" s="156">
        <f>IF($N$340="nulová",$J$340,0)</f>
        <v>0</v>
      </c>
      <c r="BJ340" s="89" t="s">
        <v>20</v>
      </c>
      <c r="BK340" s="156">
        <f>ROUND($I$340*$H$340,2)</f>
        <v>0</v>
      </c>
      <c r="BL340" s="89" t="s">
        <v>136</v>
      </c>
      <c r="BM340" s="89" t="s">
        <v>398</v>
      </c>
    </row>
    <row r="341" spans="2:47" s="6" customFormat="1" ht="16.5" customHeight="1">
      <c r="B341" s="23"/>
      <c r="C341" s="24"/>
      <c r="D341" s="157" t="s">
        <v>137</v>
      </c>
      <c r="E341" s="24"/>
      <c r="F341" s="158" t="s">
        <v>485</v>
      </c>
      <c r="G341" s="24"/>
      <c r="H341" s="24"/>
      <c r="J341" s="24"/>
      <c r="K341" s="24"/>
      <c r="L341" s="43"/>
      <c r="M341" s="56"/>
      <c r="N341" s="24"/>
      <c r="O341" s="24"/>
      <c r="P341" s="24"/>
      <c r="Q341" s="24"/>
      <c r="R341" s="24"/>
      <c r="S341" s="24"/>
      <c r="T341" s="57"/>
      <c r="AT341" s="6" t="s">
        <v>137</v>
      </c>
      <c r="AU341" s="6" t="s">
        <v>79</v>
      </c>
    </row>
    <row r="342" spans="2:47" s="6" customFormat="1" ht="57.75" customHeight="1">
      <c r="B342" s="23"/>
      <c r="C342" s="24"/>
      <c r="D342" s="159" t="s">
        <v>139</v>
      </c>
      <c r="E342" s="24"/>
      <c r="F342" s="160" t="s">
        <v>486</v>
      </c>
      <c r="G342" s="24"/>
      <c r="H342" s="24"/>
      <c r="J342" s="24"/>
      <c r="K342" s="24"/>
      <c r="L342" s="43"/>
      <c r="M342" s="56"/>
      <c r="N342" s="24"/>
      <c r="O342" s="24"/>
      <c r="P342" s="24"/>
      <c r="Q342" s="24"/>
      <c r="R342" s="24"/>
      <c r="S342" s="24"/>
      <c r="T342" s="57"/>
      <c r="AT342" s="6" t="s">
        <v>139</v>
      </c>
      <c r="AU342" s="6" t="s">
        <v>79</v>
      </c>
    </row>
    <row r="343" spans="2:51" s="6" customFormat="1" ht="15.75" customHeight="1">
      <c r="B343" s="161"/>
      <c r="C343" s="162"/>
      <c r="D343" s="159" t="s">
        <v>141</v>
      </c>
      <c r="E343" s="162"/>
      <c r="F343" s="163" t="s">
        <v>487</v>
      </c>
      <c r="G343" s="162"/>
      <c r="H343" s="164">
        <v>63.645</v>
      </c>
      <c r="J343" s="162"/>
      <c r="K343" s="162"/>
      <c r="L343" s="165"/>
      <c r="M343" s="166"/>
      <c r="N343" s="162"/>
      <c r="O343" s="162"/>
      <c r="P343" s="162"/>
      <c r="Q343" s="162"/>
      <c r="R343" s="162"/>
      <c r="S343" s="162"/>
      <c r="T343" s="167"/>
      <c r="AT343" s="168" t="s">
        <v>141</v>
      </c>
      <c r="AU343" s="168" t="s">
        <v>79</v>
      </c>
      <c r="AV343" s="168" t="s">
        <v>79</v>
      </c>
      <c r="AW343" s="168" t="s">
        <v>100</v>
      </c>
      <c r="AX343" s="168" t="s">
        <v>71</v>
      </c>
      <c r="AY343" s="168" t="s">
        <v>129</v>
      </c>
    </row>
    <row r="344" spans="2:51" s="6" customFormat="1" ht="15.75" customHeight="1">
      <c r="B344" s="161"/>
      <c r="C344" s="162"/>
      <c r="D344" s="159" t="s">
        <v>141</v>
      </c>
      <c r="E344" s="162"/>
      <c r="F344" s="163" t="s">
        <v>488</v>
      </c>
      <c r="G344" s="162"/>
      <c r="H344" s="164">
        <v>56.337</v>
      </c>
      <c r="J344" s="162"/>
      <c r="K344" s="162"/>
      <c r="L344" s="165"/>
      <c r="M344" s="166"/>
      <c r="N344" s="162"/>
      <c r="O344" s="162"/>
      <c r="P344" s="162"/>
      <c r="Q344" s="162"/>
      <c r="R344" s="162"/>
      <c r="S344" s="162"/>
      <c r="T344" s="167"/>
      <c r="AT344" s="168" t="s">
        <v>141</v>
      </c>
      <c r="AU344" s="168" t="s">
        <v>79</v>
      </c>
      <c r="AV344" s="168" t="s">
        <v>79</v>
      </c>
      <c r="AW344" s="168" t="s">
        <v>100</v>
      </c>
      <c r="AX344" s="168" t="s">
        <v>71</v>
      </c>
      <c r="AY344" s="168" t="s">
        <v>129</v>
      </c>
    </row>
    <row r="345" spans="2:65" s="6" customFormat="1" ht="15.75" customHeight="1">
      <c r="B345" s="23"/>
      <c r="C345" s="145" t="s">
        <v>489</v>
      </c>
      <c r="D345" s="145" t="s">
        <v>131</v>
      </c>
      <c r="E345" s="146" t="s">
        <v>490</v>
      </c>
      <c r="F345" s="147" t="s">
        <v>491</v>
      </c>
      <c r="G345" s="148" t="s">
        <v>134</v>
      </c>
      <c r="H345" s="149">
        <v>21.25</v>
      </c>
      <c r="I345" s="150"/>
      <c r="J345" s="151">
        <f>ROUND($I$345*$H$345,2)</f>
        <v>0</v>
      </c>
      <c r="K345" s="147"/>
      <c r="L345" s="43"/>
      <c r="M345" s="152"/>
      <c r="N345" s="153" t="s">
        <v>42</v>
      </c>
      <c r="O345" s="24"/>
      <c r="P345" s="24"/>
      <c r="Q345" s="154">
        <v>0.02888</v>
      </c>
      <c r="R345" s="154">
        <f>$Q$345*$H$345</f>
        <v>0.6137</v>
      </c>
      <c r="S345" s="154">
        <v>0</v>
      </c>
      <c r="T345" s="155">
        <f>$S$345*$H$345</f>
        <v>0</v>
      </c>
      <c r="AR345" s="89" t="s">
        <v>136</v>
      </c>
      <c r="AT345" s="89" t="s">
        <v>131</v>
      </c>
      <c r="AU345" s="89" t="s">
        <v>79</v>
      </c>
      <c r="AY345" s="6" t="s">
        <v>129</v>
      </c>
      <c r="BE345" s="156">
        <f>IF($N$345="základní",$J$345,0)</f>
        <v>0</v>
      </c>
      <c r="BF345" s="156">
        <f>IF($N$345="snížená",$J$345,0)</f>
        <v>0</v>
      </c>
      <c r="BG345" s="156">
        <f>IF($N$345="zákl. přenesená",$J$345,0)</f>
        <v>0</v>
      </c>
      <c r="BH345" s="156">
        <f>IF($N$345="sníž. přenesená",$J$345,0)</f>
        <v>0</v>
      </c>
      <c r="BI345" s="156">
        <f>IF($N$345="nulová",$J$345,0)</f>
        <v>0</v>
      </c>
      <c r="BJ345" s="89" t="s">
        <v>20</v>
      </c>
      <c r="BK345" s="156">
        <f>ROUND($I$345*$H$345,2)</f>
        <v>0</v>
      </c>
      <c r="BL345" s="89" t="s">
        <v>136</v>
      </c>
      <c r="BM345" s="89" t="s">
        <v>492</v>
      </c>
    </row>
    <row r="346" spans="2:51" s="6" customFormat="1" ht="15.75" customHeight="1">
      <c r="B346" s="161"/>
      <c r="C346" s="162"/>
      <c r="D346" s="157" t="s">
        <v>141</v>
      </c>
      <c r="E346" s="163"/>
      <c r="F346" s="163" t="s">
        <v>493</v>
      </c>
      <c r="G346" s="162"/>
      <c r="H346" s="164">
        <v>14.25</v>
      </c>
      <c r="J346" s="162"/>
      <c r="K346" s="162"/>
      <c r="L346" s="165"/>
      <c r="M346" s="166"/>
      <c r="N346" s="162"/>
      <c r="O346" s="162"/>
      <c r="P346" s="162"/>
      <c r="Q346" s="162"/>
      <c r="R346" s="162"/>
      <c r="S346" s="162"/>
      <c r="T346" s="167"/>
      <c r="AT346" s="168" t="s">
        <v>141</v>
      </c>
      <c r="AU346" s="168" t="s">
        <v>79</v>
      </c>
      <c r="AV346" s="168" t="s">
        <v>79</v>
      </c>
      <c r="AW346" s="168" t="s">
        <v>100</v>
      </c>
      <c r="AX346" s="168" t="s">
        <v>71</v>
      </c>
      <c r="AY346" s="168" t="s">
        <v>129</v>
      </c>
    </row>
    <row r="347" spans="2:51" s="6" customFormat="1" ht="15.75" customHeight="1">
      <c r="B347" s="161"/>
      <c r="C347" s="162"/>
      <c r="D347" s="159" t="s">
        <v>141</v>
      </c>
      <c r="E347" s="162"/>
      <c r="F347" s="163" t="s">
        <v>494</v>
      </c>
      <c r="G347" s="162"/>
      <c r="H347" s="164">
        <v>7</v>
      </c>
      <c r="J347" s="162"/>
      <c r="K347" s="162"/>
      <c r="L347" s="165"/>
      <c r="M347" s="166"/>
      <c r="N347" s="162"/>
      <c r="O347" s="162"/>
      <c r="P347" s="162"/>
      <c r="Q347" s="162"/>
      <c r="R347" s="162"/>
      <c r="S347" s="162"/>
      <c r="T347" s="167"/>
      <c r="AT347" s="168" t="s">
        <v>141</v>
      </c>
      <c r="AU347" s="168" t="s">
        <v>79</v>
      </c>
      <c r="AV347" s="168" t="s">
        <v>79</v>
      </c>
      <c r="AW347" s="168" t="s">
        <v>100</v>
      </c>
      <c r="AX347" s="168" t="s">
        <v>71</v>
      </c>
      <c r="AY347" s="168" t="s">
        <v>129</v>
      </c>
    </row>
    <row r="348" spans="2:65" s="6" customFormat="1" ht="15.75" customHeight="1">
      <c r="B348" s="23"/>
      <c r="C348" s="145" t="s">
        <v>495</v>
      </c>
      <c r="D348" s="145" t="s">
        <v>131</v>
      </c>
      <c r="E348" s="146" t="s">
        <v>496</v>
      </c>
      <c r="F348" s="147" t="s">
        <v>497</v>
      </c>
      <c r="G348" s="148" t="s">
        <v>134</v>
      </c>
      <c r="H348" s="149">
        <v>4.75</v>
      </c>
      <c r="I348" s="150"/>
      <c r="J348" s="151">
        <f>ROUND($I$348*$H$348,2)</f>
        <v>0</v>
      </c>
      <c r="K348" s="147"/>
      <c r="L348" s="43"/>
      <c r="M348" s="152"/>
      <c r="N348" s="153" t="s">
        <v>42</v>
      </c>
      <c r="O348" s="24"/>
      <c r="P348" s="24"/>
      <c r="Q348" s="154">
        <v>0.02888</v>
      </c>
      <c r="R348" s="154">
        <f>$Q$348*$H$348</f>
        <v>0.13718</v>
      </c>
      <c r="S348" s="154">
        <v>0</v>
      </c>
      <c r="T348" s="155">
        <f>$S$348*$H$348</f>
        <v>0</v>
      </c>
      <c r="AR348" s="89" t="s">
        <v>136</v>
      </c>
      <c r="AT348" s="89" t="s">
        <v>131</v>
      </c>
      <c r="AU348" s="89" t="s">
        <v>79</v>
      </c>
      <c r="AY348" s="6" t="s">
        <v>129</v>
      </c>
      <c r="BE348" s="156">
        <f>IF($N$348="základní",$J$348,0)</f>
        <v>0</v>
      </c>
      <c r="BF348" s="156">
        <f>IF($N$348="snížená",$J$348,0)</f>
        <v>0</v>
      </c>
      <c r="BG348" s="156">
        <f>IF($N$348="zákl. přenesená",$J$348,0)</f>
        <v>0</v>
      </c>
      <c r="BH348" s="156">
        <f>IF($N$348="sníž. přenesená",$J$348,0)</f>
        <v>0</v>
      </c>
      <c r="BI348" s="156">
        <f>IF($N$348="nulová",$J$348,0)</f>
        <v>0</v>
      </c>
      <c r="BJ348" s="89" t="s">
        <v>20</v>
      </c>
      <c r="BK348" s="156">
        <f>ROUND($I$348*$H$348,2)</f>
        <v>0</v>
      </c>
      <c r="BL348" s="89" t="s">
        <v>136</v>
      </c>
      <c r="BM348" s="89" t="s">
        <v>498</v>
      </c>
    </row>
    <row r="349" spans="2:63" s="132" customFormat="1" ht="30.75" customHeight="1">
      <c r="B349" s="133"/>
      <c r="C349" s="134"/>
      <c r="D349" s="134" t="s">
        <v>70</v>
      </c>
      <c r="E349" s="143" t="s">
        <v>191</v>
      </c>
      <c r="F349" s="143" t="s">
        <v>499</v>
      </c>
      <c r="G349" s="134"/>
      <c r="H349" s="134"/>
      <c r="J349" s="144">
        <f>$BK$349</f>
        <v>0</v>
      </c>
      <c r="K349" s="134"/>
      <c r="L349" s="137"/>
      <c r="M349" s="138"/>
      <c r="N349" s="134"/>
      <c r="O349" s="134"/>
      <c r="P349" s="139">
        <f>SUM($P$350:$P$373)</f>
        <v>0</v>
      </c>
      <c r="Q349" s="134"/>
      <c r="R349" s="139">
        <f>SUM($R$350:$R$373)</f>
        <v>5.6993125</v>
      </c>
      <c r="S349" s="134"/>
      <c r="T349" s="140">
        <f>SUM($T$350:$T$373)</f>
        <v>0.2</v>
      </c>
      <c r="AR349" s="141" t="s">
        <v>20</v>
      </c>
      <c r="AT349" s="141" t="s">
        <v>70</v>
      </c>
      <c r="AU349" s="141" t="s">
        <v>20</v>
      </c>
      <c r="AY349" s="141" t="s">
        <v>129</v>
      </c>
      <c r="BK349" s="142">
        <f>SUM($BK$350:$BK$373)</f>
        <v>0</v>
      </c>
    </row>
    <row r="350" spans="2:65" s="6" customFormat="1" ht="15.75" customHeight="1">
      <c r="B350" s="23"/>
      <c r="C350" s="148" t="s">
        <v>500</v>
      </c>
      <c r="D350" s="148" t="s">
        <v>131</v>
      </c>
      <c r="E350" s="146" t="s">
        <v>501</v>
      </c>
      <c r="F350" s="147" t="s">
        <v>502</v>
      </c>
      <c r="G350" s="148" t="s">
        <v>272</v>
      </c>
      <c r="H350" s="149">
        <v>4</v>
      </c>
      <c r="I350" s="150"/>
      <c r="J350" s="151">
        <f>ROUND($I$350*$H$350,2)</f>
        <v>0</v>
      </c>
      <c r="K350" s="147" t="s">
        <v>135</v>
      </c>
      <c r="L350" s="43"/>
      <c r="M350" s="152"/>
      <c r="N350" s="153" t="s">
        <v>42</v>
      </c>
      <c r="O350" s="24"/>
      <c r="P350" s="24"/>
      <c r="Q350" s="154">
        <v>0</v>
      </c>
      <c r="R350" s="154">
        <f>$Q$350*$H$350</f>
        <v>0</v>
      </c>
      <c r="S350" s="154">
        <v>0.05</v>
      </c>
      <c r="T350" s="155">
        <f>$S$350*$H$350</f>
        <v>0.2</v>
      </c>
      <c r="AR350" s="89" t="s">
        <v>136</v>
      </c>
      <c r="AT350" s="89" t="s">
        <v>131</v>
      </c>
      <c r="AU350" s="89" t="s">
        <v>79</v>
      </c>
      <c r="AY350" s="89" t="s">
        <v>129</v>
      </c>
      <c r="BE350" s="156">
        <f>IF($N$350="základní",$J$350,0)</f>
        <v>0</v>
      </c>
      <c r="BF350" s="156">
        <f>IF($N$350="snížená",$J$350,0)</f>
        <v>0</v>
      </c>
      <c r="BG350" s="156">
        <f>IF($N$350="zákl. přenesená",$J$350,0)</f>
        <v>0</v>
      </c>
      <c r="BH350" s="156">
        <f>IF($N$350="sníž. přenesená",$J$350,0)</f>
        <v>0</v>
      </c>
      <c r="BI350" s="156">
        <f>IF($N$350="nulová",$J$350,0)</f>
        <v>0</v>
      </c>
      <c r="BJ350" s="89" t="s">
        <v>20</v>
      </c>
      <c r="BK350" s="156">
        <f>ROUND($I$350*$H$350,2)</f>
        <v>0</v>
      </c>
      <c r="BL350" s="89" t="s">
        <v>136</v>
      </c>
      <c r="BM350" s="89" t="s">
        <v>503</v>
      </c>
    </row>
    <row r="351" spans="2:65" s="6" customFormat="1" ht="15.75" customHeight="1">
      <c r="B351" s="23"/>
      <c r="C351" s="148" t="s">
        <v>504</v>
      </c>
      <c r="D351" s="148" t="s">
        <v>131</v>
      </c>
      <c r="E351" s="146" t="s">
        <v>505</v>
      </c>
      <c r="F351" s="147" t="s">
        <v>506</v>
      </c>
      <c r="G351" s="148" t="s">
        <v>272</v>
      </c>
      <c r="H351" s="149">
        <v>7</v>
      </c>
      <c r="I351" s="150"/>
      <c r="J351" s="151">
        <f>ROUND($I$351*$H$351,2)</f>
        <v>0</v>
      </c>
      <c r="K351" s="147" t="s">
        <v>135</v>
      </c>
      <c r="L351" s="43"/>
      <c r="M351" s="152"/>
      <c r="N351" s="153" t="s">
        <v>42</v>
      </c>
      <c r="O351" s="24"/>
      <c r="P351" s="24"/>
      <c r="Q351" s="154">
        <v>0.3409</v>
      </c>
      <c r="R351" s="154">
        <f>$Q$351*$H$351</f>
        <v>2.3863</v>
      </c>
      <c r="S351" s="154">
        <v>0</v>
      </c>
      <c r="T351" s="155">
        <f>$S$351*$H$351</f>
        <v>0</v>
      </c>
      <c r="AR351" s="89" t="s">
        <v>136</v>
      </c>
      <c r="AT351" s="89" t="s">
        <v>131</v>
      </c>
      <c r="AU351" s="89" t="s">
        <v>79</v>
      </c>
      <c r="AY351" s="89" t="s">
        <v>129</v>
      </c>
      <c r="BE351" s="156">
        <f>IF($N$351="základní",$J$351,0)</f>
        <v>0</v>
      </c>
      <c r="BF351" s="156">
        <f>IF($N$351="snížená",$J$351,0)</f>
        <v>0</v>
      </c>
      <c r="BG351" s="156">
        <f>IF($N$351="zákl. přenesená",$J$351,0)</f>
        <v>0</v>
      </c>
      <c r="BH351" s="156">
        <f>IF($N$351="sníž. přenesená",$J$351,0)</f>
        <v>0</v>
      </c>
      <c r="BI351" s="156">
        <f>IF($N$351="nulová",$J$351,0)</f>
        <v>0</v>
      </c>
      <c r="BJ351" s="89" t="s">
        <v>20</v>
      </c>
      <c r="BK351" s="156">
        <f>ROUND($I$351*$H$351,2)</f>
        <v>0</v>
      </c>
      <c r="BL351" s="89" t="s">
        <v>136</v>
      </c>
      <c r="BM351" s="89" t="s">
        <v>423</v>
      </c>
    </row>
    <row r="352" spans="2:47" s="6" customFormat="1" ht="16.5" customHeight="1">
      <c r="B352" s="23"/>
      <c r="C352" s="24"/>
      <c r="D352" s="157" t="s">
        <v>137</v>
      </c>
      <c r="E352" s="24"/>
      <c r="F352" s="158" t="s">
        <v>506</v>
      </c>
      <c r="G352" s="24"/>
      <c r="H352" s="24"/>
      <c r="J352" s="24"/>
      <c r="K352" s="24"/>
      <c r="L352" s="43"/>
      <c r="M352" s="56"/>
      <c r="N352" s="24"/>
      <c r="O352" s="24"/>
      <c r="P352" s="24"/>
      <c r="Q352" s="24"/>
      <c r="R352" s="24"/>
      <c r="S352" s="24"/>
      <c r="T352" s="57"/>
      <c r="AT352" s="6" t="s">
        <v>137</v>
      </c>
      <c r="AU352" s="6" t="s">
        <v>79</v>
      </c>
    </row>
    <row r="353" spans="2:47" s="6" customFormat="1" ht="84.75" customHeight="1">
      <c r="B353" s="23"/>
      <c r="C353" s="24"/>
      <c r="D353" s="159" t="s">
        <v>139</v>
      </c>
      <c r="E353" s="24"/>
      <c r="F353" s="160" t="s">
        <v>507</v>
      </c>
      <c r="G353" s="24"/>
      <c r="H353" s="24"/>
      <c r="J353" s="24"/>
      <c r="K353" s="24"/>
      <c r="L353" s="43"/>
      <c r="M353" s="56"/>
      <c r="N353" s="24"/>
      <c r="O353" s="24"/>
      <c r="P353" s="24"/>
      <c r="Q353" s="24"/>
      <c r="R353" s="24"/>
      <c r="S353" s="24"/>
      <c r="T353" s="57"/>
      <c r="AT353" s="6" t="s">
        <v>139</v>
      </c>
      <c r="AU353" s="6" t="s">
        <v>79</v>
      </c>
    </row>
    <row r="354" spans="2:65" s="6" customFormat="1" ht="15.75" customHeight="1">
      <c r="B354" s="23"/>
      <c r="C354" s="176" t="s">
        <v>508</v>
      </c>
      <c r="D354" s="176" t="s">
        <v>264</v>
      </c>
      <c r="E354" s="177" t="s">
        <v>509</v>
      </c>
      <c r="F354" s="178" t="s">
        <v>510</v>
      </c>
      <c r="G354" s="179" t="s">
        <v>272</v>
      </c>
      <c r="H354" s="180">
        <v>7</v>
      </c>
      <c r="I354" s="181"/>
      <c r="J354" s="182">
        <f>ROUND($I$354*$H$354,2)</f>
        <v>0</v>
      </c>
      <c r="K354" s="178" t="s">
        <v>135</v>
      </c>
      <c r="L354" s="183"/>
      <c r="M354" s="184"/>
      <c r="N354" s="185" t="s">
        <v>42</v>
      </c>
      <c r="O354" s="24"/>
      <c r="P354" s="24"/>
      <c r="Q354" s="154">
        <v>0.072</v>
      </c>
      <c r="R354" s="154">
        <f>$Q$354*$H$354</f>
        <v>0.504</v>
      </c>
      <c r="S354" s="154">
        <v>0</v>
      </c>
      <c r="T354" s="155">
        <f>$S$354*$H$354</f>
        <v>0</v>
      </c>
      <c r="AR354" s="89" t="s">
        <v>191</v>
      </c>
      <c r="AT354" s="89" t="s">
        <v>264</v>
      </c>
      <c r="AU354" s="89" t="s">
        <v>79</v>
      </c>
      <c r="AY354" s="6" t="s">
        <v>129</v>
      </c>
      <c r="BE354" s="156">
        <f>IF($N$354="základní",$J$354,0)</f>
        <v>0</v>
      </c>
      <c r="BF354" s="156">
        <f>IF($N$354="snížená",$J$354,0)</f>
        <v>0</v>
      </c>
      <c r="BG354" s="156">
        <f>IF($N$354="zákl. přenesená",$J$354,0)</f>
        <v>0</v>
      </c>
      <c r="BH354" s="156">
        <f>IF($N$354="sníž. přenesená",$J$354,0)</f>
        <v>0</v>
      </c>
      <c r="BI354" s="156">
        <f>IF($N$354="nulová",$J$354,0)</f>
        <v>0</v>
      </c>
      <c r="BJ354" s="89" t="s">
        <v>20</v>
      </c>
      <c r="BK354" s="156">
        <f>ROUND($I$354*$H$354,2)</f>
        <v>0</v>
      </c>
      <c r="BL354" s="89" t="s">
        <v>136</v>
      </c>
      <c r="BM354" s="89" t="s">
        <v>511</v>
      </c>
    </row>
    <row r="355" spans="2:47" s="6" customFormat="1" ht="16.5" customHeight="1">
      <c r="B355" s="23"/>
      <c r="C355" s="24"/>
      <c r="D355" s="157" t="s">
        <v>137</v>
      </c>
      <c r="E355" s="24"/>
      <c r="F355" s="158" t="s">
        <v>512</v>
      </c>
      <c r="G355" s="24"/>
      <c r="H355" s="24"/>
      <c r="J355" s="24"/>
      <c r="K355" s="24"/>
      <c r="L355" s="43"/>
      <c r="M355" s="56"/>
      <c r="N355" s="24"/>
      <c r="O355" s="24"/>
      <c r="P355" s="24"/>
      <c r="Q355" s="24"/>
      <c r="R355" s="24"/>
      <c r="S355" s="24"/>
      <c r="T355" s="57"/>
      <c r="AT355" s="6" t="s">
        <v>137</v>
      </c>
      <c r="AU355" s="6" t="s">
        <v>79</v>
      </c>
    </row>
    <row r="356" spans="2:65" s="6" customFormat="1" ht="15.75" customHeight="1">
      <c r="B356" s="23"/>
      <c r="C356" s="176" t="s">
        <v>513</v>
      </c>
      <c r="D356" s="176" t="s">
        <v>264</v>
      </c>
      <c r="E356" s="177" t="s">
        <v>514</v>
      </c>
      <c r="F356" s="178" t="s">
        <v>515</v>
      </c>
      <c r="G356" s="179" t="s">
        <v>272</v>
      </c>
      <c r="H356" s="180">
        <v>7</v>
      </c>
      <c r="I356" s="181"/>
      <c r="J356" s="182">
        <f>ROUND($I$356*$H$356,2)</f>
        <v>0</v>
      </c>
      <c r="K356" s="178" t="s">
        <v>135</v>
      </c>
      <c r="L356" s="183"/>
      <c r="M356" s="184"/>
      <c r="N356" s="185" t="s">
        <v>42</v>
      </c>
      <c r="O356" s="24"/>
      <c r="P356" s="24"/>
      <c r="Q356" s="154">
        <v>0.08</v>
      </c>
      <c r="R356" s="154">
        <f>$Q$356*$H$356</f>
        <v>0.56</v>
      </c>
      <c r="S356" s="154">
        <v>0</v>
      </c>
      <c r="T356" s="155">
        <f>$S$356*$H$356</f>
        <v>0</v>
      </c>
      <c r="AR356" s="89" t="s">
        <v>191</v>
      </c>
      <c r="AT356" s="89" t="s">
        <v>264</v>
      </c>
      <c r="AU356" s="89" t="s">
        <v>79</v>
      </c>
      <c r="AY356" s="6" t="s">
        <v>129</v>
      </c>
      <c r="BE356" s="156">
        <f>IF($N$356="základní",$J$356,0)</f>
        <v>0</v>
      </c>
      <c r="BF356" s="156">
        <f>IF($N$356="snížená",$J$356,0)</f>
        <v>0</v>
      </c>
      <c r="BG356" s="156">
        <f>IF($N$356="zákl. přenesená",$J$356,0)</f>
        <v>0</v>
      </c>
      <c r="BH356" s="156">
        <f>IF($N$356="sníž. přenesená",$J$356,0)</f>
        <v>0</v>
      </c>
      <c r="BI356" s="156">
        <f>IF($N$356="nulová",$J$356,0)</f>
        <v>0</v>
      </c>
      <c r="BJ356" s="89" t="s">
        <v>20</v>
      </c>
      <c r="BK356" s="156">
        <f>ROUND($I$356*$H$356,2)</f>
        <v>0</v>
      </c>
      <c r="BL356" s="89" t="s">
        <v>136</v>
      </c>
      <c r="BM356" s="89" t="s">
        <v>516</v>
      </c>
    </row>
    <row r="357" spans="2:47" s="6" customFormat="1" ht="16.5" customHeight="1">
      <c r="B357" s="23"/>
      <c r="C357" s="24"/>
      <c r="D357" s="157" t="s">
        <v>137</v>
      </c>
      <c r="E357" s="24"/>
      <c r="F357" s="158" t="s">
        <v>517</v>
      </c>
      <c r="G357" s="24"/>
      <c r="H357" s="24"/>
      <c r="J357" s="24"/>
      <c r="K357" s="24"/>
      <c r="L357" s="43"/>
      <c r="M357" s="56"/>
      <c r="N357" s="24"/>
      <c r="O357" s="24"/>
      <c r="P357" s="24"/>
      <c r="Q357" s="24"/>
      <c r="R357" s="24"/>
      <c r="S357" s="24"/>
      <c r="T357" s="57"/>
      <c r="AT357" s="6" t="s">
        <v>137</v>
      </c>
      <c r="AU357" s="6" t="s">
        <v>79</v>
      </c>
    </row>
    <row r="358" spans="2:65" s="6" customFormat="1" ht="15.75" customHeight="1">
      <c r="B358" s="23"/>
      <c r="C358" s="176" t="s">
        <v>518</v>
      </c>
      <c r="D358" s="176" t="s">
        <v>264</v>
      </c>
      <c r="E358" s="177" t="s">
        <v>519</v>
      </c>
      <c r="F358" s="178" t="s">
        <v>520</v>
      </c>
      <c r="G358" s="179" t="s">
        <v>272</v>
      </c>
      <c r="H358" s="180">
        <v>7</v>
      </c>
      <c r="I358" s="181"/>
      <c r="J358" s="182">
        <f>ROUND($I$358*$H$358,2)</f>
        <v>0</v>
      </c>
      <c r="K358" s="178" t="s">
        <v>135</v>
      </c>
      <c r="L358" s="183"/>
      <c r="M358" s="184"/>
      <c r="N358" s="185" t="s">
        <v>42</v>
      </c>
      <c r="O358" s="24"/>
      <c r="P358" s="24"/>
      <c r="Q358" s="154">
        <v>0.057</v>
      </c>
      <c r="R358" s="154">
        <f>$Q$358*$H$358</f>
        <v>0.399</v>
      </c>
      <c r="S358" s="154">
        <v>0</v>
      </c>
      <c r="T358" s="155">
        <f>$S$358*$H$358</f>
        <v>0</v>
      </c>
      <c r="AR358" s="89" t="s">
        <v>191</v>
      </c>
      <c r="AT358" s="89" t="s">
        <v>264</v>
      </c>
      <c r="AU358" s="89" t="s">
        <v>79</v>
      </c>
      <c r="AY358" s="6" t="s">
        <v>129</v>
      </c>
      <c r="BE358" s="156">
        <f>IF($N$358="základní",$J$358,0)</f>
        <v>0</v>
      </c>
      <c r="BF358" s="156">
        <f>IF($N$358="snížená",$J$358,0)</f>
        <v>0</v>
      </c>
      <c r="BG358" s="156">
        <f>IF($N$358="zákl. přenesená",$J$358,0)</f>
        <v>0</v>
      </c>
      <c r="BH358" s="156">
        <f>IF($N$358="sníž. přenesená",$J$358,0)</f>
        <v>0</v>
      </c>
      <c r="BI358" s="156">
        <f>IF($N$358="nulová",$J$358,0)</f>
        <v>0</v>
      </c>
      <c r="BJ358" s="89" t="s">
        <v>20</v>
      </c>
      <c r="BK358" s="156">
        <f>ROUND($I$358*$H$358,2)</f>
        <v>0</v>
      </c>
      <c r="BL358" s="89" t="s">
        <v>136</v>
      </c>
      <c r="BM358" s="89" t="s">
        <v>521</v>
      </c>
    </row>
    <row r="359" spans="2:47" s="6" customFormat="1" ht="16.5" customHeight="1">
      <c r="B359" s="23"/>
      <c r="C359" s="24"/>
      <c r="D359" s="157" t="s">
        <v>137</v>
      </c>
      <c r="E359" s="24"/>
      <c r="F359" s="158" t="s">
        <v>522</v>
      </c>
      <c r="G359" s="24"/>
      <c r="H359" s="24"/>
      <c r="J359" s="24"/>
      <c r="K359" s="24"/>
      <c r="L359" s="43"/>
      <c r="M359" s="56"/>
      <c r="N359" s="24"/>
      <c r="O359" s="24"/>
      <c r="P359" s="24"/>
      <c r="Q359" s="24"/>
      <c r="R359" s="24"/>
      <c r="S359" s="24"/>
      <c r="T359" s="57"/>
      <c r="AT359" s="6" t="s">
        <v>137</v>
      </c>
      <c r="AU359" s="6" t="s">
        <v>79</v>
      </c>
    </row>
    <row r="360" spans="2:65" s="6" customFormat="1" ht="15.75" customHeight="1">
      <c r="B360" s="23"/>
      <c r="C360" s="176" t="s">
        <v>523</v>
      </c>
      <c r="D360" s="176" t="s">
        <v>264</v>
      </c>
      <c r="E360" s="177" t="s">
        <v>524</v>
      </c>
      <c r="F360" s="178" t="s">
        <v>525</v>
      </c>
      <c r="G360" s="179" t="s">
        <v>272</v>
      </c>
      <c r="H360" s="180">
        <v>7</v>
      </c>
      <c r="I360" s="181"/>
      <c r="J360" s="182">
        <f>ROUND($I$360*$H$360,2)</f>
        <v>0</v>
      </c>
      <c r="K360" s="178"/>
      <c r="L360" s="183"/>
      <c r="M360" s="184"/>
      <c r="N360" s="185" t="s">
        <v>42</v>
      </c>
      <c r="O360" s="24"/>
      <c r="P360" s="24"/>
      <c r="Q360" s="154">
        <v>0.111</v>
      </c>
      <c r="R360" s="154">
        <f>$Q$360*$H$360</f>
        <v>0.777</v>
      </c>
      <c r="S360" s="154">
        <v>0</v>
      </c>
      <c r="T360" s="155">
        <f>$S$360*$H$360</f>
        <v>0</v>
      </c>
      <c r="AR360" s="89" t="s">
        <v>191</v>
      </c>
      <c r="AT360" s="89" t="s">
        <v>264</v>
      </c>
      <c r="AU360" s="89" t="s">
        <v>79</v>
      </c>
      <c r="AY360" s="6" t="s">
        <v>129</v>
      </c>
      <c r="BE360" s="156">
        <f>IF($N$360="základní",$J$360,0)</f>
        <v>0</v>
      </c>
      <c r="BF360" s="156">
        <f>IF($N$360="snížená",$J$360,0)</f>
        <v>0</v>
      </c>
      <c r="BG360" s="156">
        <f>IF($N$360="zákl. přenesená",$J$360,0)</f>
        <v>0</v>
      </c>
      <c r="BH360" s="156">
        <f>IF($N$360="sníž. přenesená",$J$360,0)</f>
        <v>0</v>
      </c>
      <c r="BI360" s="156">
        <f>IF($N$360="nulová",$J$360,0)</f>
        <v>0</v>
      </c>
      <c r="BJ360" s="89" t="s">
        <v>20</v>
      </c>
      <c r="BK360" s="156">
        <f>ROUND($I$360*$H$360,2)</f>
        <v>0</v>
      </c>
      <c r="BL360" s="89" t="s">
        <v>136</v>
      </c>
      <c r="BM360" s="89" t="s">
        <v>526</v>
      </c>
    </row>
    <row r="361" spans="2:65" s="6" customFormat="1" ht="15.75" customHeight="1">
      <c r="B361" s="23"/>
      <c r="C361" s="179" t="s">
        <v>527</v>
      </c>
      <c r="D361" s="179" t="s">
        <v>264</v>
      </c>
      <c r="E361" s="177" t="s">
        <v>528</v>
      </c>
      <c r="F361" s="178" t="s">
        <v>529</v>
      </c>
      <c r="G361" s="179" t="s">
        <v>272</v>
      </c>
      <c r="H361" s="180">
        <v>7</v>
      </c>
      <c r="I361" s="181"/>
      <c r="J361" s="182">
        <f>ROUND($I$361*$H$361,2)</f>
        <v>0</v>
      </c>
      <c r="K361" s="178" t="s">
        <v>135</v>
      </c>
      <c r="L361" s="183"/>
      <c r="M361" s="184"/>
      <c r="N361" s="185" t="s">
        <v>42</v>
      </c>
      <c r="O361" s="24"/>
      <c r="P361" s="24"/>
      <c r="Q361" s="154">
        <v>0.058</v>
      </c>
      <c r="R361" s="154">
        <f>$Q$361*$H$361</f>
        <v>0.406</v>
      </c>
      <c r="S361" s="154">
        <v>0</v>
      </c>
      <c r="T361" s="155">
        <f>$S$361*$H$361</f>
        <v>0</v>
      </c>
      <c r="AR361" s="89" t="s">
        <v>191</v>
      </c>
      <c r="AT361" s="89" t="s">
        <v>264</v>
      </c>
      <c r="AU361" s="89" t="s">
        <v>79</v>
      </c>
      <c r="AY361" s="89" t="s">
        <v>129</v>
      </c>
      <c r="BE361" s="156">
        <f>IF($N$361="základní",$J$361,0)</f>
        <v>0</v>
      </c>
      <c r="BF361" s="156">
        <f>IF($N$361="snížená",$J$361,0)</f>
        <v>0</v>
      </c>
      <c r="BG361" s="156">
        <f>IF($N$361="zákl. přenesená",$J$361,0)</f>
        <v>0</v>
      </c>
      <c r="BH361" s="156">
        <f>IF($N$361="sníž. přenesená",$J$361,0)</f>
        <v>0</v>
      </c>
      <c r="BI361" s="156">
        <f>IF($N$361="nulová",$J$361,0)</f>
        <v>0</v>
      </c>
      <c r="BJ361" s="89" t="s">
        <v>20</v>
      </c>
      <c r="BK361" s="156">
        <f>ROUND($I$361*$H$361,2)</f>
        <v>0</v>
      </c>
      <c r="BL361" s="89" t="s">
        <v>136</v>
      </c>
      <c r="BM361" s="89" t="s">
        <v>530</v>
      </c>
    </row>
    <row r="362" spans="2:47" s="6" customFormat="1" ht="16.5" customHeight="1">
      <c r="B362" s="23"/>
      <c r="C362" s="24"/>
      <c r="D362" s="157" t="s">
        <v>137</v>
      </c>
      <c r="E362" s="24"/>
      <c r="F362" s="158" t="s">
        <v>531</v>
      </c>
      <c r="G362" s="24"/>
      <c r="H362" s="24"/>
      <c r="J362" s="24"/>
      <c r="K362" s="24"/>
      <c r="L362" s="43"/>
      <c r="M362" s="56"/>
      <c r="N362" s="24"/>
      <c r="O362" s="24"/>
      <c r="P362" s="24"/>
      <c r="Q362" s="24"/>
      <c r="R362" s="24"/>
      <c r="S362" s="24"/>
      <c r="T362" s="57"/>
      <c r="AT362" s="6" t="s">
        <v>137</v>
      </c>
      <c r="AU362" s="6" t="s">
        <v>79</v>
      </c>
    </row>
    <row r="363" spans="2:65" s="6" customFormat="1" ht="15.75" customHeight="1">
      <c r="B363" s="23"/>
      <c r="C363" s="176" t="s">
        <v>532</v>
      </c>
      <c r="D363" s="176" t="s">
        <v>264</v>
      </c>
      <c r="E363" s="177" t="s">
        <v>533</v>
      </c>
      <c r="F363" s="178" t="s">
        <v>534</v>
      </c>
      <c r="G363" s="179" t="s">
        <v>272</v>
      </c>
      <c r="H363" s="180">
        <v>7</v>
      </c>
      <c r="I363" s="181"/>
      <c r="J363" s="182">
        <f>ROUND($I$363*$H$363,2)</f>
        <v>0</v>
      </c>
      <c r="K363" s="178" t="s">
        <v>135</v>
      </c>
      <c r="L363" s="183"/>
      <c r="M363" s="184"/>
      <c r="N363" s="185" t="s">
        <v>42</v>
      </c>
      <c r="O363" s="24"/>
      <c r="P363" s="24"/>
      <c r="Q363" s="154">
        <v>0.027</v>
      </c>
      <c r="R363" s="154">
        <f>$Q$363*$H$363</f>
        <v>0.189</v>
      </c>
      <c r="S363" s="154">
        <v>0</v>
      </c>
      <c r="T363" s="155">
        <f>$S$363*$H$363</f>
        <v>0</v>
      </c>
      <c r="AR363" s="89" t="s">
        <v>191</v>
      </c>
      <c r="AT363" s="89" t="s">
        <v>264</v>
      </c>
      <c r="AU363" s="89" t="s">
        <v>79</v>
      </c>
      <c r="AY363" s="6" t="s">
        <v>129</v>
      </c>
      <c r="BE363" s="156">
        <f>IF($N$363="základní",$J$363,0)</f>
        <v>0</v>
      </c>
      <c r="BF363" s="156">
        <f>IF($N$363="snížená",$J$363,0)</f>
        <v>0</v>
      </c>
      <c r="BG363" s="156">
        <f>IF($N$363="zákl. přenesená",$J$363,0)</f>
        <v>0</v>
      </c>
      <c r="BH363" s="156">
        <f>IF($N$363="sníž. přenesená",$J$363,0)</f>
        <v>0</v>
      </c>
      <c r="BI363" s="156">
        <f>IF($N$363="nulová",$J$363,0)</f>
        <v>0</v>
      </c>
      <c r="BJ363" s="89" t="s">
        <v>20</v>
      </c>
      <c r="BK363" s="156">
        <f>ROUND($I$363*$H$363,2)</f>
        <v>0</v>
      </c>
      <c r="BL363" s="89" t="s">
        <v>136</v>
      </c>
      <c r="BM363" s="89" t="s">
        <v>535</v>
      </c>
    </row>
    <row r="364" spans="2:47" s="6" customFormat="1" ht="16.5" customHeight="1">
      <c r="B364" s="23"/>
      <c r="C364" s="24"/>
      <c r="D364" s="157" t="s">
        <v>137</v>
      </c>
      <c r="E364" s="24"/>
      <c r="F364" s="158" t="s">
        <v>536</v>
      </c>
      <c r="G364" s="24"/>
      <c r="H364" s="24"/>
      <c r="J364" s="24"/>
      <c r="K364" s="24"/>
      <c r="L364" s="43"/>
      <c r="M364" s="56"/>
      <c r="N364" s="24"/>
      <c r="O364" s="24"/>
      <c r="P364" s="24"/>
      <c r="Q364" s="24"/>
      <c r="R364" s="24"/>
      <c r="S364" s="24"/>
      <c r="T364" s="57"/>
      <c r="AT364" s="6" t="s">
        <v>137</v>
      </c>
      <c r="AU364" s="6" t="s">
        <v>79</v>
      </c>
    </row>
    <row r="365" spans="2:65" s="6" customFormat="1" ht="15.75" customHeight="1">
      <c r="B365" s="23"/>
      <c r="C365" s="176" t="s">
        <v>537</v>
      </c>
      <c r="D365" s="176" t="s">
        <v>264</v>
      </c>
      <c r="E365" s="177" t="s">
        <v>538</v>
      </c>
      <c r="F365" s="178" t="s">
        <v>539</v>
      </c>
      <c r="G365" s="179" t="s">
        <v>272</v>
      </c>
      <c r="H365" s="180">
        <v>7</v>
      </c>
      <c r="I365" s="181"/>
      <c r="J365" s="182">
        <f>ROUND($I$365*$H$365,2)</f>
        <v>0</v>
      </c>
      <c r="K365" s="178" t="s">
        <v>135</v>
      </c>
      <c r="L365" s="183"/>
      <c r="M365" s="184"/>
      <c r="N365" s="185" t="s">
        <v>42</v>
      </c>
      <c r="O365" s="24"/>
      <c r="P365" s="24"/>
      <c r="Q365" s="154">
        <v>0.058</v>
      </c>
      <c r="R365" s="154">
        <f>$Q$365*$H$365</f>
        <v>0.406</v>
      </c>
      <c r="S365" s="154">
        <v>0</v>
      </c>
      <c r="T365" s="155">
        <f>$S$365*$H$365</f>
        <v>0</v>
      </c>
      <c r="AR365" s="89" t="s">
        <v>191</v>
      </c>
      <c r="AT365" s="89" t="s">
        <v>264</v>
      </c>
      <c r="AU365" s="89" t="s">
        <v>79</v>
      </c>
      <c r="AY365" s="6" t="s">
        <v>129</v>
      </c>
      <c r="BE365" s="156">
        <f>IF($N$365="základní",$J$365,0)</f>
        <v>0</v>
      </c>
      <c r="BF365" s="156">
        <f>IF($N$365="snížená",$J$365,0)</f>
        <v>0</v>
      </c>
      <c r="BG365" s="156">
        <f>IF($N$365="zákl. přenesená",$J$365,0)</f>
        <v>0</v>
      </c>
      <c r="BH365" s="156">
        <f>IF($N$365="sníž. přenesená",$J$365,0)</f>
        <v>0</v>
      </c>
      <c r="BI365" s="156">
        <f>IF($N$365="nulová",$J$365,0)</f>
        <v>0</v>
      </c>
      <c r="BJ365" s="89" t="s">
        <v>20</v>
      </c>
      <c r="BK365" s="156">
        <f>ROUND($I$365*$H$365,2)</f>
        <v>0</v>
      </c>
      <c r="BL365" s="89" t="s">
        <v>136</v>
      </c>
      <c r="BM365" s="89" t="s">
        <v>540</v>
      </c>
    </row>
    <row r="366" spans="2:47" s="6" customFormat="1" ht="27" customHeight="1">
      <c r="B366" s="23"/>
      <c r="C366" s="24"/>
      <c r="D366" s="157" t="s">
        <v>137</v>
      </c>
      <c r="E366" s="24"/>
      <c r="F366" s="158" t="s">
        <v>541</v>
      </c>
      <c r="G366" s="24"/>
      <c r="H366" s="24"/>
      <c r="J366" s="24"/>
      <c r="K366" s="24"/>
      <c r="L366" s="43"/>
      <c r="M366" s="56"/>
      <c r="N366" s="24"/>
      <c r="O366" s="24"/>
      <c r="P366" s="24"/>
      <c r="Q366" s="24"/>
      <c r="R366" s="24"/>
      <c r="S366" s="24"/>
      <c r="T366" s="57"/>
      <c r="AT366" s="6" t="s">
        <v>137</v>
      </c>
      <c r="AU366" s="6" t="s">
        <v>79</v>
      </c>
    </row>
    <row r="367" spans="2:65" s="6" customFormat="1" ht="15.75" customHeight="1">
      <c r="B367" s="23"/>
      <c r="C367" s="176" t="s">
        <v>542</v>
      </c>
      <c r="D367" s="176" t="s">
        <v>264</v>
      </c>
      <c r="E367" s="177" t="s">
        <v>543</v>
      </c>
      <c r="F367" s="178" t="s">
        <v>544</v>
      </c>
      <c r="G367" s="179" t="s">
        <v>272</v>
      </c>
      <c r="H367" s="180">
        <v>7</v>
      </c>
      <c r="I367" s="181"/>
      <c r="J367" s="182">
        <f>ROUND($I$367*$H$367,2)</f>
        <v>0</v>
      </c>
      <c r="K367" s="178"/>
      <c r="L367" s="183"/>
      <c r="M367" s="184"/>
      <c r="N367" s="185" t="s">
        <v>42</v>
      </c>
      <c r="O367" s="24"/>
      <c r="P367" s="24"/>
      <c r="Q367" s="154">
        <v>0.006</v>
      </c>
      <c r="R367" s="154">
        <f>$Q$367*$H$367</f>
        <v>0.042</v>
      </c>
      <c r="S367" s="154">
        <v>0</v>
      </c>
      <c r="T367" s="155">
        <f>$S$367*$H$367</f>
        <v>0</v>
      </c>
      <c r="AR367" s="89" t="s">
        <v>191</v>
      </c>
      <c r="AT367" s="89" t="s">
        <v>264</v>
      </c>
      <c r="AU367" s="89" t="s">
        <v>79</v>
      </c>
      <c r="AY367" s="6" t="s">
        <v>129</v>
      </c>
      <c r="BE367" s="156">
        <f>IF($N$367="základní",$J$367,0)</f>
        <v>0</v>
      </c>
      <c r="BF367" s="156">
        <f>IF($N$367="snížená",$J$367,0)</f>
        <v>0</v>
      </c>
      <c r="BG367" s="156">
        <f>IF($N$367="zákl. přenesená",$J$367,0)</f>
        <v>0</v>
      </c>
      <c r="BH367" s="156">
        <f>IF($N$367="sníž. přenesená",$J$367,0)</f>
        <v>0</v>
      </c>
      <c r="BI367" s="156">
        <f>IF($N$367="nulová",$J$367,0)</f>
        <v>0</v>
      </c>
      <c r="BJ367" s="89" t="s">
        <v>20</v>
      </c>
      <c r="BK367" s="156">
        <f>ROUND($I$367*$H$367,2)</f>
        <v>0</v>
      </c>
      <c r="BL367" s="89" t="s">
        <v>136</v>
      </c>
      <c r="BM367" s="89" t="s">
        <v>545</v>
      </c>
    </row>
    <row r="368" spans="2:65" s="6" customFormat="1" ht="15.75" customHeight="1">
      <c r="B368" s="23"/>
      <c r="C368" s="148" t="s">
        <v>546</v>
      </c>
      <c r="D368" s="148" t="s">
        <v>131</v>
      </c>
      <c r="E368" s="146" t="s">
        <v>547</v>
      </c>
      <c r="F368" s="147" t="s">
        <v>548</v>
      </c>
      <c r="G368" s="148" t="s">
        <v>134</v>
      </c>
      <c r="H368" s="149">
        <v>10</v>
      </c>
      <c r="I368" s="150"/>
      <c r="J368" s="151">
        <f>ROUND($I$368*$H$368,2)</f>
        <v>0</v>
      </c>
      <c r="K368" s="147" t="s">
        <v>135</v>
      </c>
      <c r="L368" s="43"/>
      <c r="M368" s="152"/>
      <c r="N368" s="153" t="s">
        <v>42</v>
      </c>
      <c r="O368" s="24"/>
      <c r="P368" s="24"/>
      <c r="Q368" s="154">
        <v>1.25E-06</v>
      </c>
      <c r="R368" s="154">
        <f>$Q$368*$H$368</f>
        <v>1.25E-05</v>
      </c>
      <c r="S368" s="154">
        <v>0</v>
      </c>
      <c r="T368" s="155">
        <f>$S$368*$H$368</f>
        <v>0</v>
      </c>
      <c r="AR368" s="89" t="s">
        <v>136</v>
      </c>
      <c r="AT368" s="89" t="s">
        <v>131</v>
      </c>
      <c r="AU368" s="89" t="s">
        <v>79</v>
      </c>
      <c r="AY368" s="89" t="s">
        <v>129</v>
      </c>
      <c r="BE368" s="156">
        <f>IF($N$368="základní",$J$368,0)</f>
        <v>0</v>
      </c>
      <c r="BF368" s="156">
        <f>IF($N$368="snížená",$J$368,0)</f>
        <v>0</v>
      </c>
      <c r="BG368" s="156">
        <f>IF($N$368="zákl. přenesená",$J$368,0)</f>
        <v>0</v>
      </c>
      <c r="BH368" s="156">
        <f>IF($N$368="sníž. přenesená",$J$368,0)</f>
        <v>0</v>
      </c>
      <c r="BI368" s="156">
        <f>IF($N$368="nulová",$J$368,0)</f>
        <v>0</v>
      </c>
      <c r="BJ368" s="89" t="s">
        <v>20</v>
      </c>
      <c r="BK368" s="156">
        <f>ROUND($I$368*$H$368,2)</f>
        <v>0</v>
      </c>
      <c r="BL368" s="89" t="s">
        <v>136</v>
      </c>
      <c r="BM368" s="89" t="s">
        <v>478</v>
      </c>
    </row>
    <row r="369" spans="2:47" s="6" customFormat="1" ht="27" customHeight="1">
      <c r="B369" s="23"/>
      <c r="C369" s="24"/>
      <c r="D369" s="157" t="s">
        <v>137</v>
      </c>
      <c r="E369" s="24"/>
      <c r="F369" s="158" t="s">
        <v>549</v>
      </c>
      <c r="G369" s="24"/>
      <c r="H369" s="24"/>
      <c r="J369" s="24"/>
      <c r="K369" s="24"/>
      <c r="L369" s="43"/>
      <c r="M369" s="56"/>
      <c r="N369" s="24"/>
      <c r="O369" s="24"/>
      <c r="P369" s="24"/>
      <c r="Q369" s="24"/>
      <c r="R369" s="24"/>
      <c r="S369" s="24"/>
      <c r="T369" s="57"/>
      <c r="AT369" s="6" t="s">
        <v>137</v>
      </c>
      <c r="AU369" s="6" t="s">
        <v>79</v>
      </c>
    </row>
    <row r="370" spans="2:47" s="6" customFormat="1" ht="84.75" customHeight="1">
      <c r="B370" s="23"/>
      <c r="C370" s="24"/>
      <c r="D370" s="159" t="s">
        <v>139</v>
      </c>
      <c r="E370" s="24"/>
      <c r="F370" s="160" t="s">
        <v>550</v>
      </c>
      <c r="G370" s="24"/>
      <c r="H370" s="24"/>
      <c r="J370" s="24"/>
      <c r="K370" s="24"/>
      <c r="L370" s="43"/>
      <c r="M370" s="56"/>
      <c r="N370" s="24"/>
      <c r="O370" s="24"/>
      <c r="P370" s="24"/>
      <c r="Q370" s="24"/>
      <c r="R370" s="24"/>
      <c r="S370" s="24"/>
      <c r="T370" s="57"/>
      <c r="AT370" s="6" t="s">
        <v>139</v>
      </c>
      <c r="AU370" s="6" t="s">
        <v>79</v>
      </c>
    </row>
    <row r="371" spans="2:65" s="6" customFormat="1" ht="15.75" customHeight="1">
      <c r="B371" s="23"/>
      <c r="C371" s="176" t="s">
        <v>551</v>
      </c>
      <c r="D371" s="176" t="s">
        <v>264</v>
      </c>
      <c r="E371" s="177" t="s">
        <v>552</v>
      </c>
      <c r="F371" s="178" t="s">
        <v>553</v>
      </c>
      <c r="G371" s="179" t="s">
        <v>272</v>
      </c>
      <c r="H371" s="180">
        <v>4</v>
      </c>
      <c r="I371" s="181"/>
      <c r="J371" s="182">
        <f>ROUND($I$371*$H$371,2)</f>
        <v>0</v>
      </c>
      <c r="K371" s="178" t="s">
        <v>135</v>
      </c>
      <c r="L371" s="183"/>
      <c r="M371" s="184"/>
      <c r="N371" s="185" t="s">
        <v>42</v>
      </c>
      <c r="O371" s="24"/>
      <c r="P371" s="24"/>
      <c r="Q371" s="154">
        <v>0.0075</v>
      </c>
      <c r="R371" s="154">
        <f>$Q$371*$H$371</f>
        <v>0.03</v>
      </c>
      <c r="S371" s="154">
        <v>0</v>
      </c>
      <c r="T371" s="155">
        <f>$S$371*$H$371</f>
        <v>0</v>
      </c>
      <c r="AR371" s="89" t="s">
        <v>191</v>
      </c>
      <c r="AT371" s="89" t="s">
        <v>264</v>
      </c>
      <c r="AU371" s="89" t="s">
        <v>79</v>
      </c>
      <c r="AY371" s="6" t="s">
        <v>129</v>
      </c>
      <c r="BE371" s="156">
        <f>IF($N$371="základní",$J$371,0)</f>
        <v>0</v>
      </c>
      <c r="BF371" s="156">
        <f>IF($N$371="snížená",$J$371,0)</f>
        <v>0</v>
      </c>
      <c r="BG371" s="156">
        <f>IF($N$371="zákl. přenesená",$J$371,0)</f>
        <v>0</v>
      </c>
      <c r="BH371" s="156">
        <f>IF($N$371="sníž. přenesená",$J$371,0)</f>
        <v>0</v>
      </c>
      <c r="BI371" s="156">
        <f>IF($N$371="nulová",$J$371,0)</f>
        <v>0</v>
      </c>
      <c r="BJ371" s="89" t="s">
        <v>20</v>
      </c>
      <c r="BK371" s="156">
        <f>ROUND($I$371*$H$371,2)</f>
        <v>0</v>
      </c>
      <c r="BL371" s="89" t="s">
        <v>136</v>
      </c>
      <c r="BM371" s="89" t="s">
        <v>554</v>
      </c>
    </row>
    <row r="372" spans="2:47" s="6" customFormat="1" ht="16.5" customHeight="1">
      <c r="B372" s="23"/>
      <c r="C372" s="24"/>
      <c r="D372" s="157" t="s">
        <v>137</v>
      </c>
      <c r="E372" s="24"/>
      <c r="F372" s="158" t="s">
        <v>555</v>
      </c>
      <c r="G372" s="24"/>
      <c r="H372" s="24"/>
      <c r="J372" s="24"/>
      <c r="K372" s="24"/>
      <c r="L372" s="43"/>
      <c r="M372" s="56"/>
      <c r="N372" s="24"/>
      <c r="O372" s="24"/>
      <c r="P372" s="24"/>
      <c r="Q372" s="24"/>
      <c r="R372" s="24"/>
      <c r="S372" s="24"/>
      <c r="T372" s="57"/>
      <c r="AT372" s="6" t="s">
        <v>137</v>
      </c>
      <c r="AU372" s="6" t="s">
        <v>79</v>
      </c>
    </row>
    <row r="373" spans="2:47" s="6" customFormat="1" ht="30.75" customHeight="1">
      <c r="B373" s="23"/>
      <c r="C373" s="24"/>
      <c r="D373" s="159" t="s">
        <v>556</v>
      </c>
      <c r="E373" s="24"/>
      <c r="F373" s="160" t="s">
        <v>557</v>
      </c>
      <c r="G373" s="24"/>
      <c r="H373" s="24"/>
      <c r="J373" s="24"/>
      <c r="K373" s="24"/>
      <c r="L373" s="43"/>
      <c r="M373" s="56"/>
      <c r="N373" s="24"/>
      <c r="O373" s="24"/>
      <c r="P373" s="24"/>
      <c r="Q373" s="24"/>
      <c r="R373" s="24"/>
      <c r="S373" s="24"/>
      <c r="T373" s="57"/>
      <c r="AT373" s="6" t="s">
        <v>556</v>
      </c>
      <c r="AU373" s="6" t="s">
        <v>79</v>
      </c>
    </row>
    <row r="374" spans="2:63" s="132" customFormat="1" ht="30.75" customHeight="1">
      <c r="B374" s="133"/>
      <c r="C374" s="134"/>
      <c r="D374" s="134" t="s">
        <v>70</v>
      </c>
      <c r="E374" s="143" t="s">
        <v>197</v>
      </c>
      <c r="F374" s="143" t="s">
        <v>558</v>
      </c>
      <c r="G374" s="134"/>
      <c r="H374" s="134"/>
      <c r="J374" s="144">
        <f>$BK$374</f>
        <v>0</v>
      </c>
      <c r="K374" s="134"/>
      <c r="L374" s="137"/>
      <c r="M374" s="138"/>
      <c r="N374" s="134"/>
      <c r="O374" s="134"/>
      <c r="P374" s="139">
        <f>SUM($P$375:$P$377)</f>
        <v>0</v>
      </c>
      <c r="Q374" s="134"/>
      <c r="R374" s="139">
        <f>SUM($R$375:$R$377)</f>
        <v>0</v>
      </c>
      <c r="S374" s="134"/>
      <c r="T374" s="140">
        <f>SUM($T$375:$T$377)</f>
        <v>2.18</v>
      </c>
      <c r="AR374" s="141" t="s">
        <v>20</v>
      </c>
      <c r="AT374" s="141" t="s">
        <v>70</v>
      </c>
      <c r="AU374" s="141" t="s">
        <v>20</v>
      </c>
      <c r="AY374" s="141" t="s">
        <v>129</v>
      </c>
      <c r="BK374" s="142">
        <f>SUM($BK$375:$BK$377)</f>
        <v>0</v>
      </c>
    </row>
    <row r="375" spans="2:65" s="6" customFormat="1" ht="15.75" customHeight="1">
      <c r="B375" s="23"/>
      <c r="C375" s="145" t="s">
        <v>559</v>
      </c>
      <c r="D375" s="145" t="s">
        <v>131</v>
      </c>
      <c r="E375" s="146" t="s">
        <v>560</v>
      </c>
      <c r="F375" s="147" t="s">
        <v>561</v>
      </c>
      <c r="G375" s="148" t="s">
        <v>272</v>
      </c>
      <c r="H375" s="149">
        <v>20</v>
      </c>
      <c r="I375" s="150"/>
      <c r="J375" s="151">
        <f>ROUND($I$375*$H$375,2)</f>
        <v>0</v>
      </c>
      <c r="K375" s="147" t="s">
        <v>135</v>
      </c>
      <c r="L375" s="43"/>
      <c r="M375" s="152"/>
      <c r="N375" s="153" t="s">
        <v>42</v>
      </c>
      <c r="O375" s="24"/>
      <c r="P375" s="24"/>
      <c r="Q375" s="154">
        <v>0</v>
      </c>
      <c r="R375" s="154">
        <f>$Q$375*$H$375</f>
        <v>0</v>
      </c>
      <c r="S375" s="154">
        <v>0.109</v>
      </c>
      <c r="T375" s="155">
        <f>$S$375*$H$375</f>
        <v>2.18</v>
      </c>
      <c r="AR375" s="89" t="s">
        <v>136</v>
      </c>
      <c r="AT375" s="89" t="s">
        <v>131</v>
      </c>
      <c r="AU375" s="89" t="s">
        <v>79</v>
      </c>
      <c r="AY375" s="6" t="s">
        <v>129</v>
      </c>
      <c r="BE375" s="156">
        <f>IF($N$375="základní",$J$375,0)</f>
        <v>0</v>
      </c>
      <c r="BF375" s="156">
        <f>IF($N$375="snížená",$J$375,0)</f>
        <v>0</v>
      </c>
      <c r="BG375" s="156">
        <f>IF($N$375="zákl. přenesená",$J$375,0)</f>
        <v>0</v>
      </c>
      <c r="BH375" s="156">
        <f>IF($N$375="sníž. přenesená",$J$375,0)</f>
        <v>0</v>
      </c>
      <c r="BI375" s="156">
        <f>IF($N$375="nulová",$J$375,0)</f>
        <v>0</v>
      </c>
      <c r="BJ375" s="89" t="s">
        <v>20</v>
      </c>
      <c r="BK375" s="156">
        <f>ROUND($I$375*$H$375,2)</f>
        <v>0</v>
      </c>
      <c r="BL375" s="89" t="s">
        <v>136</v>
      </c>
      <c r="BM375" s="89" t="s">
        <v>562</v>
      </c>
    </row>
    <row r="376" spans="2:47" s="6" customFormat="1" ht="71.25" customHeight="1">
      <c r="B376" s="23"/>
      <c r="C376" s="24"/>
      <c r="D376" s="157" t="s">
        <v>139</v>
      </c>
      <c r="E376" s="24"/>
      <c r="F376" s="160" t="s">
        <v>563</v>
      </c>
      <c r="G376" s="24"/>
      <c r="H376" s="24"/>
      <c r="J376" s="24"/>
      <c r="K376" s="24"/>
      <c r="L376" s="43"/>
      <c r="M376" s="56"/>
      <c r="N376" s="24"/>
      <c r="O376" s="24"/>
      <c r="P376" s="24"/>
      <c r="Q376" s="24"/>
      <c r="R376" s="24"/>
      <c r="S376" s="24"/>
      <c r="T376" s="57"/>
      <c r="AT376" s="6" t="s">
        <v>139</v>
      </c>
      <c r="AU376" s="6" t="s">
        <v>79</v>
      </c>
    </row>
    <row r="377" spans="2:51" s="6" customFormat="1" ht="15.75" customHeight="1">
      <c r="B377" s="161"/>
      <c r="C377" s="162"/>
      <c r="D377" s="159" t="s">
        <v>141</v>
      </c>
      <c r="E377" s="162"/>
      <c r="F377" s="163" t="s">
        <v>564</v>
      </c>
      <c r="G377" s="162"/>
      <c r="H377" s="164">
        <v>20</v>
      </c>
      <c r="J377" s="162"/>
      <c r="K377" s="162"/>
      <c r="L377" s="165"/>
      <c r="M377" s="166"/>
      <c r="N377" s="162"/>
      <c r="O377" s="162"/>
      <c r="P377" s="162"/>
      <c r="Q377" s="162"/>
      <c r="R377" s="162"/>
      <c r="S377" s="162"/>
      <c r="T377" s="167"/>
      <c r="AT377" s="168" t="s">
        <v>141</v>
      </c>
      <c r="AU377" s="168" t="s">
        <v>79</v>
      </c>
      <c r="AV377" s="168" t="s">
        <v>79</v>
      </c>
      <c r="AW377" s="168" t="s">
        <v>100</v>
      </c>
      <c r="AX377" s="168" t="s">
        <v>71</v>
      </c>
      <c r="AY377" s="168" t="s">
        <v>129</v>
      </c>
    </row>
    <row r="378" spans="2:63" s="132" customFormat="1" ht="30.75" customHeight="1">
      <c r="B378" s="133"/>
      <c r="C378" s="134"/>
      <c r="D378" s="134" t="s">
        <v>70</v>
      </c>
      <c r="E378" s="143" t="s">
        <v>565</v>
      </c>
      <c r="F378" s="143" t="s">
        <v>566</v>
      </c>
      <c r="G378" s="134"/>
      <c r="H378" s="134"/>
      <c r="J378" s="144">
        <f>$BK$378</f>
        <v>0</v>
      </c>
      <c r="K378" s="134"/>
      <c r="L378" s="137"/>
      <c r="M378" s="138"/>
      <c r="N378" s="134"/>
      <c r="O378" s="134"/>
      <c r="P378" s="139">
        <f>SUM($P$379:$P$414)</f>
        <v>0</v>
      </c>
      <c r="Q378" s="134"/>
      <c r="R378" s="139">
        <f>SUM($R$379:$R$414)</f>
        <v>56.244905008619995</v>
      </c>
      <c r="S378" s="134"/>
      <c r="T378" s="140">
        <f>SUM($T$379:$T$414)</f>
        <v>0</v>
      </c>
      <c r="AR378" s="141" t="s">
        <v>20</v>
      </c>
      <c r="AT378" s="141" t="s">
        <v>70</v>
      </c>
      <c r="AU378" s="141" t="s">
        <v>20</v>
      </c>
      <c r="AY378" s="141" t="s">
        <v>129</v>
      </c>
      <c r="BK378" s="142">
        <f>SUM($BK$379:$BK$414)</f>
        <v>0</v>
      </c>
    </row>
    <row r="379" spans="2:65" s="6" customFormat="1" ht="15.75" customHeight="1">
      <c r="B379" s="23"/>
      <c r="C379" s="145" t="s">
        <v>567</v>
      </c>
      <c r="D379" s="145" t="s">
        <v>131</v>
      </c>
      <c r="E379" s="146" t="s">
        <v>568</v>
      </c>
      <c r="F379" s="147" t="s">
        <v>569</v>
      </c>
      <c r="G379" s="148" t="s">
        <v>134</v>
      </c>
      <c r="H379" s="149">
        <v>67.549</v>
      </c>
      <c r="I379" s="150"/>
      <c r="J379" s="151">
        <f>ROUND($I$379*$H$379,2)</f>
        <v>0</v>
      </c>
      <c r="K379" s="147" t="s">
        <v>135</v>
      </c>
      <c r="L379" s="43"/>
      <c r="M379" s="152"/>
      <c r="N379" s="153" t="s">
        <v>42</v>
      </c>
      <c r="O379" s="24"/>
      <c r="P379" s="24"/>
      <c r="Q379" s="154">
        <v>0.0433</v>
      </c>
      <c r="R379" s="154">
        <f>$Q$379*$H$379</f>
        <v>2.9248717</v>
      </c>
      <c r="S379" s="154">
        <v>0</v>
      </c>
      <c r="T379" s="155">
        <f>$S$379*$H$379</f>
        <v>0</v>
      </c>
      <c r="AR379" s="89" t="s">
        <v>136</v>
      </c>
      <c r="AT379" s="89" t="s">
        <v>131</v>
      </c>
      <c r="AU379" s="89" t="s">
        <v>79</v>
      </c>
      <c r="AY379" s="6" t="s">
        <v>129</v>
      </c>
      <c r="BE379" s="156">
        <f>IF($N$379="základní",$J$379,0)</f>
        <v>0</v>
      </c>
      <c r="BF379" s="156">
        <f>IF($N$379="snížená",$J$379,0)</f>
        <v>0</v>
      </c>
      <c r="BG379" s="156">
        <f>IF($N$379="zákl. přenesená",$J$379,0)</f>
        <v>0</v>
      </c>
      <c r="BH379" s="156">
        <f>IF($N$379="sníž. přenesená",$J$379,0)</f>
        <v>0</v>
      </c>
      <c r="BI379" s="156">
        <f>IF($N$379="nulová",$J$379,0)</f>
        <v>0</v>
      </c>
      <c r="BJ379" s="89" t="s">
        <v>20</v>
      </c>
      <c r="BK379" s="156">
        <f>ROUND($I$379*$H$379,2)</f>
        <v>0</v>
      </c>
      <c r="BL379" s="89" t="s">
        <v>136</v>
      </c>
      <c r="BM379" s="89" t="s">
        <v>570</v>
      </c>
    </row>
    <row r="380" spans="2:47" s="6" customFormat="1" ht="98.25" customHeight="1">
      <c r="B380" s="23"/>
      <c r="C380" s="24"/>
      <c r="D380" s="157" t="s">
        <v>139</v>
      </c>
      <c r="E380" s="24"/>
      <c r="F380" s="160" t="s">
        <v>571</v>
      </c>
      <c r="G380" s="24"/>
      <c r="H380" s="24"/>
      <c r="J380" s="24"/>
      <c r="K380" s="24"/>
      <c r="L380" s="43"/>
      <c r="M380" s="56"/>
      <c r="N380" s="24"/>
      <c r="O380" s="24"/>
      <c r="P380" s="24"/>
      <c r="Q380" s="24"/>
      <c r="R380" s="24"/>
      <c r="S380" s="24"/>
      <c r="T380" s="57"/>
      <c r="AT380" s="6" t="s">
        <v>139</v>
      </c>
      <c r="AU380" s="6" t="s">
        <v>79</v>
      </c>
    </row>
    <row r="381" spans="2:47" s="6" customFormat="1" ht="30.75" customHeight="1">
      <c r="B381" s="23"/>
      <c r="C381" s="24"/>
      <c r="D381" s="159" t="s">
        <v>556</v>
      </c>
      <c r="E381" s="24"/>
      <c r="F381" s="160" t="s">
        <v>572</v>
      </c>
      <c r="G381" s="24"/>
      <c r="H381" s="24"/>
      <c r="J381" s="24"/>
      <c r="K381" s="24"/>
      <c r="L381" s="43"/>
      <c r="M381" s="56"/>
      <c r="N381" s="24"/>
      <c r="O381" s="24"/>
      <c r="P381" s="24"/>
      <c r="Q381" s="24"/>
      <c r="R381" s="24"/>
      <c r="S381" s="24"/>
      <c r="T381" s="57"/>
      <c r="AT381" s="6" t="s">
        <v>556</v>
      </c>
      <c r="AU381" s="6" t="s">
        <v>79</v>
      </c>
    </row>
    <row r="382" spans="2:51" s="6" customFormat="1" ht="15.75" customHeight="1">
      <c r="B382" s="161"/>
      <c r="C382" s="162"/>
      <c r="D382" s="159" t="s">
        <v>141</v>
      </c>
      <c r="E382" s="162"/>
      <c r="F382" s="163" t="s">
        <v>573</v>
      </c>
      <c r="G382" s="162"/>
      <c r="H382" s="164">
        <v>67.549</v>
      </c>
      <c r="J382" s="162"/>
      <c r="K382" s="162"/>
      <c r="L382" s="165"/>
      <c r="M382" s="166"/>
      <c r="N382" s="162"/>
      <c r="O382" s="162"/>
      <c r="P382" s="162"/>
      <c r="Q382" s="162"/>
      <c r="R382" s="162"/>
      <c r="S382" s="162"/>
      <c r="T382" s="167"/>
      <c r="AT382" s="168" t="s">
        <v>141</v>
      </c>
      <c r="AU382" s="168" t="s">
        <v>79</v>
      </c>
      <c r="AV382" s="168" t="s">
        <v>79</v>
      </c>
      <c r="AW382" s="168" t="s">
        <v>100</v>
      </c>
      <c r="AX382" s="168" t="s">
        <v>71</v>
      </c>
      <c r="AY382" s="168" t="s">
        <v>129</v>
      </c>
    </row>
    <row r="383" spans="2:65" s="6" customFormat="1" ht="15.75" customHeight="1">
      <c r="B383" s="23"/>
      <c r="C383" s="145" t="s">
        <v>574</v>
      </c>
      <c r="D383" s="145" t="s">
        <v>131</v>
      </c>
      <c r="E383" s="146" t="s">
        <v>575</v>
      </c>
      <c r="F383" s="147" t="s">
        <v>576</v>
      </c>
      <c r="G383" s="148" t="s">
        <v>134</v>
      </c>
      <c r="H383" s="149">
        <v>38.126</v>
      </c>
      <c r="I383" s="150"/>
      <c r="J383" s="151">
        <f>ROUND($I$383*$H$383,2)</f>
        <v>0</v>
      </c>
      <c r="K383" s="147" t="s">
        <v>135</v>
      </c>
      <c r="L383" s="43"/>
      <c r="M383" s="152"/>
      <c r="N383" s="153" t="s">
        <v>42</v>
      </c>
      <c r="O383" s="24"/>
      <c r="P383" s="24"/>
      <c r="Q383" s="154">
        <v>0.10095</v>
      </c>
      <c r="R383" s="154">
        <f>$Q$383*$H$383</f>
        <v>3.8488196999999995</v>
      </c>
      <c r="S383" s="154">
        <v>0</v>
      </c>
      <c r="T383" s="155">
        <f>$S$383*$H$383</f>
        <v>0</v>
      </c>
      <c r="AR383" s="89" t="s">
        <v>136</v>
      </c>
      <c r="AT383" s="89" t="s">
        <v>131</v>
      </c>
      <c r="AU383" s="89" t="s">
        <v>79</v>
      </c>
      <c r="AY383" s="6" t="s">
        <v>129</v>
      </c>
      <c r="BE383" s="156">
        <f>IF($N$383="základní",$J$383,0)</f>
        <v>0</v>
      </c>
      <c r="BF383" s="156">
        <f>IF($N$383="snížená",$J$383,0)</f>
        <v>0</v>
      </c>
      <c r="BG383" s="156">
        <f>IF($N$383="zákl. přenesená",$J$383,0)</f>
        <v>0</v>
      </c>
      <c r="BH383" s="156">
        <f>IF($N$383="sníž. přenesená",$J$383,0)</f>
        <v>0</v>
      </c>
      <c r="BI383" s="156">
        <f>IF($N$383="nulová",$J$383,0)</f>
        <v>0</v>
      </c>
      <c r="BJ383" s="89" t="s">
        <v>20</v>
      </c>
      <c r="BK383" s="156">
        <f>ROUND($I$383*$H$383,2)</f>
        <v>0</v>
      </c>
      <c r="BL383" s="89" t="s">
        <v>136</v>
      </c>
      <c r="BM383" s="89" t="s">
        <v>577</v>
      </c>
    </row>
    <row r="384" spans="2:47" s="6" customFormat="1" ht="57.75" customHeight="1">
      <c r="B384" s="23"/>
      <c r="C384" s="24"/>
      <c r="D384" s="157" t="s">
        <v>139</v>
      </c>
      <c r="E384" s="24"/>
      <c r="F384" s="160" t="s">
        <v>578</v>
      </c>
      <c r="G384" s="24"/>
      <c r="H384" s="24"/>
      <c r="J384" s="24"/>
      <c r="K384" s="24"/>
      <c r="L384" s="43"/>
      <c r="M384" s="56"/>
      <c r="N384" s="24"/>
      <c r="O384" s="24"/>
      <c r="P384" s="24"/>
      <c r="Q384" s="24"/>
      <c r="R384" s="24"/>
      <c r="S384" s="24"/>
      <c r="T384" s="57"/>
      <c r="AT384" s="6" t="s">
        <v>139</v>
      </c>
      <c r="AU384" s="6" t="s">
        <v>79</v>
      </c>
    </row>
    <row r="385" spans="2:51" s="6" customFormat="1" ht="15.75" customHeight="1">
      <c r="B385" s="161"/>
      <c r="C385" s="162"/>
      <c r="D385" s="159" t="s">
        <v>141</v>
      </c>
      <c r="E385" s="162"/>
      <c r="F385" s="163" t="s">
        <v>579</v>
      </c>
      <c r="G385" s="162"/>
      <c r="H385" s="164">
        <v>15.812</v>
      </c>
      <c r="J385" s="162"/>
      <c r="K385" s="162"/>
      <c r="L385" s="165"/>
      <c r="M385" s="166"/>
      <c r="N385" s="162"/>
      <c r="O385" s="162"/>
      <c r="P385" s="162"/>
      <c r="Q385" s="162"/>
      <c r="R385" s="162"/>
      <c r="S385" s="162"/>
      <c r="T385" s="167"/>
      <c r="AT385" s="168" t="s">
        <v>141</v>
      </c>
      <c r="AU385" s="168" t="s">
        <v>79</v>
      </c>
      <c r="AV385" s="168" t="s">
        <v>79</v>
      </c>
      <c r="AW385" s="168" t="s">
        <v>100</v>
      </c>
      <c r="AX385" s="168" t="s">
        <v>71</v>
      </c>
      <c r="AY385" s="168" t="s">
        <v>129</v>
      </c>
    </row>
    <row r="386" spans="2:51" s="6" customFormat="1" ht="15.75" customHeight="1">
      <c r="B386" s="161"/>
      <c r="C386" s="162"/>
      <c r="D386" s="159" t="s">
        <v>141</v>
      </c>
      <c r="E386" s="162"/>
      <c r="F386" s="163" t="s">
        <v>580</v>
      </c>
      <c r="G386" s="162"/>
      <c r="H386" s="164">
        <v>11.488</v>
      </c>
      <c r="J386" s="162"/>
      <c r="K386" s="162"/>
      <c r="L386" s="165"/>
      <c r="M386" s="166"/>
      <c r="N386" s="162"/>
      <c r="O386" s="162"/>
      <c r="P386" s="162"/>
      <c r="Q386" s="162"/>
      <c r="R386" s="162"/>
      <c r="S386" s="162"/>
      <c r="T386" s="167"/>
      <c r="AT386" s="168" t="s">
        <v>141</v>
      </c>
      <c r="AU386" s="168" t="s">
        <v>79</v>
      </c>
      <c r="AV386" s="168" t="s">
        <v>79</v>
      </c>
      <c r="AW386" s="168" t="s">
        <v>100</v>
      </c>
      <c r="AX386" s="168" t="s">
        <v>71</v>
      </c>
      <c r="AY386" s="168" t="s">
        <v>129</v>
      </c>
    </row>
    <row r="387" spans="2:51" s="6" customFormat="1" ht="15.75" customHeight="1">
      <c r="B387" s="161"/>
      <c r="C387" s="162"/>
      <c r="D387" s="159" t="s">
        <v>141</v>
      </c>
      <c r="E387" s="162"/>
      <c r="F387" s="163" t="s">
        <v>581</v>
      </c>
      <c r="G387" s="162"/>
      <c r="H387" s="164">
        <v>3.547</v>
      </c>
      <c r="J387" s="162"/>
      <c r="K387" s="162"/>
      <c r="L387" s="165"/>
      <c r="M387" s="166"/>
      <c r="N387" s="162"/>
      <c r="O387" s="162"/>
      <c r="P387" s="162"/>
      <c r="Q387" s="162"/>
      <c r="R387" s="162"/>
      <c r="S387" s="162"/>
      <c r="T387" s="167"/>
      <c r="AT387" s="168" t="s">
        <v>141</v>
      </c>
      <c r="AU387" s="168" t="s">
        <v>79</v>
      </c>
      <c r="AV387" s="168" t="s">
        <v>79</v>
      </c>
      <c r="AW387" s="168" t="s">
        <v>100</v>
      </c>
      <c r="AX387" s="168" t="s">
        <v>71</v>
      </c>
      <c r="AY387" s="168" t="s">
        <v>129</v>
      </c>
    </row>
    <row r="388" spans="2:51" s="6" customFormat="1" ht="15.75" customHeight="1">
      <c r="B388" s="161"/>
      <c r="C388" s="162"/>
      <c r="D388" s="159" t="s">
        <v>141</v>
      </c>
      <c r="E388" s="162"/>
      <c r="F388" s="163" t="s">
        <v>582</v>
      </c>
      <c r="G388" s="162"/>
      <c r="H388" s="164">
        <v>2.736</v>
      </c>
      <c r="J388" s="162"/>
      <c r="K388" s="162"/>
      <c r="L388" s="165"/>
      <c r="M388" s="166"/>
      <c r="N388" s="162"/>
      <c r="O388" s="162"/>
      <c r="P388" s="162"/>
      <c r="Q388" s="162"/>
      <c r="R388" s="162"/>
      <c r="S388" s="162"/>
      <c r="T388" s="167"/>
      <c r="AT388" s="168" t="s">
        <v>141</v>
      </c>
      <c r="AU388" s="168" t="s">
        <v>79</v>
      </c>
      <c r="AV388" s="168" t="s">
        <v>79</v>
      </c>
      <c r="AW388" s="168" t="s">
        <v>100</v>
      </c>
      <c r="AX388" s="168" t="s">
        <v>71</v>
      </c>
      <c r="AY388" s="168" t="s">
        <v>129</v>
      </c>
    </row>
    <row r="389" spans="2:51" s="6" customFormat="1" ht="15.75" customHeight="1">
      <c r="B389" s="161"/>
      <c r="C389" s="162"/>
      <c r="D389" s="159" t="s">
        <v>141</v>
      </c>
      <c r="E389" s="162"/>
      <c r="F389" s="163" t="s">
        <v>583</v>
      </c>
      <c r="G389" s="162"/>
      <c r="H389" s="164">
        <v>4.543</v>
      </c>
      <c r="J389" s="162"/>
      <c r="K389" s="162"/>
      <c r="L389" s="165"/>
      <c r="M389" s="166"/>
      <c r="N389" s="162"/>
      <c r="O389" s="162"/>
      <c r="P389" s="162"/>
      <c r="Q389" s="162"/>
      <c r="R389" s="162"/>
      <c r="S389" s="162"/>
      <c r="T389" s="167"/>
      <c r="AT389" s="168" t="s">
        <v>141</v>
      </c>
      <c r="AU389" s="168" t="s">
        <v>79</v>
      </c>
      <c r="AV389" s="168" t="s">
        <v>79</v>
      </c>
      <c r="AW389" s="168" t="s">
        <v>100</v>
      </c>
      <c r="AX389" s="168" t="s">
        <v>71</v>
      </c>
      <c r="AY389" s="168" t="s">
        <v>129</v>
      </c>
    </row>
    <row r="390" spans="2:65" s="6" customFormat="1" ht="15.75" customHeight="1">
      <c r="B390" s="23"/>
      <c r="C390" s="176" t="s">
        <v>584</v>
      </c>
      <c r="D390" s="176" t="s">
        <v>264</v>
      </c>
      <c r="E390" s="177" t="s">
        <v>585</v>
      </c>
      <c r="F390" s="178" t="s">
        <v>586</v>
      </c>
      <c r="G390" s="179" t="s">
        <v>272</v>
      </c>
      <c r="H390" s="180">
        <v>77</v>
      </c>
      <c r="I390" s="181"/>
      <c r="J390" s="182">
        <f>ROUND($I$390*$H$390,2)</f>
        <v>0</v>
      </c>
      <c r="K390" s="178" t="s">
        <v>135</v>
      </c>
      <c r="L390" s="183"/>
      <c r="M390" s="184"/>
      <c r="N390" s="185" t="s">
        <v>42</v>
      </c>
      <c r="O390" s="24"/>
      <c r="P390" s="24"/>
      <c r="Q390" s="154">
        <v>0.024</v>
      </c>
      <c r="R390" s="154">
        <f>$Q$390*$H$390</f>
        <v>1.848</v>
      </c>
      <c r="S390" s="154">
        <v>0</v>
      </c>
      <c r="T390" s="155">
        <f>$S$390*$H$390</f>
        <v>0</v>
      </c>
      <c r="AR390" s="89" t="s">
        <v>191</v>
      </c>
      <c r="AT390" s="89" t="s">
        <v>264</v>
      </c>
      <c r="AU390" s="89" t="s">
        <v>79</v>
      </c>
      <c r="AY390" s="6" t="s">
        <v>129</v>
      </c>
      <c r="BE390" s="156">
        <f>IF($N$390="základní",$J$390,0)</f>
        <v>0</v>
      </c>
      <c r="BF390" s="156">
        <f>IF($N$390="snížená",$J$390,0)</f>
        <v>0</v>
      </c>
      <c r="BG390" s="156">
        <f>IF($N$390="zákl. přenesená",$J$390,0)</f>
        <v>0</v>
      </c>
      <c r="BH390" s="156">
        <f>IF($N$390="sníž. přenesená",$J$390,0)</f>
        <v>0</v>
      </c>
      <c r="BI390" s="156">
        <f>IF($N$390="nulová",$J$390,0)</f>
        <v>0</v>
      </c>
      <c r="BJ390" s="89" t="s">
        <v>20</v>
      </c>
      <c r="BK390" s="156">
        <f>ROUND($I$390*$H$390,2)</f>
        <v>0</v>
      </c>
      <c r="BL390" s="89" t="s">
        <v>136</v>
      </c>
      <c r="BM390" s="89" t="s">
        <v>587</v>
      </c>
    </row>
    <row r="391" spans="2:47" s="6" customFormat="1" ht="16.5" customHeight="1">
      <c r="B391" s="23"/>
      <c r="C391" s="24"/>
      <c r="D391" s="157" t="s">
        <v>137</v>
      </c>
      <c r="E391" s="24"/>
      <c r="F391" s="158" t="s">
        <v>588</v>
      </c>
      <c r="G391" s="24"/>
      <c r="H391" s="24"/>
      <c r="J391" s="24"/>
      <c r="K391" s="24"/>
      <c r="L391" s="43"/>
      <c r="M391" s="56"/>
      <c r="N391" s="24"/>
      <c r="O391" s="24"/>
      <c r="P391" s="24"/>
      <c r="Q391" s="24"/>
      <c r="R391" s="24"/>
      <c r="S391" s="24"/>
      <c r="T391" s="57"/>
      <c r="AT391" s="6" t="s">
        <v>137</v>
      </c>
      <c r="AU391" s="6" t="s">
        <v>79</v>
      </c>
    </row>
    <row r="392" spans="2:47" s="6" customFormat="1" ht="30.75" customHeight="1">
      <c r="B392" s="23"/>
      <c r="C392" s="24"/>
      <c r="D392" s="159" t="s">
        <v>556</v>
      </c>
      <c r="E392" s="24"/>
      <c r="F392" s="160" t="s">
        <v>589</v>
      </c>
      <c r="G392" s="24"/>
      <c r="H392" s="24"/>
      <c r="J392" s="24"/>
      <c r="K392" s="24"/>
      <c r="L392" s="43"/>
      <c r="M392" s="56"/>
      <c r="N392" s="24"/>
      <c r="O392" s="24"/>
      <c r="P392" s="24"/>
      <c r="Q392" s="24"/>
      <c r="R392" s="24"/>
      <c r="S392" s="24"/>
      <c r="T392" s="57"/>
      <c r="AT392" s="6" t="s">
        <v>556</v>
      </c>
      <c r="AU392" s="6" t="s">
        <v>79</v>
      </c>
    </row>
    <row r="393" spans="2:65" s="6" customFormat="1" ht="15.75" customHeight="1">
      <c r="B393" s="23"/>
      <c r="C393" s="145" t="s">
        <v>590</v>
      </c>
      <c r="D393" s="145" t="s">
        <v>131</v>
      </c>
      <c r="E393" s="146" t="s">
        <v>591</v>
      </c>
      <c r="F393" s="147" t="s">
        <v>592</v>
      </c>
      <c r="G393" s="148" t="s">
        <v>134</v>
      </c>
      <c r="H393" s="149">
        <v>200.117</v>
      </c>
      <c r="I393" s="150"/>
      <c r="J393" s="151">
        <f>ROUND($I$393*$H$393,2)</f>
        <v>0</v>
      </c>
      <c r="K393" s="147" t="s">
        <v>135</v>
      </c>
      <c r="L393" s="43"/>
      <c r="M393" s="152"/>
      <c r="N393" s="153" t="s">
        <v>42</v>
      </c>
      <c r="O393" s="24"/>
      <c r="P393" s="24"/>
      <c r="Q393" s="154">
        <v>0.1295</v>
      </c>
      <c r="R393" s="154">
        <f>$Q$393*$H$393</f>
        <v>25.9151515</v>
      </c>
      <c r="S393" s="154">
        <v>0</v>
      </c>
      <c r="T393" s="155">
        <f>$S$393*$H$393</f>
        <v>0</v>
      </c>
      <c r="AR393" s="89" t="s">
        <v>136</v>
      </c>
      <c r="AT393" s="89" t="s">
        <v>131</v>
      </c>
      <c r="AU393" s="89" t="s">
        <v>79</v>
      </c>
      <c r="AY393" s="6" t="s">
        <v>129</v>
      </c>
      <c r="BE393" s="156">
        <f>IF($N$393="základní",$J$393,0)</f>
        <v>0</v>
      </c>
      <c r="BF393" s="156">
        <f>IF($N$393="snížená",$J$393,0)</f>
        <v>0</v>
      </c>
      <c r="BG393" s="156">
        <f>IF($N$393="zákl. přenesená",$J$393,0)</f>
        <v>0</v>
      </c>
      <c r="BH393" s="156">
        <f>IF($N$393="sníž. přenesená",$J$393,0)</f>
        <v>0</v>
      </c>
      <c r="BI393" s="156">
        <f>IF($N$393="nulová",$J$393,0)</f>
        <v>0</v>
      </c>
      <c r="BJ393" s="89" t="s">
        <v>20</v>
      </c>
      <c r="BK393" s="156">
        <f>ROUND($I$393*$H$393,2)</f>
        <v>0</v>
      </c>
      <c r="BL393" s="89" t="s">
        <v>136</v>
      </c>
      <c r="BM393" s="89" t="s">
        <v>593</v>
      </c>
    </row>
    <row r="394" spans="2:47" s="6" customFormat="1" ht="84.75" customHeight="1">
      <c r="B394" s="23"/>
      <c r="C394" s="24"/>
      <c r="D394" s="157" t="s">
        <v>139</v>
      </c>
      <c r="E394" s="24"/>
      <c r="F394" s="160" t="s">
        <v>594</v>
      </c>
      <c r="G394" s="24"/>
      <c r="H394" s="24"/>
      <c r="J394" s="24"/>
      <c r="K394" s="24"/>
      <c r="L394" s="43"/>
      <c r="M394" s="56"/>
      <c r="N394" s="24"/>
      <c r="O394" s="24"/>
      <c r="P394" s="24"/>
      <c r="Q394" s="24"/>
      <c r="R394" s="24"/>
      <c r="S394" s="24"/>
      <c r="T394" s="57"/>
      <c r="AT394" s="6" t="s">
        <v>139</v>
      </c>
      <c r="AU394" s="6" t="s">
        <v>79</v>
      </c>
    </row>
    <row r="395" spans="2:51" s="6" customFormat="1" ht="15.75" customHeight="1">
      <c r="B395" s="161"/>
      <c r="C395" s="162"/>
      <c r="D395" s="159" t="s">
        <v>141</v>
      </c>
      <c r="E395" s="162"/>
      <c r="F395" s="163" t="s">
        <v>595</v>
      </c>
      <c r="G395" s="162"/>
      <c r="H395" s="164">
        <v>20.169</v>
      </c>
      <c r="J395" s="162"/>
      <c r="K395" s="162"/>
      <c r="L395" s="165"/>
      <c r="M395" s="166"/>
      <c r="N395" s="162"/>
      <c r="O395" s="162"/>
      <c r="P395" s="162"/>
      <c r="Q395" s="162"/>
      <c r="R395" s="162"/>
      <c r="S395" s="162"/>
      <c r="T395" s="167"/>
      <c r="AT395" s="168" t="s">
        <v>141</v>
      </c>
      <c r="AU395" s="168" t="s">
        <v>79</v>
      </c>
      <c r="AV395" s="168" t="s">
        <v>79</v>
      </c>
      <c r="AW395" s="168" t="s">
        <v>100</v>
      </c>
      <c r="AX395" s="168" t="s">
        <v>71</v>
      </c>
      <c r="AY395" s="168" t="s">
        <v>129</v>
      </c>
    </row>
    <row r="396" spans="2:51" s="6" customFormat="1" ht="15.75" customHeight="1">
      <c r="B396" s="161"/>
      <c r="C396" s="162"/>
      <c r="D396" s="159" t="s">
        <v>141</v>
      </c>
      <c r="E396" s="162"/>
      <c r="F396" s="163" t="s">
        <v>596</v>
      </c>
      <c r="G396" s="162"/>
      <c r="H396" s="164">
        <v>60.598</v>
      </c>
      <c r="J396" s="162"/>
      <c r="K396" s="162"/>
      <c r="L396" s="165"/>
      <c r="M396" s="166"/>
      <c r="N396" s="162"/>
      <c r="O396" s="162"/>
      <c r="P396" s="162"/>
      <c r="Q396" s="162"/>
      <c r="R396" s="162"/>
      <c r="S396" s="162"/>
      <c r="T396" s="167"/>
      <c r="AT396" s="168" t="s">
        <v>141</v>
      </c>
      <c r="AU396" s="168" t="s">
        <v>79</v>
      </c>
      <c r="AV396" s="168" t="s">
        <v>79</v>
      </c>
      <c r="AW396" s="168" t="s">
        <v>100</v>
      </c>
      <c r="AX396" s="168" t="s">
        <v>71</v>
      </c>
      <c r="AY396" s="168" t="s">
        <v>129</v>
      </c>
    </row>
    <row r="397" spans="2:51" s="6" customFormat="1" ht="15.75" customHeight="1">
      <c r="B397" s="161"/>
      <c r="C397" s="162"/>
      <c r="D397" s="159" t="s">
        <v>141</v>
      </c>
      <c r="E397" s="162"/>
      <c r="F397" s="163" t="s">
        <v>597</v>
      </c>
      <c r="G397" s="162"/>
      <c r="H397" s="164">
        <v>14.295</v>
      </c>
      <c r="J397" s="162"/>
      <c r="K397" s="162"/>
      <c r="L397" s="165"/>
      <c r="M397" s="166"/>
      <c r="N397" s="162"/>
      <c r="O397" s="162"/>
      <c r="P397" s="162"/>
      <c r="Q397" s="162"/>
      <c r="R397" s="162"/>
      <c r="S397" s="162"/>
      <c r="T397" s="167"/>
      <c r="AT397" s="168" t="s">
        <v>141</v>
      </c>
      <c r="AU397" s="168" t="s">
        <v>79</v>
      </c>
      <c r="AV397" s="168" t="s">
        <v>79</v>
      </c>
      <c r="AW397" s="168" t="s">
        <v>100</v>
      </c>
      <c r="AX397" s="168" t="s">
        <v>71</v>
      </c>
      <c r="AY397" s="168" t="s">
        <v>129</v>
      </c>
    </row>
    <row r="398" spans="2:51" s="6" customFormat="1" ht="15.75" customHeight="1">
      <c r="B398" s="161"/>
      <c r="C398" s="162"/>
      <c r="D398" s="159" t="s">
        <v>141</v>
      </c>
      <c r="E398" s="162"/>
      <c r="F398" s="163" t="s">
        <v>598</v>
      </c>
      <c r="G398" s="162"/>
      <c r="H398" s="164">
        <v>20.795</v>
      </c>
      <c r="J398" s="162"/>
      <c r="K398" s="162"/>
      <c r="L398" s="165"/>
      <c r="M398" s="166"/>
      <c r="N398" s="162"/>
      <c r="O398" s="162"/>
      <c r="P398" s="162"/>
      <c r="Q398" s="162"/>
      <c r="R398" s="162"/>
      <c r="S398" s="162"/>
      <c r="T398" s="167"/>
      <c r="AT398" s="168" t="s">
        <v>141</v>
      </c>
      <c r="AU398" s="168" t="s">
        <v>79</v>
      </c>
      <c r="AV398" s="168" t="s">
        <v>79</v>
      </c>
      <c r="AW398" s="168" t="s">
        <v>100</v>
      </c>
      <c r="AX398" s="168" t="s">
        <v>71</v>
      </c>
      <c r="AY398" s="168" t="s">
        <v>129</v>
      </c>
    </row>
    <row r="399" spans="2:51" s="6" customFormat="1" ht="15.75" customHeight="1">
      <c r="B399" s="161"/>
      <c r="C399" s="162"/>
      <c r="D399" s="159" t="s">
        <v>141</v>
      </c>
      <c r="E399" s="162"/>
      <c r="F399" s="163" t="s">
        <v>599</v>
      </c>
      <c r="G399" s="162"/>
      <c r="H399" s="164">
        <v>74.26</v>
      </c>
      <c r="J399" s="162"/>
      <c r="K399" s="162"/>
      <c r="L399" s="165"/>
      <c r="M399" s="166"/>
      <c r="N399" s="162"/>
      <c r="O399" s="162"/>
      <c r="P399" s="162"/>
      <c r="Q399" s="162"/>
      <c r="R399" s="162"/>
      <c r="S399" s="162"/>
      <c r="T399" s="167"/>
      <c r="AT399" s="168" t="s">
        <v>141</v>
      </c>
      <c r="AU399" s="168" t="s">
        <v>79</v>
      </c>
      <c r="AV399" s="168" t="s">
        <v>79</v>
      </c>
      <c r="AW399" s="168" t="s">
        <v>100</v>
      </c>
      <c r="AX399" s="168" t="s">
        <v>71</v>
      </c>
      <c r="AY399" s="168" t="s">
        <v>129</v>
      </c>
    </row>
    <row r="400" spans="2:51" s="6" customFormat="1" ht="15.75" customHeight="1">
      <c r="B400" s="161"/>
      <c r="C400" s="162"/>
      <c r="D400" s="159" t="s">
        <v>141</v>
      </c>
      <c r="E400" s="162"/>
      <c r="F400" s="163" t="s">
        <v>600</v>
      </c>
      <c r="G400" s="162"/>
      <c r="H400" s="164">
        <v>10</v>
      </c>
      <c r="J400" s="162"/>
      <c r="K400" s="162"/>
      <c r="L400" s="165"/>
      <c r="M400" s="166"/>
      <c r="N400" s="162"/>
      <c r="O400" s="162"/>
      <c r="P400" s="162"/>
      <c r="Q400" s="162"/>
      <c r="R400" s="162"/>
      <c r="S400" s="162"/>
      <c r="T400" s="167"/>
      <c r="AT400" s="168" t="s">
        <v>141</v>
      </c>
      <c r="AU400" s="168" t="s">
        <v>79</v>
      </c>
      <c r="AV400" s="168" t="s">
        <v>79</v>
      </c>
      <c r="AW400" s="168" t="s">
        <v>100</v>
      </c>
      <c r="AX400" s="168" t="s">
        <v>71</v>
      </c>
      <c r="AY400" s="168" t="s">
        <v>129</v>
      </c>
    </row>
    <row r="401" spans="2:65" s="6" customFormat="1" ht="15.75" customHeight="1">
      <c r="B401" s="23"/>
      <c r="C401" s="176" t="s">
        <v>601</v>
      </c>
      <c r="D401" s="176" t="s">
        <v>264</v>
      </c>
      <c r="E401" s="177" t="s">
        <v>602</v>
      </c>
      <c r="F401" s="178" t="s">
        <v>603</v>
      </c>
      <c r="G401" s="179" t="s">
        <v>272</v>
      </c>
      <c r="H401" s="180">
        <v>201</v>
      </c>
      <c r="I401" s="181"/>
      <c r="J401" s="182">
        <f>ROUND($I$401*$H$401,2)</f>
        <v>0</v>
      </c>
      <c r="K401" s="178" t="s">
        <v>135</v>
      </c>
      <c r="L401" s="183"/>
      <c r="M401" s="184"/>
      <c r="N401" s="185" t="s">
        <v>42</v>
      </c>
      <c r="O401" s="24"/>
      <c r="P401" s="24"/>
      <c r="Q401" s="154">
        <v>0.108</v>
      </c>
      <c r="R401" s="154">
        <f>$Q$401*$H$401</f>
        <v>21.708</v>
      </c>
      <c r="S401" s="154">
        <v>0</v>
      </c>
      <c r="T401" s="155">
        <f>$S$401*$H$401</f>
        <v>0</v>
      </c>
      <c r="AR401" s="89" t="s">
        <v>191</v>
      </c>
      <c r="AT401" s="89" t="s">
        <v>264</v>
      </c>
      <c r="AU401" s="89" t="s">
        <v>79</v>
      </c>
      <c r="AY401" s="6" t="s">
        <v>129</v>
      </c>
      <c r="BE401" s="156">
        <f>IF($N$401="základní",$J$401,0)</f>
        <v>0</v>
      </c>
      <c r="BF401" s="156">
        <f>IF($N$401="snížená",$J$401,0)</f>
        <v>0</v>
      </c>
      <c r="BG401" s="156">
        <f>IF($N$401="zákl. přenesená",$J$401,0)</f>
        <v>0</v>
      </c>
      <c r="BH401" s="156">
        <f>IF($N$401="sníž. přenesená",$J$401,0)</f>
        <v>0</v>
      </c>
      <c r="BI401" s="156">
        <f>IF($N$401="nulová",$J$401,0)</f>
        <v>0</v>
      </c>
      <c r="BJ401" s="89" t="s">
        <v>20</v>
      </c>
      <c r="BK401" s="156">
        <f>ROUND($I$401*$H$401,2)</f>
        <v>0</v>
      </c>
      <c r="BL401" s="89" t="s">
        <v>136</v>
      </c>
      <c r="BM401" s="89" t="s">
        <v>604</v>
      </c>
    </row>
    <row r="402" spans="2:47" s="6" customFormat="1" ht="16.5" customHeight="1">
      <c r="B402" s="23"/>
      <c r="C402" s="24"/>
      <c r="D402" s="157" t="s">
        <v>137</v>
      </c>
      <c r="E402" s="24"/>
      <c r="F402" s="158" t="s">
        <v>605</v>
      </c>
      <c r="G402" s="24"/>
      <c r="H402" s="24"/>
      <c r="J402" s="24"/>
      <c r="K402" s="24"/>
      <c r="L402" s="43"/>
      <c r="M402" s="56"/>
      <c r="N402" s="24"/>
      <c r="O402" s="24"/>
      <c r="P402" s="24"/>
      <c r="Q402" s="24"/>
      <c r="R402" s="24"/>
      <c r="S402" s="24"/>
      <c r="T402" s="57"/>
      <c r="AT402" s="6" t="s">
        <v>137</v>
      </c>
      <c r="AU402" s="6" t="s">
        <v>79</v>
      </c>
    </row>
    <row r="403" spans="2:65" s="6" customFormat="1" ht="15.75" customHeight="1">
      <c r="B403" s="23"/>
      <c r="C403" s="145" t="s">
        <v>606</v>
      </c>
      <c r="D403" s="145" t="s">
        <v>131</v>
      </c>
      <c r="E403" s="146" t="s">
        <v>607</v>
      </c>
      <c r="F403" s="147" t="s">
        <v>608</v>
      </c>
      <c r="G403" s="148" t="s">
        <v>134</v>
      </c>
      <c r="H403" s="149">
        <v>37.756</v>
      </c>
      <c r="I403" s="150"/>
      <c r="J403" s="151">
        <f>ROUND($I$403*$H$403,2)</f>
        <v>0</v>
      </c>
      <c r="K403" s="147" t="s">
        <v>135</v>
      </c>
      <c r="L403" s="43"/>
      <c r="M403" s="152"/>
      <c r="N403" s="153" t="s">
        <v>42</v>
      </c>
      <c r="O403" s="24"/>
      <c r="P403" s="24"/>
      <c r="Q403" s="154">
        <v>1.645E-06</v>
      </c>
      <c r="R403" s="154">
        <f>$Q$403*$H$403</f>
        <v>6.210862E-05</v>
      </c>
      <c r="S403" s="154">
        <v>0</v>
      </c>
      <c r="T403" s="155">
        <f>$S$403*$H$403</f>
        <v>0</v>
      </c>
      <c r="AR403" s="89" t="s">
        <v>136</v>
      </c>
      <c r="AT403" s="89" t="s">
        <v>131</v>
      </c>
      <c r="AU403" s="89" t="s">
        <v>79</v>
      </c>
      <c r="AY403" s="6" t="s">
        <v>129</v>
      </c>
      <c r="BE403" s="156">
        <f>IF($N$403="základní",$J$403,0)</f>
        <v>0</v>
      </c>
      <c r="BF403" s="156">
        <f>IF($N$403="snížená",$J$403,0)</f>
        <v>0</v>
      </c>
      <c r="BG403" s="156">
        <f>IF($N$403="zákl. přenesená",$J$403,0)</f>
        <v>0</v>
      </c>
      <c r="BH403" s="156">
        <f>IF($N$403="sníž. přenesená",$J$403,0)</f>
        <v>0</v>
      </c>
      <c r="BI403" s="156">
        <f>IF($N$403="nulová",$J$403,0)</f>
        <v>0</v>
      </c>
      <c r="BJ403" s="89" t="s">
        <v>20</v>
      </c>
      <c r="BK403" s="156">
        <f>ROUND($I$403*$H$403,2)</f>
        <v>0</v>
      </c>
      <c r="BL403" s="89" t="s">
        <v>136</v>
      </c>
      <c r="BM403" s="89" t="s">
        <v>504</v>
      </c>
    </row>
    <row r="404" spans="2:47" s="6" customFormat="1" ht="16.5" customHeight="1">
      <c r="B404" s="23"/>
      <c r="C404" s="24"/>
      <c r="D404" s="157" t="s">
        <v>137</v>
      </c>
      <c r="E404" s="24"/>
      <c r="F404" s="158" t="s">
        <v>609</v>
      </c>
      <c r="G404" s="24"/>
      <c r="H404" s="24"/>
      <c r="J404" s="24"/>
      <c r="K404" s="24"/>
      <c r="L404" s="43"/>
      <c r="M404" s="56"/>
      <c r="N404" s="24"/>
      <c r="O404" s="24"/>
      <c r="P404" s="24"/>
      <c r="Q404" s="24"/>
      <c r="R404" s="24"/>
      <c r="S404" s="24"/>
      <c r="T404" s="57"/>
      <c r="AT404" s="6" t="s">
        <v>137</v>
      </c>
      <c r="AU404" s="6" t="s">
        <v>79</v>
      </c>
    </row>
    <row r="405" spans="2:47" s="6" customFormat="1" ht="30.75" customHeight="1">
      <c r="B405" s="23"/>
      <c r="C405" s="24"/>
      <c r="D405" s="159" t="s">
        <v>139</v>
      </c>
      <c r="E405" s="24"/>
      <c r="F405" s="160" t="s">
        <v>610</v>
      </c>
      <c r="G405" s="24"/>
      <c r="H405" s="24"/>
      <c r="J405" s="24"/>
      <c r="K405" s="24"/>
      <c r="L405" s="43"/>
      <c r="M405" s="56"/>
      <c r="N405" s="24"/>
      <c r="O405" s="24"/>
      <c r="P405" s="24"/>
      <c r="Q405" s="24"/>
      <c r="R405" s="24"/>
      <c r="S405" s="24"/>
      <c r="T405" s="57"/>
      <c r="AT405" s="6" t="s">
        <v>139</v>
      </c>
      <c r="AU405" s="6" t="s">
        <v>79</v>
      </c>
    </row>
    <row r="406" spans="2:51" s="6" customFormat="1" ht="15.75" customHeight="1">
      <c r="B406" s="161"/>
      <c r="C406" s="162"/>
      <c r="D406" s="159" t="s">
        <v>141</v>
      </c>
      <c r="E406" s="162"/>
      <c r="F406" s="163" t="s">
        <v>611</v>
      </c>
      <c r="G406" s="162"/>
      <c r="H406" s="164">
        <v>7.278</v>
      </c>
      <c r="J406" s="162"/>
      <c r="K406" s="162"/>
      <c r="L406" s="165"/>
      <c r="M406" s="166"/>
      <c r="N406" s="162"/>
      <c r="O406" s="162"/>
      <c r="P406" s="162"/>
      <c r="Q406" s="162"/>
      <c r="R406" s="162"/>
      <c r="S406" s="162"/>
      <c r="T406" s="167"/>
      <c r="AT406" s="168" t="s">
        <v>141</v>
      </c>
      <c r="AU406" s="168" t="s">
        <v>79</v>
      </c>
      <c r="AV406" s="168" t="s">
        <v>79</v>
      </c>
      <c r="AW406" s="168" t="s">
        <v>100</v>
      </c>
      <c r="AX406" s="168" t="s">
        <v>71</v>
      </c>
      <c r="AY406" s="168" t="s">
        <v>129</v>
      </c>
    </row>
    <row r="407" spans="2:51" s="6" customFormat="1" ht="15.75" customHeight="1">
      <c r="B407" s="161"/>
      <c r="C407" s="162"/>
      <c r="D407" s="159" t="s">
        <v>141</v>
      </c>
      <c r="E407" s="162"/>
      <c r="F407" s="163" t="s">
        <v>612</v>
      </c>
      <c r="G407" s="162"/>
      <c r="H407" s="164">
        <v>4.506</v>
      </c>
      <c r="J407" s="162"/>
      <c r="K407" s="162"/>
      <c r="L407" s="165"/>
      <c r="M407" s="166"/>
      <c r="N407" s="162"/>
      <c r="O407" s="162"/>
      <c r="P407" s="162"/>
      <c r="Q407" s="162"/>
      <c r="R407" s="162"/>
      <c r="S407" s="162"/>
      <c r="T407" s="167"/>
      <c r="AT407" s="168" t="s">
        <v>141</v>
      </c>
      <c r="AU407" s="168" t="s">
        <v>79</v>
      </c>
      <c r="AV407" s="168" t="s">
        <v>79</v>
      </c>
      <c r="AW407" s="168" t="s">
        <v>100</v>
      </c>
      <c r="AX407" s="168" t="s">
        <v>71</v>
      </c>
      <c r="AY407" s="168" t="s">
        <v>129</v>
      </c>
    </row>
    <row r="408" spans="2:51" s="6" customFormat="1" ht="15.75" customHeight="1">
      <c r="B408" s="161"/>
      <c r="C408" s="162"/>
      <c r="D408" s="159" t="s">
        <v>141</v>
      </c>
      <c r="E408" s="162"/>
      <c r="F408" s="163" t="s">
        <v>613</v>
      </c>
      <c r="G408" s="162"/>
      <c r="H408" s="164">
        <v>3.586</v>
      </c>
      <c r="J408" s="162"/>
      <c r="K408" s="162"/>
      <c r="L408" s="165"/>
      <c r="M408" s="166"/>
      <c r="N408" s="162"/>
      <c r="O408" s="162"/>
      <c r="P408" s="162"/>
      <c r="Q408" s="162"/>
      <c r="R408" s="162"/>
      <c r="S408" s="162"/>
      <c r="T408" s="167"/>
      <c r="AT408" s="168" t="s">
        <v>141</v>
      </c>
      <c r="AU408" s="168" t="s">
        <v>79</v>
      </c>
      <c r="AV408" s="168" t="s">
        <v>79</v>
      </c>
      <c r="AW408" s="168" t="s">
        <v>100</v>
      </c>
      <c r="AX408" s="168" t="s">
        <v>71</v>
      </c>
      <c r="AY408" s="168" t="s">
        <v>129</v>
      </c>
    </row>
    <row r="409" spans="2:51" s="6" customFormat="1" ht="15.75" customHeight="1">
      <c r="B409" s="161"/>
      <c r="C409" s="162"/>
      <c r="D409" s="159" t="s">
        <v>141</v>
      </c>
      <c r="E409" s="162"/>
      <c r="F409" s="163" t="s">
        <v>614</v>
      </c>
      <c r="G409" s="162"/>
      <c r="H409" s="164">
        <v>22.386</v>
      </c>
      <c r="J409" s="162"/>
      <c r="K409" s="162"/>
      <c r="L409" s="165"/>
      <c r="M409" s="166"/>
      <c r="N409" s="162"/>
      <c r="O409" s="162"/>
      <c r="P409" s="162"/>
      <c r="Q409" s="162"/>
      <c r="R409" s="162"/>
      <c r="S409" s="162"/>
      <c r="T409" s="167"/>
      <c r="AT409" s="168" t="s">
        <v>141</v>
      </c>
      <c r="AU409" s="168" t="s">
        <v>79</v>
      </c>
      <c r="AV409" s="168" t="s">
        <v>79</v>
      </c>
      <c r="AW409" s="168" t="s">
        <v>100</v>
      </c>
      <c r="AX409" s="168" t="s">
        <v>71</v>
      </c>
      <c r="AY409" s="168" t="s">
        <v>129</v>
      </c>
    </row>
    <row r="410" spans="2:65" s="6" customFormat="1" ht="15.75" customHeight="1">
      <c r="B410" s="23"/>
      <c r="C410" s="145" t="s">
        <v>615</v>
      </c>
      <c r="D410" s="145" t="s">
        <v>131</v>
      </c>
      <c r="E410" s="146" t="s">
        <v>616</v>
      </c>
      <c r="F410" s="147" t="s">
        <v>617</v>
      </c>
      <c r="G410" s="148" t="s">
        <v>134</v>
      </c>
      <c r="H410" s="149">
        <v>37.756</v>
      </c>
      <c r="I410" s="150"/>
      <c r="J410" s="151">
        <f>ROUND($I$410*$H$410,2)</f>
        <v>0</v>
      </c>
      <c r="K410" s="147"/>
      <c r="L410" s="43"/>
      <c r="M410" s="152"/>
      <c r="N410" s="153" t="s">
        <v>42</v>
      </c>
      <c r="O410" s="24"/>
      <c r="P410" s="24"/>
      <c r="Q410" s="154">
        <v>0</v>
      </c>
      <c r="R410" s="154">
        <f>$Q$410*$H$410</f>
        <v>0</v>
      </c>
      <c r="S410" s="154">
        <v>0</v>
      </c>
      <c r="T410" s="155">
        <f>$S$410*$H$410</f>
        <v>0</v>
      </c>
      <c r="AR410" s="89" t="s">
        <v>136</v>
      </c>
      <c r="AT410" s="89" t="s">
        <v>131</v>
      </c>
      <c r="AU410" s="89" t="s">
        <v>79</v>
      </c>
      <c r="AY410" s="6" t="s">
        <v>129</v>
      </c>
      <c r="BE410" s="156">
        <f>IF($N$410="základní",$J$410,0)</f>
        <v>0</v>
      </c>
      <c r="BF410" s="156">
        <f>IF($N$410="snížená",$J$410,0)</f>
        <v>0</v>
      </c>
      <c r="BG410" s="156">
        <f>IF($N$410="zákl. přenesená",$J$410,0)</f>
        <v>0</v>
      </c>
      <c r="BH410" s="156">
        <f>IF($N$410="sníž. přenesená",$J$410,0)</f>
        <v>0</v>
      </c>
      <c r="BI410" s="156">
        <f>IF($N$410="nulová",$J$410,0)</f>
        <v>0</v>
      </c>
      <c r="BJ410" s="89" t="s">
        <v>20</v>
      </c>
      <c r="BK410" s="156">
        <f>ROUND($I$410*$H$410,2)</f>
        <v>0</v>
      </c>
      <c r="BL410" s="89" t="s">
        <v>136</v>
      </c>
      <c r="BM410" s="89" t="s">
        <v>618</v>
      </c>
    </row>
    <row r="411" spans="2:51" s="6" customFormat="1" ht="15.75" customHeight="1">
      <c r="B411" s="161"/>
      <c r="C411" s="162"/>
      <c r="D411" s="157" t="s">
        <v>141</v>
      </c>
      <c r="E411" s="163"/>
      <c r="F411" s="163" t="s">
        <v>611</v>
      </c>
      <c r="G411" s="162"/>
      <c r="H411" s="164">
        <v>7.278</v>
      </c>
      <c r="J411" s="162"/>
      <c r="K411" s="162"/>
      <c r="L411" s="165"/>
      <c r="M411" s="166"/>
      <c r="N411" s="162"/>
      <c r="O411" s="162"/>
      <c r="P411" s="162"/>
      <c r="Q411" s="162"/>
      <c r="R411" s="162"/>
      <c r="S411" s="162"/>
      <c r="T411" s="167"/>
      <c r="AT411" s="168" t="s">
        <v>141</v>
      </c>
      <c r="AU411" s="168" t="s">
        <v>79</v>
      </c>
      <c r="AV411" s="168" t="s">
        <v>79</v>
      </c>
      <c r="AW411" s="168" t="s">
        <v>100</v>
      </c>
      <c r="AX411" s="168" t="s">
        <v>71</v>
      </c>
      <c r="AY411" s="168" t="s">
        <v>129</v>
      </c>
    </row>
    <row r="412" spans="2:51" s="6" customFormat="1" ht="15.75" customHeight="1">
      <c r="B412" s="161"/>
      <c r="C412" s="162"/>
      <c r="D412" s="159" t="s">
        <v>141</v>
      </c>
      <c r="E412" s="162"/>
      <c r="F412" s="163" t="s">
        <v>612</v>
      </c>
      <c r="G412" s="162"/>
      <c r="H412" s="164">
        <v>4.506</v>
      </c>
      <c r="J412" s="162"/>
      <c r="K412" s="162"/>
      <c r="L412" s="165"/>
      <c r="M412" s="166"/>
      <c r="N412" s="162"/>
      <c r="O412" s="162"/>
      <c r="P412" s="162"/>
      <c r="Q412" s="162"/>
      <c r="R412" s="162"/>
      <c r="S412" s="162"/>
      <c r="T412" s="167"/>
      <c r="AT412" s="168" t="s">
        <v>141</v>
      </c>
      <c r="AU412" s="168" t="s">
        <v>79</v>
      </c>
      <c r="AV412" s="168" t="s">
        <v>79</v>
      </c>
      <c r="AW412" s="168" t="s">
        <v>100</v>
      </c>
      <c r="AX412" s="168" t="s">
        <v>71</v>
      </c>
      <c r="AY412" s="168" t="s">
        <v>129</v>
      </c>
    </row>
    <row r="413" spans="2:51" s="6" customFormat="1" ht="15.75" customHeight="1">
      <c r="B413" s="161"/>
      <c r="C413" s="162"/>
      <c r="D413" s="159" t="s">
        <v>141</v>
      </c>
      <c r="E413" s="162"/>
      <c r="F413" s="163" t="s">
        <v>613</v>
      </c>
      <c r="G413" s="162"/>
      <c r="H413" s="164">
        <v>3.586</v>
      </c>
      <c r="J413" s="162"/>
      <c r="K413" s="162"/>
      <c r="L413" s="165"/>
      <c r="M413" s="166"/>
      <c r="N413" s="162"/>
      <c r="O413" s="162"/>
      <c r="P413" s="162"/>
      <c r="Q413" s="162"/>
      <c r="R413" s="162"/>
      <c r="S413" s="162"/>
      <c r="T413" s="167"/>
      <c r="AT413" s="168" t="s">
        <v>141</v>
      </c>
      <c r="AU413" s="168" t="s">
        <v>79</v>
      </c>
      <c r="AV413" s="168" t="s">
        <v>79</v>
      </c>
      <c r="AW413" s="168" t="s">
        <v>100</v>
      </c>
      <c r="AX413" s="168" t="s">
        <v>71</v>
      </c>
      <c r="AY413" s="168" t="s">
        <v>129</v>
      </c>
    </row>
    <row r="414" spans="2:51" s="6" customFormat="1" ht="15.75" customHeight="1">
      <c r="B414" s="161"/>
      <c r="C414" s="162"/>
      <c r="D414" s="159" t="s">
        <v>141</v>
      </c>
      <c r="E414" s="162"/>
      <c r="F414" s="163" t="s">
        <v>614</v>
      </c>
      <c r="G414" s="162"/>
      <c r="H414" s="164">
        <v>22.386</v>
      </c>
      <c r="J414" s="162"/>
      <c r="K414" s="162"/>
      <c r="L414" s="165"/>
      <c r="M414" s="166"/>
      <c r="N414" s="162"/>
      <c r="O414" s="162"/>
      <c r="P414" s="162"/>
      <c r="Q414" s="162"/>
      <c r="R414" s="162"/>
      <c r="S414" s="162"/>
      <c r="T414" s="167"/>
      <c r="AT414" s="168" t="s">
        <v>141</v>
      </c>
      <c r="AU414" s="168" t="s">
        <v>79</v>
      </c>
      <c r="AV414" s="168" t="s">
        <v>79</v>
      </c>
      <c r="AW414" s="168" t="s">
        <v>100</v>
      </c>
      <c r="AX414" s="168" t="s">
        <v>71</v>
      </c>
      <c r="AY414" s="168" t="s">
        <v>129</v>
      </c>
    </row>
    <row r="415" spans="2:63" s="132" customFormat="1" ht="30.75" customHeight="1">
      <c r="B415" s="133"/>
      <c r="C415" s="134"/>
      <c r="D415" s="134" t="s">
        <v>70</v>
      </c>
      <c r="E415" s="143" t="s">
        <v>619</v>
      </c>
      <c r="F415" s="143" t="s">
        <v>620</v>
      </c>
      <c r="G415" s="134"/>
      <c r="H415" s="134"/>
      <c r="J415" s="144">
        <f>$BK$415</f>
        <v>0</v>
      </c>
      <c r="K415" s="134"/>
      <c r="L415" s="137"/>
      <c r="M415" s="138"/>
      <c r="N415" s="134"/>
      <c r="O415" s="134"/>
      <c r="P415" s="139">
        <f>SUM($P$416:$P$450)</f>
        <v>0</v>
      </c>
      <c r="Q415" s="134"/>
      <c r="R415" s="139">
        <f>SUM($R$416:$R$450)</f>
        <v>0</v>
      </c>
      <c r="S415" s="134"/>
      <c r="T415" s="140">
        <f>SUM($T$416:$T$450)</f>
        <v>0</v>
      </c>
      <c r="AR415" s="141" t="s">
        <v>20</v>
      </c>
      <c r="AT415" s="141" t="s">
        <v>70</v>
      </c>
      <c r="AU415" s="141" t="s">
        <v>20</v>
      </c>
      <c r="AY415" s="141" t="s">
        <v>129</v>
      </c>
      <c r="BK415" s="142">
        <f>SUM($BK$416:$BK$450)</f>
        <v>0</v>
      </c>
    </row>
    <row r="416" spans="2:65" s="6" customFormat="1" ht="15.75" customHeight="1">
      <c r="B416" s="23"/>
      <c r="C416" s="145" t="s">
        <v>621</v>
      </c>
      <c r="D416" s="145" t="s">
        <v>131</v>
      </c>
      <c r="E416" s="146" t="s">
        <v>622</v>
      </c>
      <c r="F416" s="147" t="s">
        <v>623</v>
      </c>
      <c r="G416" s="148" t="s">
        <v>249</v>
      </c>
      <c r="H416" s="149">
        <v>187.977</v>
      </c>
      <c r="I416" s="150"/>
      <c r="J416" s="151">
        <f>ROUND($I$416*$H$416,2)</f>
        <v>0</v>
      </c>
      <c r="K416" s="147" t="s">
        <v>135</v>
      </c>
      <c r="L416" s="43"/>
      <c r="M416" s="152"/>
      <c r="N416" s="153" t="s">
        <v>42</v>
      </c>
      <c r="O416" s="24"/>
      <c r="P416" s="24"/>
      <c r="Q416" s="154">
        <v>0</v>
      </c>
      <c r="R416" s="154">
        <f>$Q$416*$H$416</f>
        <v>0</v>
      </c>
      <c r="S416" s="154">
        <v>0</v>
      </c>
      <c r="T416" s="155">
        <f>$S$416*$H$416</f>
        <v>0</v>
      </c>
      <c r="AR416" s="89" t="s">
        <v>136</v>
      </c>
      <c r="AT416" s="89" t="s">
        <v>131</v>
      </c>
      <c r="AU416" s="89" t="s">
        <v>79</v>
      </c>
      <c r="AY416" s="6" t="s">
        <v>129</v>
      </c>
      <c r="BE416" s="156">
        <f>IF($N$416="základní",$J$416,0)</f>
        <v>0</v>
      </c>
      <c r="BF416" s="156">
        <f>IF($N$416="snížená",$J$416,0)</f>
        <v>0</v>
      </c>
      <c r="BG416" s="156">
        <f>IF($N$416="zákl. přenesená",$J$416,0)</f>
        <v>0</v>
      </c>
      <c r="BH416" s="156">
        <f>IF($N$416="sníž. přenesená",$J$416,0)</f>
        <v>0</v>
      </c>
      <c r="BI416" s="156">
        <f>IF($N$416="nulová",$J$416,0)</f>
        <v>0</v>
      </c>
      <c r="BJ416" s="89" t="s">
        <v>20</v>
      </c>
      <c r="BK416" s="156">
        <f>ROUND($I$416*$H$416,2)</f>
        <v>0</v>
      </c>
      <c r="BL416" s="89" t="s">
        <v>136</v>
      </c>
      <c r="BM416" s="89" t="s">
        <v>624</v>
      </c>
    </row>
    <row r="417" spans="2:47" s="6" customFormat="1" ht="84.75" customHeight="1">
      <c r="B417" s="23"/>
      <c r="C417" s="24"/>
      <c r="D417" s="157" t="s">
        <v>139</v>
      </c>
      <c r="E417" s="24"/>
      <c r="F417" s="160" t="s">
        <v>625</v>
      </c>
      <c r="G417" s="24"/>
      <c r="H417" s="24"/>
      <c r="J417" s="24"/>
      <c r="K417" s="24"/>
      <c r="L417" s="43"/>
      <c r="M417" s="56"/>
      <c r="N417" s="24"/>
      <c r="O417" s="24"/>
      <c r="P417" s="24"/>
      <c r="Q417" s="24"/>
      <c r="R417" s="24"/>
      <c r="S417" s="24"/>
      <c r="T417" s="57"/>
      <c r="AT417" s="6" t="s">
        <v>139</v>
      </c>
      <c r="AU417" s="6" t="s">
        <v>79</v>
      </c>
    </row>
    <row r="418" spans="2:51" s="6" customFormat="1" ht="15.75" customHeight="1">
      <c r="B418" s="161"/>
      <c r="C418" s="162"/>
      <c r="D418" s="159" t="s">
        <v>141</v>
      </c>
      <c r="E418" s="162"/>
      <c r="F418" s="163" t="s">
        <v>626</v>
      </c>
      <c r="G418" s="162"/>
      <c r="H418" s="164">
        <v>187.977</v>
      </c>
      <c r="J418" s="162"/>
      <c r="K418" s="162"/>
      <c r="L418" s="165"/>
      <c r="M418" s="166"/>
      <c r="N418" s="162"/>
      <c r="O418" s="162"/>
      <c r="P418" s="162"/>
      <c r="Q418" s="162"/>
      <c r="R418" s="162"/>
      <c r="S418" s="162"/>
      <c r="T418" s="167"/>
      <c r="AT418" s="168" t="s">
        <v>141</v>
      </c>
      <c r="AU418" s="168" t="s">
        <v>79</v>
      </c>
      <c r="AV418" s="168" t="s">
        <v>79</v>
      </c>
      <c r="AW418" s="168" t="s">
        <v>100</v>
      </c>
      <c r="AX418" s="168" t="s">
        <v>71</v>
      </c>
      <c r="AY418" s="168" t="s">
        <v>129</v>
      </c>
    </row>
    <row r="419" spans="2:65" s="6" customFormat="1" ht="15.75" customHeight="1">
      <c r="B419" s="23"/>
      <c r="C419" s="145" t="s">
        <v>627</v>
      </c>
      <c r="D419" s="145" t="s">
        <v>131</v>
      </c>
      <c r="E419" s="146" t="s">
        <v>628</v>
      </c>
      <c r="F419" s="147" t="s">
        <v>629</v>
      </c>
      <c r="G419" s="148" t="s">
        <v>249</v>
      </c>
      <c r="H419" s="149">
        <v>2819.655</v>
      </c>
      <c r="I419" s="150"/>
      <c r="J419" s="151">
        <f>ROUND($I$419*$H$419,2)</f>
        <v>0</v>
      </c>
      <c r="K419" s="147" t="s">
        <v>135</v>
      </c>
      <c r="L419" s="43"/>
      <c r="M419" s="152"/>
      <c r="N419" s="153" t="s">
        <v>42</v>
      </c>
      <c r="O419" s="24"/>
      <c r="P419" s="24"/>
      <c r="Q419" s="154">
        <v>0</v>
      </c>
      <c r="R419" s="154">
        <f>$Q$419*$H$419</f>
        <v>0</v>
      </c>
      <c r="S419" s="154">
        <v>0</v>
      </c>
      <c r="T419" s="155">
        <f>$S$419*$H$419</f>
        <v>0</v>
      </c>
      <c r="AR419" s="89" t="s">
        <v>136</v>
      </c>
      <c r="AT419" s="89" t="s">
        <v>131</v>
      </c>
      <c r="AU419" s="89" t="s">
        <v>79</v>
      </c>
      <c r="AY419" s="6" t="s">
        <v>129</v>
      </c>
      <c r="BE419" s="156">
        <f>IF($N$419="základní",$J$419,0)</f>
        <v>0</v>
      </c>
      <c r="BF419" s="156">
        <f>IF($N$419="snížená",$J$419,0)</f>
        <v>0</v>
      </c>
      <c r="BG419" s="156">
        <f>IF($N$419="zákl. přenesená",$J$419,0)</f>
        <v>0</v>
      </c>
      <c r="BH419" s="156">
        <f>IF($N$419="sníž. přenesená",$J$419,0)</f>
        <v>0</v>
      </c>
      <c r="BI419" s="156">
        <f>IF($N$419="nulová",$J$419,0)</f>
        <v>0</v>
      </c>
      <c r="BJ419" s="89" t="s">
        <v>20</v>
      </c>
      <c r="BK419" s="156">
        <f>ROUND($I$419*$H$419,2)</f>
        <v>0</v>
      </c>
      <c r="BL419" s="89" t="s">
        <v>136</v>
      </c>
      <c r="BM419" s="89" t="s">
        <v>630</v>
      </c>
    </row>
    <row r="420" spans="2:47" s="6" customFormat="1" ht="84.75" customHeight="1">
      <c r="B420" s="23"/>
      <c r="C420" s="24"/>
      <c r="D420" s="157" t="s">
        <v>139</v>
      </c>
      <c r="E420" s="24"/>
      <c r="F420" s="160" t="s">
        <v>625</v>
      </c>
      <c r="G420" s="24"/>
      <c r="H420" s="24"/>
      <c r="J420" s="24"/>
      <c r="K420" s="24"/>
      <c r="L420" s="43"/>
      <c r="M420" s="56"/>
      <c r="N420" s="24"/>
      <c r="O420" s="24"/>
      <c r="P420" s="24"/>
      <c r="Q420" s="24"/>
      <c r="R420" s="24"/>
      <c r="S420" s="24"/>
      <c r="T420" s="57"/>
      <c r="AT420" s="6" t="s">
        <v>139</v>
      </c>
      <c r="AU420" s="6" t="s">
        <v>79</v>
      </c>
    </row>
    <row r="421" spans="2:51" s="6" customFormat="1" ht="15.75" customHeight="1">
      <c r="B421" s="169"/>
      <c r="C421" s="170"/>
      <c r="D421" s="159" t="s">
        <v>141</v>
      </c>
      <c r="E421" s="170"/>
      <c r="F421" s="171" t="s">
        <v>236</v>
      </c>
      <c r="G421" s="170"/>
      <c r="H421" s="170"/>
      <c r="J421" s="170"/>
      <c r="K421" s="170"/>
      <c r="L421" s="172"/>
      <c r="M421" s="173"/>
      <c r="N421" s="170"/>
      <c r="O421" s="170"/>
      <c r="P421" s="170"/>
      <c r="Q421" s="170"/>
      <c r="R421" s="170"/>
      <c r="S421" s="170"/>
      <c r="T421" s="174"/>
      <c r="AT421" s="175" t="s">
        <v>141</v>
      </c>
      <c r="AU421" s="175" t="s">
        <v>79</v>
      </c>
      <c r="AV421" s="175" t="s">
        <v>20</v>
      </c>
      <c r="AW421" s="175" t="s">
        <v>100</v>
      </c>
      <c r="AX421" s="175" t="s">
        <v>71</v>
      </c>
      <c r="AY421" s="175" t="s">
        <v>129</v>
      </c>
    </row>
    <row r="422" spans="2:51" s="6" customFormat="1" ht="15.75" customHeight="1">
      <c r="B422" s="161"/>
      <c r="C422" s="162"/>
      <c r="D422" s="159" t="s">
        <v>141</v>
      </c>
      <c r="E422" s="162"/>
      <c r="F422" s="163" t="s">
        <v>631</v>
      </c>
      <c r="G422" s="162"/>
      <c r="H422" s="164">
        <v>2819.655</v>
      </c>
      <c r="J422" s="162"/>
      <c r="K422" s="162"/>
      <c r="L422" s="165"/>
      <c r="M422" s="166"/>
      <c r="N422" s="162"/>
      <c r="O422" s="162"/>
      <c r="P422" s="162"/>
      <c r="Q422" s="162"/>
      <c r="R422" s="162"/>
      <c r="S422" s="162"/>
      <c r="T422" s="167"/>
      <c r="AT422" s="168" t="s">
        <v>141</v>
      </c>
      <c r="AU422" s="168" t="s">
        <v>79</v>
      </c>
      <c r="AV422" s="168" t="s">
        <v>79</v>
      </c>
      <c r="AW422" s="168" t="s">
        <v>100</v>
      </c>
      <c r="AX422" s="168" t="s">
        <v>71</v>
      </c>
      <c r="AY422" s="168" t="s">
        <v>129</v>
      </c>
    </row>
    <row r="423" spans="2:65" s="6" customFormat="1" ht="15.75" customHeight="1">
      <c r="B423" s="23"/>
      <c r="C423" s="145" t="s">
        <v>632</v>
      </c>
      <c r="D423" s="145" t="s">
        <v>131</v>
      </c>
      <c r="E423" s="146" t="s">
        <v>633</v>
      </c>
      <c r="F423" s="147" t="s">
        <v>634</v>
      </c>
      <c r="G423" s="148" t="s">
        <v>249</v>
      </c>
      <c r="H423" s="149">
        <v>196.235</v>
      </c>
      <c r="I423" s="150"/>
      <c r="J423" s="151">
        <f>ROUND($I$423*$H$423,2)</f>
        <v>0</v>
      </c>
      <c r="K423" s="147" t="s">
        <v>135</v>
      </c>
      <c r="L423" s="43"/>
      <c r="M423" s="152"/>
      <c r="N423" s="153" t="s">
        <v>42</v>
      </c>
      <c r="O423" s="24"/>
      <c r="P423" s="24"/>
      <c r="Q423" s="154">
        <v>0</v>
      </c>
      <c r="R423" s="154">
        <f>$Q$423*$H$423</f>
        <v>0</v>
      </c>
      <c r="S423" s="154">
        <v>0</v>
      </c>
      <c r="T423" s="155">
        <f>$S$423*$H$423</f>
        <v>0</v>
      </c>
      <c r="AR423" s="89" t="s">
        <v>136</v>
      </c>
      <c r="AT423" s="89" t="s">
        <v>131</v>
      </c>
      <c r="AU423" s="89" t="s">
        <v>79</v>
      </c>
      <c r="AY423" s="6" t="s">
        <v>129</v>
      </c>
      <c r="BE423" s="156">
        <f>IF($N$423="základní",$J$423,0)</f>
        <v>0</v>
      </c>
      <c r="BF423" s="156">
        <f>IF($N$423="snížená",$J$423,0)</f>
        <v>0</v>
      </c>
      <c r="BG423" s="156">
        <f>IF($N$423="zákl. přenesená",$J$423,0)</f>
        <v>0</v>
      </c>
      <c r="BH423" s="156">
        <f>IF($N$423="sníž. přenesená",$J$423,0)</f>
        <v>0</v>
      </c>
      <c r="BI423" s="156">
        <f>IF($N$423="nulová",$J$423,0)</f>
        <v>0</v>
      </c>
      <c r="BJ423" s="89" t="s">
        <v>20</v>
      </c>
      <c r="BK423" s="156">
        <f>ROUND($I$423*$H$423,2)</f>
        <v>0</v>
      </c>
      <c r="BL423" s="89" t="s">
        <v>136</v>
      </c>
      <c r="BM423" s="89" t="s">
        <v>635</v>
      </c>
    </row>
    <row r="424" spans="2:47" s="6" customFormat="1" ht="84.75" customHeight="1">
      <c r="B424" s="23"/>
      <c r="C424" s="24"/>
      <c r="D424" s="157" t="s">
        <v>139</v>
      </c>
      <c r="E424" s="24"/>
      <c r="F424" s="160" t="s">
        <v>625</v>
      </c>
      <c r="G424" s="24"/>
      <c r="H424" s="24"/>
      <c r="J424" s="24"/>
      <c r="K424" s="24"/>
      <c r="L424" s="43"/>
      <c r="M424" s="56"/>
      <c r="N424" s="24"/>
      <c r="O424" s="24"/>
      <c r="P424" s="24"/>
      <c r="Q424" s="24"/>
      <c r="R424" s="24"/>
      <c r="S424" s="24"/>
      <c r="T424" s="57"/>
      <c r="AT424" s="6" t="s">
        <v>139</v>
      </c>
      <c r="AU424" s="6" t="s">
        <v>79</v>
      </c>
    </row>
    <row r="425" spans="2:51" s="6" customFormat="1" ht="15.75" customHeight="1">
      <c r="B425" s="161"/>
      <c r="C425" s="162"/>
      <c r="D425" s="159" t="s">
        <v>141</v>
      </c>
      <c r="E425" s="162"/>
      <c r="F425" s="163" t="s">
        <v>636</v>
      </c>
      <c r="G425" s="162"/>
      <c r="H425" s="164">
        <v>18.952</v>
      </c>
      <c r="J425" s="162"/>
      <c r="K425" s="162"/>
      <c r="L425" s="165"/>
      <c r="M425" s="166"/>
      <c r="N425" s="162"/>
      <c r="O425" s="162"/>
      <c r="P425" s="162"/>
      <c r="Q425" s="162"/>
      <c r="R425" s="162"/>
      <c r="S425" s="162"/>
      <c r="T425" s="167"/>
      <c r="AT425" s="168" t="s">
        <v>141</v>
      </c>
      <c r="AU425" s="168" t="s">
        <v>79</v>
      </c>
      <c r="AV425" s="168" t="s">
        <v>79</v>
      </c>
      <c r="AW425" s="168" t="s">
        <v>100</v>
      </c>
      <c r="AX425" s="168" t="s">
        <v>71</v>
      </c>
      <c r="AY425" s="168" t="s">
        <v>129</v>
      </c>
    </row>
    <row r="426" spans="2:51" s="6" customFormat="1" ht="15.75" customHeight="1">
      <c r="B426" s="161"/>
      <c r="C426" s="162"/>
      <c r="D426" s="159" t="s">
        <v>141</v>
      </c>
      <c r="E426" s="162"/>
      <c r="F426" s="163" t="s">
        <v>637</v>
      </c>
      <c r="G426" s="162"/>
      <c r="H426" s="164">
        <v>177.283</v>
      </c>
      <c r="J426" s="162"/>
      <c r="K426" s="162"/>
      <c r="L426" s="165"/>
      <c r="M426" s="166"/>
      <c r="N426" s="162"/>
      <c r="O426" s="162"/>
      <c r="P426" s="162"/>
      <c r="Q426" s="162"/>
      <c r="R426" s="162"/>
      <c r="S426" s="162"/>
      <c r="T426" s="167"/>
      <c r="AT426" s="168" t="s">
        <v>141</v>
      </c>
      <c r="AU426" s="168" t="s">
        <v>79</v>
      </c>
      <c r="AV426" s="168" t="s">
        <v>79</v>
      </c>
      <c r="AW426" s="168" t="s">
        <v>100</v>
      </c>
      <c r="AX426" s="168" t="s">
        <v>71</v>
      </c>
      <c r="AY426" s="168" t="s">
        <v>129</v>
      </c>
    </row>
    <row r="427" spans="2:65" s="6" customFormat="1" ht="15.75" customHeight="1">
      <c r="B427" s="23"/>
      <c r="C427" s="145" t="s">
        <v>638</v>
      </c>
      <c r="D427" s="145" t="s">
        <v>131</v>
      </c>
      <c r="E427" s="146" t="s">
        <v>639</v>
      </c>
      <c r="F427" s="147" t="s">
        <v>640</v>
      </c>
      <c r="G427" s="148" t="s">
        <v>249</v>
      </c>
      <c r="H427" s="149">
        <v>2943.525</v>
      </c>
      <c r="I427" s="150"/>
      <c r="J427" s="151">
        <f>ROUND($I$427*$H$427,2)</f>
        <v>0</v>
      </c>
      <c r="K427" s="147" t="s">
        <v>135</v>
      </c>
      <c r="L427" s="43"/>
      <c r="M427" s="152"/>
      <c r="N427" s="153" t="s">
        <v>42</v>
      </c>
      <c r="O427" s="24"/>
      <c r="P427" s="24"/>
      <c r="Q427" s="154">
        <v>0</v>
      </c>
      <c r="R427" s="154">
        <f>$Q$427*$H$427</f>
        <v>0</v>
      </c>
      <c r="S427" s="154">
        <v>0</v>
      </c>
      <c r="T427" s="155">
        <f>$S$427*$H$427</f>
        <v>0</v>
      </c>
      <c r="AR427" s="89" t="s">
        <v>136</v>
      </c>
      <c r="AT427" s="89" t="s">
        <v>131</v>
      </c>
      <c r="AU427" s="89" t="s">
        <v>79</v>
      </c>
      <c r="AY427" s="6" t="s">
        <v>129</v>
      </c>
      <c r="BE427" s="156">
        <f>IF($N$427="základní",$J$427,0)</f>
        <v>0</v>
      </c>
      <c r="BF427" s="156">
        <f>IF($N$427="snížená",$J$427,0)</f>
        <v>0</v>
      </c>
      <c r="BG427" s="156">
        <f>IF($N$427="zákl. přenesená",$J$427,0)</f>
        <v>0</v>
      </c>
      <c r="BH427" s="156">
        <f>IF($N$427="sníž. přenesená",$J$427,0)</f>
        <v>0</v>
      </c>
      <c r="BI427" s="156">
        <f>IF($N$427="nulová",$J$427,0)</f>
        <v>0</v>
      </c>
      <c r="BJ427" s="89" t="s">
        <v>20</v>
      </c>
      <c r="BK427" s="156">
        <f>ROUND($I$427*$H$427,2)</f>
        <v>0</v>
      </c>
      <c r="BL427" s="89" t="s">
        <v>136</v>
      </c>
      <c r="BM427" s="89" t="s">
        <v>641</v>
      </c>
    </row>
    <row r="428" spans="2:47" s="6" customFormat="1" ht="84.75" customHeight="1">
      <c r="B428" s="23"/>
      <c r="C428" s="24"/>
      <c r="D428" s="157" t="s">
        <v>139</v>
      </c>
      <c r="E428" s="24"/>
      <c r="F428" s="160" t="s">
        <v>625</v>
      </c>
      <c r="G428" s="24"/>
      <c r="H428" s="24"/>
      <c r="J428" s="24"/>
      <c r="K428" s="24"/>
      <c r="L428" s="43"/>
      <c r="M428" s="56"/>
      <c r="N428" s="24"/>
      <c r="O428" s="24"/>
      <c r="P428" s="24"/>
      <c r="Q428" s="24"/>
      <c r="R428" s="24"/>
      <c r="S428" s="24"/>
      <c r="T428" s="57"/>
      <c r="AT428" s="6" t="s">
        <v>139</v>
      </c>
      <c r="AU428" s="6" t="s">
        <v>79</v>
      </c>
    </row>
    <row r="429" spans="2:51" s="6" customFormat="1" ht="15.75" customHeight="1">
      <c r="B429" s="169"/>
      <c r="C429" s="170"/>
      <c r="D429" s="159" t="s">
        <v>141</v>
      </c>
      <c r="E429" s="170"/>
      <c r="F429" s="171" t="s">
        <v>236</v>
      </c>
      <c r="G429" s="170"/>
      <c r="H429" s="170"/>
      <c r="J429" s="170"/>
      <c r="K429" s="170"/>
      <c r="L429" s="172"/>
      <c r="M429" s="173"/>
      <c r="N429" s="170"/>
      <c r="O429" s="170"/>
      <c r="P429" s="170"/>
      <c r="Q429" s="170"/>
      <c r="R429" s="170"/>
      <c r="S429" s="170"/>
      <c r="T429" s="174"/>
      <c r="AT429" s="175" t="s">
        <v>141</v>
      </c>
      <c r="AU429" s="175" t="s">
        <v>79</v>
      </c>
      <c r="AV429" s="175" t="s">
        <v>20</v>
      </c>
      <c r="AW429" s="175" t="s">
        <v>100</v>
      </c>
      <c r="AX429" s="175" t="s">
        <v>71</v>
      </c>
      <c r="AY429" s="175" t="s">
        <v>129</v>
      </c>
    </row>
    <row r="430" spans="2:51" s="6" customFormat="1" ht="15.75" customHeight="1">
      <c r="B430" s="161"/>
      <c r="C430" s="162"/>
      <c r="D430" s="159" t="s">
        <v>141</v>
      </c>
      <c r="E430" s="162"/>
      <c r="F430" s="163" t="s">
        <v>642</v>
      </c>
      <c r="G430" s="162"/>
      <c r="H430" s="164">
        <v>2943.525</v>
      </c>
      <c r="J430" s="162"/>
      <c r="K430" s="162"/>
      <c r="L430" s="165"/>
      <c r="M430" s="166"/>
      <c r="N430" s="162"/>
      <c r="O430" s="162"/>
      <c r="P430" s="162"/>
      <c r="Q430" s="162"/>
      <c r="R430" s="162"/>
      <c r="S430" s="162"/>
      <c r="T430" s="167"/>
      <c r="AT430" s="168" t="s">
        <v>141</v>
      </c>
      <c r="AU430" s="168" t="s">
        <v>79</v>
      </c>
      <c r="AV430" s="168" t="s">
        <v>79</v>
      </c>
      <c r="AW430" s="168" t="s">
        <v>100</v>
      </c>
      <c r="AX430" s="168" t="s">
        <v>71</v>
      </c>
      <c r="AY430" s="168" t="s">
        <v>129</v>
      </c>
    </row>
    <row r="431" spans="2:65" s="6" customFormat="1" ht="15.75" customHeight="1">
      <c r="B431" s="23"/>
      <c r="C431" s="145" t="s">
        <v>643</v>
      </c>
      <c r="D431" s="145" t="s">
        <v>131</v>
      </c>
      <c r="E431" s="146" t="s">
        <v>644</v>
      </c>
      <c r="F431" s="147" t="s">
        <v>645</v>
      </c>
      <c r="G431" s="148" t="s">
        <v>249</v>
      </c>
      <c r="H431" s="149">
        <v>40.72</v>
      </c>
      <c r="I431" s="150"/>
      <c r="J431" s="151">
        <f>ROUND($I$431*$H$431,2)</f>
        <v>0</v>
      </c>
      <c r="K431" s="147" t="s">
        <v>135</v>
      </c>
      <c r="L431" s="43"/>
      <c r="M431" s="152"/>
      <c r="N431" s="153" t="s">
        <v>42</v>
      </c>
      <c r="O431" s="24"/>
      <c r="P431" s="24"/>
      <c r="Q431" s="154">
        <v>0</v>
      </c>
      <c r="R431" s="154">
        <f>$Q$431*$H$431</f>
        <v>0</v>
      </c>
      <c r="S431" s="154">
        <v>0</v>
      </c>
      <c r="T431" s="155">
        <f>$S$431*$H$431</f>
        <v>0</v>
      </c>
      <c r="AR431" s="89" t="s">
        <v>136</v>
      </c>
      <c r="AT431" s="89" t="s">
        <v>131</v>
      </c>
      <c r="AU431" s="89" t="s">
        <v>79</v>
      </c>
      <c r="AY431" s="6" t="s">
        <v>129</v>
      </c>
      <c r="BE431" s="156">
        <f>IF($N$431="základní",$J$431,0)</f>
        <v>0</v>
      </c>
      <c r="BF431" s="156">
        <f>IF($N$431="snížená",$J$431,0)</f>
        <v>0</v>
      </c>
      <c r="BG431" s="156">
        <f>IF($N$431="zákl. přenesená",$J$431,0)</f>
        <v>0</v>
      </c>
      <c r="BH431" s="156">
        <f>IF($N$431="sníž. přenesená",$J$431,0)</f>
        <v>0</v>
      </c>
      <c r="BI431" s="156">
        <f>IF($N$431="nulová",$J$431,0)</f>
        <v>0</v>
      </c>
      <c r="BJ431" s="89" t="s">
        <v>20</v>
      </c>
      <c r="BK431" s="156">
        <f>ROUND($I$431*$H$431,2)</f>
        <v>0</v>
      </c>
      <c r="BL431" s="89" t="s">
        <v>136</v>
      </c>
      <c r="BM431" s="89" t="s">
        <v>646</v>
      </c>
    </row>
    <row r="432" spans="2:47" s="6" customFormat="1" ht="57.75" customHeight="1">
      <c r="B432" s="23"/>
      <c r="C432" s="24"/>
      <c r="D432" s="157" t="s">
        <v>139</v>
      </c>
      <c r="E432" s="24"/>
      <c r="F432" s="160" t="s">
        <v>647</v>
      </c>
      <c r="G432" s="24"/>
      <c r="H432" s="24"/>
      <c r="J432" s="24"/>
      <c r="K432" s="24"/>
      <c r="L432" s="43"/>
      <c r="M432" s="56"/>
      <c r="N432" s="24"/>
      <c r="O432" s="24"/>
      <c r="P432" s="24"/>
      <c r="Q432" s="24"/>
      <c r="R432" s="24"/>
      <c r="S432" s="24"/>
      <c r="T432" s="57"/>
      <c r="AT432" s="6" t="s">
        <v>139</v>
      </c>
      <c r="AU432" s="6" t="s">
        <v>79</v>
      </c>
    </row>
    <row r="433" spans="2:51" s="6" customFormat="1" ht="15.75" customHeight="1">
      <c r="B433" s="161"/>
      <c r="C433" s="162"/>
      <c r="D433" s="159" t="s">
        <v>141</v>
      </c>
      <c r="E433" s="162"/>
      <c r="F433" s="163" t="s">
        <v>648</v>
      </c>
      <c r="G433" s="162"/>
      <c r="H433" s="164">
        <v>0.2</v>
      </c>
      <c r="J433" s="162"/>
      <c r="K433" s="162"/>
      <c r="L433" s="165"/>
      <c r="M433" s="166"/>
      <c r="N433" s="162"/>
      <c r="O433" s="162"/>
      <c r="P433" s="162"/>
      <c r="Q433" s="162"/>
      <c r="R433" s="162"/>
      <c r="S433" s="162"/>
      <c r="T433" s="167"/>
      <c r="AT433" s="168" t="s">
        <v>141</v>
      </c>
      <c r="AU433" s="168" t="s">
        <v>79</v>
      </c>
      <c r="AV433" s="168" t="s">
        <v>79</v>
      </c>
      <c r="AW433" s="168" t="s">
        <v>100</v>
      </c>
      <c r="AX433" s="168" t="s">
        <v>71</v>
      </c>
      <c r="AY433" s="168" t="s">
        <v>129</v>
      </c>
    </row>
    <row r="434" spans="2:51" s="6" customFormat="1" ht="15.75" customHeight="1">
      <c r="B434" s="161"/>
      <c r="C434" s="162"/>
      <c r="D434" s="159" t="s">
        <v>141</v>
      </c>
      <c r="E434" s="162"/>
      <c r="F434" s="163" t="s">
        <v>649</v>
      </c>
      <c r="G434" s="162"/>
      <c r="H434" s="164">
        <v>2.18</v>
      </c>
      <c r="J434" s="162"/>
      <c r="K434" s="162"/>
      <c r="L434" s="165"/>
      <c r="M434" s="166"/>
      <c r="N434" s="162"/>
      <c r="O434" s="162"/>
      <c r="P434" s="162"/>
      <c r="Q434" s="162"/>
      <c r="R434" s="162"/>
      <c r="S434" s="162"/>
      <c r="T434" s="167"/>
      <c r="AT434" s="168" t="s">
        <v>141</v>
      </c>
      <c r="AU434" s="168" t="s">
        <v>79</v>
      </c>
      <c r="AV434" s="168" t="s">
        <v>79</v>
      </c>
      <c r="AW434" s="168" t="s">
        <v>100</v>
      </c>
      <c r="AX434" s="168" t="s">
        <v>71</v>
      </c>
      <c r="AY434" s="168" t="s">
        <v>129</v>
      </c>
    </row>
    <row r="435" spans="2:51" s="6" customFormat="1" ht="15.75" customHeight="1">
      <c r="B435" s="161"/>
      <c r="C435" s="162"/>
      <c r="D435" s="159" t="s">
        <v>141</v>
      </c>
      <c r="E435" s="162"/>
      <c r="F435" s="163" t="s">
        <v>650</v>
      </c>
      <c r="G435" s="162"/>
      <c r="H435" s="164">
        <v>38.34</v>
      </c>
      <c r="J435" s="162"/>
      <c r="K435" s="162"/>
      <c r="L435" s="165"/>
      <c r="M435" s="166"/>
      <c r="N435" s="162"/>
      <c r="O435" s="162"/>
      <c r="P435" s="162"/>
      <c r="Q435" s="162"/>
      <c r="R435" s="162"/>
      <c r="S435" s="162"/>
      <c r="T435" s="167"/>
      <c r="AT435" s="168" t="s">
        <v>141</v>
      </c>
      <c r="AU435" s="168" t="s">
        <v>79</v>
      </c>
      <c r="AV435" s="168" t="s">
        <v>79</v>
      </c>
      <c r="AW435" s="168" t="s">
        <v>100</v>
      </c>
      <c r="AX435" s="168" t="s">
        <v>71</v>
      </c>
      <c r="AY435" s="168" t="s">
        <v>129</v>
      </c>
    </row>
    <row r="436" spans="2:65" s="6" customFormat="1" ht="15.75" customHeight="1">
      <c r="B436" s="23"/>
      <c r="C436" s="145" t="s">
        <v>651</v>
      </c>
      <c r="D436" s="145" t="s">
        <v>131</v>
      </c>
      <c r="E436" s="146" t="s">
        <v>652</v>
      </c>
      <c r="F436" s="147" t="s">
        <v>653</v>
      </c>
      <c r="G436" s="148" t="s">
        <v>249</v>
      </c>
      <c r="H436" s="149">
        <v>610.8</v>
      </c>
      <c r="I436" s="150"/>
      <c r="J436" s="151">
        <f>ROUND($I$436*$H$436,2)</f>
        <v>0</v>
      </c>
      <c r="K436" s="147" t="s">
        <v>135</v>
      </c>
      <c r="L436" s="43"/>
      <c r="M436" s="152"/>
      <c r="N436" s="153" t="s">
        <v>42</v>
      </c>
      <c r="O436" s="24"/>
      <c r="P436" s="24"/>
      <c r="Q436" s="154">
        <v>0</v>
      </c>
      <c r="R436" s="154">
        <f>$Q$436*$H$436</f>
        <v>0</v>
      </c>
      <c r="S436" s="154">
        <v>0</v>
      </c>
      <c r="T436" s="155">
        <f>$S$436*$H$436</f>
        <v>0</v>
      </c>
      <c r="AR436" s="89" t="s">
        <v>136</v>
      </c>
      <c r="AT436" s="89" t="s">
        <v>131</v>
      </c>
      <c r="AU436" s="89" t="s">
        <v>79</v>
      </c>
      <c r="AY436" s="6" t="s">
        <v>129</v>
      </c>
      <c r="BE436" s="156">
        <f>IF($N$436="základní",$J$436,0)</f>
        <v>0</v>
      </c>
      <c r="BF436" s="156">
        <f>IF($N$436="snížená",$J$436,0)</f>
        <v>0</v>
      </c>
      <c r="BG436" s="156">
        <f>IF($N$436="zákl. přenesená",$J$436,0)</f>
        <v>0</v>
      </c>
      <c r="BH436" s="156">
        <f>IF($N$436="sníž. přenesená",$J$436,0)</f>
        <v>0</v>
      </c>
      <c r="BI436" s="156">
        <f>IF($N$436="nulová",$J$436,0)</f>
        <v>0</v>
      </c>
      <c r="BJ436" s="89" t="s">
        <v>20</v>
      </c>
      <c r="BK436" s="156">
        <f>ROUND($I$436*$H$436,2)</f>
        <v>0</v>
      </c>
      <c r="BL436" s="89" t="s">
        <v>136</v>
      </c>
      <c r="BM436" s="89" t="s">
        <v>654</v>
      </c>
    </row>
    <row r="437" spans="2:47" s="6" customFormat="1" ht="57.75" customHeight="1">
      <c r="B437" s="23"/>
      <c r="C437" s="24"/>
      <c r="D437" s="157" t="s">
        <v>139</v>
      </c>
      <c r="E437" s="24"/>
      <c r="F437" s="160" t="s">
        <v>647</v>
      </c>
      <c r="G437" s="24"/>
      <c r="H437" s="24"/>
      <c r="J437" s="24"/>
      <c r="K437" s="24"/>
      <c r="L437" s="43"/>
      <c r="M437" s="56"/>
      <c r="N437" s="24"/>
      <c r="O437" s="24"/>
      <c r="P437" s="24"/>
      <c r="Q437" s="24"/>
      <c r="R437" s="24"/>
      <c r="S437" s="24"/>
      <c r="T437" s="57"/>
      <c r="AT437" s="6" t="s">
        <v>139</v>
      </c>
      <c r="AU437" s="6" t="s">
        <v>79</v>
      </c>
    </row>
    <row r="438" spans="2:51" s="6" customFormat="1" ht="15.75" customHeight="1">
      <c r="B438" s="169"/>
      <c r="C438" s="170"/>
      <c r="D438" s="159" t="s">
        <v>141</v>
      </c>
      <c r="E438" s="170"/>
      <c r="F438" s="171" t="s">
        <v>236</v>
      </c>
      <c r="G438" s="170"/>
      <c r="H438" s="170"/>
      <c r="J438" s="170"/>
      <c r="K438" s="170"/>
      <c r="L438" s="172"/>
      <c r="M438" s="173"/>
      <c r="N438" s="170"/>
      <c r="O438" s="170"/>
      <c r="P438" s="170"/>
      <c r="Q438" s="170"/>
      <c r="R438" s="170"/>
      <c r="S438" s="170"/>
      <c r="T438" s="174"/>
      <c r="AT438" s="175" t="s">
        <v>141</v>
      </c>
      <c r="AU438" s="175" t="s">
        <v>79</v>
      </c>
      <c r="AV438" s="175" t="s">
        <v>20</v>
      </c>
      <c r="AW438" s="175" t="s">
        <v>100</v>
      </c>
      <c r="AX438" s="175" t="s">
        <v>71</v>
      </c>
      <c r="AY438" s="175" t="s">
        <v>129</v>
      </c>
    </row>
    <row r="439" spans="2:51" s="6" customFormat="1" ht="15.75" customHeight="1">
      <c r="B439" s="161"/>
      <c r="C439" s="162"/>
      <c r="D439" s="159" t="s">
        <v>141</v>
      </c>
      <c r="E439" s="162"/>
      <c r="F439" s="163" t="s">
        <v>655</v>
      </c>
      <c r="G439" s="162"/>
      <c r="H439" s="164">
        <v>610.8</v>
      </c>
      <c r="J439" s="162"/>
      <c r="K439" s="162"/>
      <c r="L439" s="165"/>
      <c r="M439" s="166"/>
      <c r="N439" s="162"/>
      <c r="O439" s="162"/>
      <c r="P439" s="162"/>
      <c r="Q439" s="162"/>
      <c r="R439" s="162"/>
      <c r="S439" s="162"/>
      <c r="T439" s="167"/>
      <c r="AT439" s="168" t="s">
        <v>141</v>
      </c>
      <c r="AU439" s="168" t="s">
        <v>79</v>
      </c>
      <c r="AV439" s="168" t="s">
        <v>79</v>
      </c>
      <c r="AW439" s="168" t="s">
        <v>100</v>
      </c>
      <c r="AX439" s="168" t="s">
        <v>71</v>
      </c>
      <c r="AY439" s="168" t="s">
        <v>129</v>
      </c>
    </row>
    <row r="440" spans="2:65" s="6" customFormat="1" ht="15.75" customHeight="1">
      <c r="B440" s="23"/>
      <c r="C440" s="145" t="s">
        <v>565</v>
      </c>
      <c r="D440" s="145" t="s">
        <v>131</v>
      </c>
      <c r="E440" s="146" t="s">
        <v>656</v>
      </c>
      <c r="F440" s="147" t="s">
        <v>657</v>
      </c>
      <c r="G440" s="148" t="s">
        <v>249</v>
      </c>
      <c r="H440" s="149">
        <v>217.803</v>
      </c>
      <c r="I440" s="150"/>
      <c r="J440" s="151">
        <f>ROUND($I$440*$H$440,2)</f>
        <v>0</v>
      </c>
      <c r="K440" s="147" t="s">
        <v>135</v>
      </c>
      <c r="L440" s="43"/>
      <c r="M440" s="152"/>
      <c r="N440" s="153" t="s">
        <v>42</v>
      </c>
      <c r="O440" s="24"/>
      <c r="P440" s="24"/>
      <c r="Q440" s="154">
        <v>0</v>
      </c>
      <c r="R440" s="154">
        <f>$Q$440*$H$440</f>
        <v>0</v>
      </c>
      <c r="S440" s="154">
        <v>0</v>
      </c>
      <c r="T440" s="155">
        <f>$S$440*$H$440</f>
        <v>0</v>
      </c>
      <c r="AR440" s="89" t="s">
        <v>136</v>
      </c>
      <c r="AT440" s="89" t="s">
        <v>131</v>
      </c>
      <c r="AU440" s="89" t="s">
        <v>79</v>
      </c>
      <c r="AY440" s="6" t="s">
        <v>129</v>
      </c>
      <c r="BE440" s="156">
        <f>IF($N$440="základní",$J$440,0)</f>
        <v>0</v>
      </c>
      <c r="BF440" s="156">
        <f>IF($N$440="snížená",$J$440,0)</f>
        <v>0</v>
      </c>
      <c r="BG440" s="156">
        <f>IF($N$440="zákl. přenesená",$J$440,0)</f>
        <v>0</v>
      </c>
      <c r="BH440" s="156">
        <f>IF($N$440="sníž. přenesená",$J$440,0)</f>
        <v>0</v>
      </c>
      <c r="BI440" s="156">
        <f>IF($N$440="nulová",$J$440,0)</f>
        <v>0</v>
      </c>
      <c r="BJ440" s="89" t="s">
        <v>20</v>
      </c>
      <c r="BK440" s="156">
        <f>ROUND($I$440*$H$440,2)</f>
        <v>0</v>
      </c>
      <c r="BL440" s="89" t="s">
        <v>136</v>
      </c>
      <c r="BM440" s="89" t="s">
        <v>658</v>
      </c>
    </row>
    <row r="441" spans="2:47" s="6" customFormat="1" ht="57.75" customHeight="1">
      <c r="B441" s="23"/>
      <c r="C441" s="24"/>
      <c r="D441" s="157" t="s">
        <v>139</v>
      </c>
      <c r="E441" s="24"/>
      <c r="F441" s="160" t="s">
        <v>659</v>
      </c>
      <c r="G441" s="24"/>
      <c r="H441" s="24"/>
      <c r="J441" s="24"/>
      <c r="K441" s="24"/>
      <c r="L441" s="43"/>
      <c r="M441" s="56"/>
      <c r="N441" s="24"/>
      <c r="O441" s="24"/>
      <c r="P441" s="24"/>
      <c r="Q441" s="24"/>
      <c r="R441" s="24"/>
      <c r="S441" s="24"/>
      <c r="T441" s="57"/>
      <c r="AT441" s="6" t="s">
        <v>139</v>
      </c>
      <c r="AU441" s="6" t="s">
        <v>79</v>
      </c>
    </row>
    <row r="442" spans="2:51" s="6" customFormat="1" ht="15.75" customHeight="1">
      <c r="B442" s="161"/>
      <c r="C442" s="162"/>
      <c r="D442" s="159" t="s">
        <v>141</v>
      </c>
      <c r="E442" s="162"/>
      <c r="F442" s="163" t="s">
        <v>649</v>
      </c>
      <c r="G442" s="162"/>
      <c r="H442" s="164">
        <v>2.18</v>
      </c>
      <c r="J442" s="162"/>
      <c r="K442" s="162"/>
      <c r="L442" s="165"/>
      <c r="M442" s="166"/>
      <c r="N442" s="162"/>
      <c r="O442" s="162"/>
      <c r="P442" s="162"/>
      <c r="Q442" s="162"/>
      <c r="R442" s="162"/>
      <c r="S442" s="162"/>
      <c r="T442" s="167"/>
      <c r="AT442" s="168" t="s">
        <v>141</v>
      </c>
      <c r="AU442" s="168" t="s">
        <v>79</v>
      </c>
      <c r="AV442" s="168" t="s">
        <v>79</v>
      </c>
      <c r="AW442" s="168" t="s">
        <v>100</v>
      </c>
      <c r="AX442" s="168" t="s">
        <v>71</v>
      </c>
      <c r="AY442" s="168" t="s">
        <v>129</v>
      </c>
    </row>
    <row r="443" spans="2:51" s="6" customFormat="1" ht="15.75" customHeight="1">
      <c r="B443" s="161"/>
      <c r="C443" s="162"/>
      <c r="D443" s="159" t="s">
        <v>141</v>
      </c>
      <c r="E443" s="162"/>
      <c r="F443" s="163" t="s">
        <v>650</v>
      </c>
      <c r="G443" s="162"/>
      <c r="H443" s="164">
        <v>38.34</v>
      </c>
      <c r="J443" s="162"/>
      <c r="K443" s="162"/>
      <c r="L443" s="165"/>
      <c r="M443" s="166"/>
      <c r="N443" s="162"/>
      <c r="O443" s="162"/>
      <c r="P443" s="162"/>
      <c r="Q443" s="162"/>
      <c r="R443" s="162"/>
      <c r="S443" s="162"/>
      <c r="T443" s="167"/>
      <c r="AT443" s="168" t="s">
        <v>141</v>
      </c>
      <c r="AU443" s="168" t="s">
        <v>79</v>
      </c>
      <c r="AV443" s="168" t="s">
        <v>79</v>
      </c>
      <c r="AW443" s="168" t="s">
        <v>100</v>
      </c>
      <c r="AX443" s="168" t="s">
        <v>71</v>
      </c>
      <c r="AY443" s="168" t="s">
        <v>129</v>
      </c>
    </row>
    <row r="444" spans="2:51" s="6" customFormat="1" ht="15.75" customHeight="1">
      <c r="B444" s="161"/>
      <c r="C444" s="162"/>
      <c r="D444" s="159" t="s">
        <v>141</v>
      </c>
      <c r="E444" s="162"/>
      <c r="F444" s="163" t="s">
        <v>637</v>
      </c>
      <c r="G444" s="162"/>
      <c r="H444" s="164">
        <v>177.283</v>
      </c>
      <c r="J444" s="162"/>
      <c r="K444" s="162"/>
      <c r="L444" s="165"/>
      <c r="M444" s="166"/>
      <c r="N444" s="162"/>
      <c r="O444" s="162"/>
      <c r="P444" s="162"/>
      <c r="Q444" s="162"/>
      <c r="R444" s="162"/>
      <c r="S444" s="162"/>
      <c r="T444" s="167"/>
      <c r="AT444" s="168" t="s">
        <v>141</v>
      </c>
      <c r="AU444" s="168" t="s">
        <v>79</v>
      </c>
      <c r="AV444" s="168" t="s">
        <v>79</v>
      </c>
      <c r="AW444" s="168" t="s">
        <v>100</v>
      </c>
      <c r="AX444" s="168" t="s">
        <v>71</v>
      </c>
      <c r="AY444" s="168" t="s">
        <v>129</v>
      </c>
    </row>
    <row r="445" spans="2:65" s="6" customFormat="1" ht="15.75" customHeight="1">
      <c r="B445" s="23"/>
      <c r="C445" s="145" t="s">
        <v>660</v>
      </c>
      <c r="D445" s="145" t="s">
        <v>131</v>
      </c>
      <c r="E445" s="146" t="s">
        <v>661</v>
      </c>
      <c r="F445" s="147" t="s">
        <v>662</v>
      </c>
      <c r="G445" s="148" t="s">
        <v>249</v>
      </c>
      <c r="H445" s="149">
        <v>18.952</v>
      </c>
      <c r="I445" s="150"/>
      <c r="J445" s="151">
        <f>ROUND($I$445*$H$445,2)</f>
        <v>0</v>
      </c>
      <c r="K445" s="147" t="s">
        <v>135</v>
      </c>
      <c r="L445" s="43"/>
      <c r="M445" s="152"/>
      <c r="N445" s="153" t="s">
        <v>42</v>
      </c>
      <c r="O445" s="24"/>
      <c r="P445" s="24"/>
      <c r="Q445" s="154">
        <v>0</v>
      </c>
      <c r="R445" s="154">
        <f>$Q$445*$H$445</f>
        <v>0</v>
      </c>
      <c r="S445" s="154">
        <v>0</v>
      </c>
      <c r="T445" s="155">
        <f>$S$445*$H$445</f>
        <v>0</v>
      </c>
      <c r="AR445" s="89" t="s">
        <v>136</v>
      </c>
      <c r="AT445" s="89" t="s">
        <v>131</v>
      </c>
      <c r="AU445" s="89" t="s">
        <v>79</v>
      </c>
      <c r="AY445" s="6" t="s">
        <v>129</v>
      </c>
      <c r="BE445" s="156">
        <f>IF($N$445="základní",$J$445,0)</f>
        <v>0</v>
      </c>
      <c r="BF445" s="156">
        <f>IF($N$445="snížená",$J$445,0)</f>
        <v>0</v>
      </c>
      <c r="BG445" s="156">
        <f>IF($N$445="zákl. přenesená",$J$445,0)</f>
        <v>0</v>
      </c>
      <c r="BH445" s="156">
        <f>IF($N$445="sníž. přenesená",$J$445,0)</f>
        <v>0</v>
      </c>
      <c r="BI445" s="156">
        <f>IF($N$445="nulová",$J$445,0)</f>
        <v>0</v>
      </c>
      <c r="BJ445" s="89" t="s">
        <v>20</v>
      </c>
      <c r="BK445" s="156">
        <f>ROUND($I$445*$H$445,2)</f>
        <v>0</v>
      </c>
      <c r="BL445" s="89" t="s">
        <v>136</v>
      </c>
      <c r="BM445" s="89" t="s">
        <v>663</v>
      </c>
    </row>
    <row r="446" spans="2:47" s="6" customFormat="1" ht="57.75" customHeight="1">
      <c r="B446" s="23"/>
      <c r="C446" s="24"/>
      <c r="D446" s="157" t="s">
        <v>139</v>
      </c>
      <c r="E446" s="24"/>
      <c r="F446" s="160" t="s">
        <v>659</v>
      </c>
      <c r="G446" s="24"/>
      <c r="H446" s="24"/>
      <c r="J446" s="24"/>
      <c r="K446" s="24"/>
      <c r="L446" s="43"/>
      <c r="M446" s="56"/>
      <c r="N446" s="24"/>
      <c r="O446" s="24"/>
      <c r="P446" s="24"/>
      <c r="Q446" s="24"/>
      <c r="R446" s="24"/>
      <c r="S446" s="24"/>
      <c r="T446" s="57"/>
      <c r="AT446" s="6" t="s">
        <v>139</v>
      </c>
      <c r="AU446" s="6" t="s">
        <v>79</v>
      </c>
    </row>
    <row r="447" spans="2:51" s="6" customFormat="1" ht="15.75" customHeight="1">
      <c r="B447" s="161"/>
      <c r="C447" s="162"/>
      <c r="D447" s="159" t="s">
        <v>141</v>
      </c>
      <c r="E447" s="162"/>
      <c r="F447" s="163" t="s">
        <v>636</v>
      </c>
      <c r="G447" s="162"/>
      <c r="H447" s="164">
        <v>18.952</v>
      </c>
      <c r="J447" s="162"/>
      <c r="K447" s="162"/>
      <c r="L447" s="165"/>
      <c r="M447" s="166"/>
      <c r="N447" s="162"/>
      <c r="O447" s="162"/>
      <c r="P447" s="162"/>
      <c r="Q447" s="162"/>
      <c r="R447" s="162"/>
      <c r="S447" s="162"/>
      <c r="T447" s="167"/>
      <c r="AT447" s="168" t="s">
        <v>141</v>
      </c>
      <c r="AU447" s="168" t="s">
        <v>79</v>
      </c>
      <c r="AV447" s="168" t="s">
        <v>79</v>
      </c>
      <c r="AW447" s="168" t="s">
        <v>100</v>
      </c>
      <c r="AX447" s="168" t="s">
        <v>71</v>
      </c>
      <c r="AY447" s="168" t="s">
        <v>129</v>
      </c>
    </row>
    <row r="448" spans="2:65" s="6" customFormat="1" ht="15.75" customHeight="1">
      <c r="B448" s="23"/>
      <c r="C448" s="145" t="s">
        <v>664</v>
      </c>
      <c r="D448" s="145" t="s">
        <v>131</v>
      </c>
      <c r="E448" s="146" t="s">
        <v>665</v>
      </c>
      <c r="F448" s="147" t="s">
        <v>666</v>
      </c>
      <c r="G448" s="148" t="s">
        <v>249</v>
      </c>
      <c r="H448" s="149">
        <v>187.977</v>
      </c>
      <c r="I448" s="150"/>
      <c r="J448" s="151">
        <f>ROUND($I$448*$H$448,2)</f>
        <v>0</v>
      </c>
      <c r="K448" s="147" t="s">
        <v>135</v>
      </c>
      <c r="L448" s="43"/>
      <c r="M448" s="152"/>
      <c r="N448" s="153" t="s">
        <v>42</v>
      </c>
      <c r="O448" s="24"/>
      <c r="P448" s="24"/>
      <c r="Q448" s="154">
        <v>0</v>
      </c>
      <c r="R448" s="154">
        <f>$Q$448*$H$448</f>
        <v>0</v>
      </c>
      <c r="S448" s="154">
        <v>0</v>
      </c>
      <c r="T448" s="155">
        <f>$S$448*$H$448</f>
        <v>0</v>
      </c>
      <c r="AR448" s="89" t="s">
        <v>136</v>
      </c>
      <c r="AT448" s="89" t="s">
        <v>131</v>
      </c>
      <c r="AU448" s="89" t="s">
        <v>79</v>
      </c>
      <c r="AY448" s="6" t="s">
        <v>129</v>
      </c>
      <c r="BE448" s="156">
        <f>IF($N$448="základní",$J$448,0)</f>
        <v>0</v>
      </c>
      <c r="BF448" s="156">
        <f>IF($N$448="snížená",$J$448,0)</f>
        <v>0</v>
      </c>
      <c r="BG448" s="156">
        <f>IF($N$448="zákl. přenesená",$J$448,0)</f>
        <v>0</v>
      </c>
      <c r="BH448" s="156">
        <f>IF($N$448="sníž. přenesená",$J$448,0)</f>
        <v>0</v>
      </c>
      <c r="BI448" s="156">
        <f>IF($N$448="nulová",$J$448,0)</f>
        <v>0</v>
      </c>
      <c r="BJ448" s="89" t="s">
        <v>20</v>
      </c>
      <c r="BK448" s="156">
        <f>ROUND($I$448*$H$448,2)</f>
        <v>0</v>
      </c>
      <c r="BL448" s="89" t="s">
        <v>136</v>
      </c>
      <c r="BM448" s="89" t="s">
        <v>667</v>
      </c>
    </row>
    <row r="449" spans="2:47" s="6" customFormat="1" ht="57.75" customHeight="1">
      <c r="B449" s="23"/>
      <c r="C449" s="24"/>
      <c r="D449" s="157" t="s">
        <v>139</v>
      </c>
      <c r="E449" s="24"/>
      <c r="F449" s="160" t="s">
        <v>659</v>
      </c>
      <c r="G449" s="24"/>
      <c r="H449" s="24"/>
      <c r="J449" s="24"/>
      <c r="K449" s="24"/>
      <c r="L449" s="43"/>
      <c r="M449" s="56"/>
      <c r="N449" s="24"/>
      <c r="O449" s="24"/>
      <c r="P449" s="24"/>
      <c r="Q449" s="24"/>
      <c r="R449" s="24"/>
      <c r="S449" s="24"/>
      <c r="T449" s="57"/>
      <c r="AT449" s="6" t="s">
        <v>139</v>
      </c>
      <c r="AU449" s="6" t="s">
        <v>79</v>
      </c>
    </row>
    <row r="450" spans="2:51" s="6" customFormat="1" ht="15.75" customHeight="1">
      <c r="B450" s="161"/>
      <c r="C450" s="162"/>
      <c r="D450" s="159" t="s">
        <v>141</v>
      </c>
      <c r="E450" s="162"/>
      <c r="F450" s="163" t="s">
        <v>626</v>
      </c>
      <c r="G450" s="162"/>
      <c r="H450" s="164">
        <v>187.977</v>
      </c>
      <c r="J450" s="162"/>
      <c r="K450" s="162"/>
      <c r="L450" s="165"/>
      <c r="M450" s="166"/>
      <c r="N450" s="162"/>
      <c r="O450" s="162"/>
      <c r="P450" s="162"/>
      <c r="Q450" s="162"/>
      <c r="R450" s="162"/>
      <c r="S450" s="162"/>
      <c r="T450" s="167"/>
      <c r="AT450" s="168" t="s">
        <v>141</v>
      </c>
      <c r="AU450" s="168" t="s">
        <v>79</v>
      </c>
      <c r="AV450" s="168" t="s">
        <v>79</v>
      </c>
      <c r="AW450" s="168" t="s">
        <v>100</v>
      </c>
      <c r="AX450" s="168" t="s">
        <v>71</v>
      </c>
      <c r="AY450" s="168" t="s">
        <v>129</v>
      </c>
    </row>
    <row r="451" spans="2:63" s="132" customFormat="1" ht="30.75" customHeight="1">
      <c r="B451" s="133"/>
      <c r="C451" s="134"/>
      <c r="D451" s="134" t="s">
        <v>70</v>
      </c>
      <c r="E451" s="143" t="s">
        <v>668</v>
      </c>
      <c r="F451" s="143" t="s">
        <v>669</v>
      </c>
      <c r="G451" s="134"/>
      <c r="H451" s="134"/>
      <c r="J451" s="144">
        <f>$BK$451</f>
        <v>0</v>
      </c>
      <c r="K451" s="134"/>
      <c r="L451" s="137"/>
      <c r="M451" s="138"/>
      <c r="N451" s="134"/>
      <c r="O451" s="134"/>
      <c r="P451" s="139">
        <f>SUM($P$452:$P$454)</f>
        <v>0</v>
      </c>
      <c r="Q451" s="134"/>
      <c r="R451" s="139">
        <f>SUM($R$452:$R$454)</f>
        <v>0</v>
      </c>
      <c r="S451" s="134"/>
      <c r="T451" s="140">
        <f>SUM($T$452:$T$454)</f>
        <v>0</v>
      </c>
      <c r="AR451" s="141" t="s">
        <v>20</v>
      </c>
      <c r="AT451" s="141" t="s">
        <v>70</v>
      </c>
      <c r="AU451" s="141" t="s">
        <v>20</v>
      </c>
      <c r="AY451" s="141" t="s">
        <v>129</v>
      </c>
      <c r="BK451" s="142">
        <f>SUM($BK$452:$BK$454)</f>
        <v>0</v>
      </c>
    </row>
    <row r="452" spans="2:65" s="6" customFormat="1" ht="15.75" customHeight="1">
      <c r="B452" s="23"/>
      <c r="C452" s="145" t="s">
        <v>670</v>
      </c>
      <c r="D452" s="145" t="s">
        <v>131</v>
      </c>
      <c r="E452" s="146" t="s">
        <v>671</v>
      </c>
      <c r="F452" s="147" t="s">
        <v>672</v>
      </c>
      <c r="G452" s="148" t="s">
        <v>249</v>
      </c>
      <c r="H452" s="149">
        <v>105.289</v>
      </c>
      <c r="I452" s="150"/>
      <c r="J452" s="151">
        <f>ROUND($I$452*$H$452,2)</f>
        <v>0</v>
      </c>
      <c r="K452" s="147" t="s">
        <v>135</v>
      </c>
      <c r="L452" s="43"/>
      <c r="M452" s="152"/>
      <c r="N452" s="153" t="s">
        <v>42</v>
      </c>
      <c r="O452" s="24"/>
      <c r="P452" s="24"/>
      <c r="Q452" s="154">
        <v>0</v>
      </c>
      <c r="R452" s="154">
        <f>$Q$452*$H$452</f>
        <v>0</v>
      </c>
      <c r="S452" s="154">
        <v>0</v>
      </c>
      <c r="T452" s="155">
        <f>$S$452*$H$452</f>
        <v>0</v>
      </c>
      <c r="AR452" s="89" t="s">
        <v>136</v>
      </c>
      <c r="AT452" s="89" t="s">
        <v>131</v>
      </c>
      <c r="AU452" s="89" t="s">
        <v>79</v>
      </c>
      <c r="AY452" s="6" t="s">
        <v>129</v>
      </c>
      <c r="BE452" s="156">
        <f>IF($N$452="základní",$J$452,0)</f>
        <v>0</v>
      </c>
      <c r="BF452" s="156">
        <f>IF($N$452="snížená",$J$452,0)</f>
        <v>0</v>
      </c>
      <c r="BG452" s="156">
        <f>IF($N$452="zákl. přenesená",$J$452,0)</f>
        <v>0</v>
      </c>
      <c r="BH452" s="156">
        <f>IF($N$452="sníž. přenesená",$J$452,0)</f>
        <v>0</v>
      </c>
      <c r="BI452" s="156">
        <f>IF($N$452="nulová",$J$452,0)</f>
        <v>0</v>
      </c>
      <c r="BJ452" s="89" t="s">
        <v>20</v>
      </c>
      <c r="BK452" s="156">
        <f>ROUND($I$452*$H$452,2)</f>
        <v>0</v>
      </c>
      <c r="BL452" s="89" t="s">
        <v>136</v>
      </c>
      <c r="BM452" s="89" t="s">
        <v>673</v>
      </c>
    </row>
    <row r="453" spans="2:47" s="6" customFormat="1" ht="27" customHeight="1">
      <c r="B453" s="23"/>
      <c r="C453" s="24"/>
      <c r="D453" s="157" t="s">
        <v>137</v>
      </c>
      <c r="E453" s="24"/>
      <c r="F453" s="158" t="s">
        <v>674</v>
      </c>
      <c r="G453" s="24"/>
      <c r="H453" s="24"/>
      <c r="J453" s="24"/>
      <c r="K453" s="24"/>
      <c r="L453" s="43"/>
      <c r="M453" s="56"/>
      <c r="N453" s="24"/>
      <c r="O453" s="24"/>
      <c r="P453" s="24"/>
      <c r="Q453" s="24"/>
      <c r="R453" s="24"/>
      <c r="S453" s="24"/>
      <c r="T453" s="57"/>
      <c r="AT453" s="6" t="s">
        <v>137</v>
      </c>
      <c r="AU453" s="6" t="s">
        <v>79</v>
      </c>
    </row>
    <row r="454" spans="2:47" s="6" customFormat="1" ht="30.75" customHeight="1">
      <c r="B454" s="23"/>
      <c r="C454" s="24"/>
      <c r="D454" s="159" t="s">
        <v>139</v>
      </c>
      <c r="E454" s="24"/>
      <c r="F454" s="160" t="s">
        <v>675</v>
      </c>
      <c r="G454" s="24"/>
      <c r="H454" s="24"/>
      <c r="J454" s="24"/>
      <c r="K454" s="24"/>
      <c r="L454" s="43"/>
      <c r="M454" s="56"/>
      <c r="N454" s="24"/>
      <c r="O454" s="24"/>
      <c r="P454" s="24"/>
      <c r="Q454" s="24"/>
      <c r="R454" s="24"/>
      <c r="S454" s="24"/>
      <c r="T454" s="57"/>
      <c r="AT454" s="6" t="s">
        <v>139</v>
      </c>
      <c r="AU454" s="6" t="s">
        <v>79</v>
      </c>
    </row>
    <row r="455" spans="2:63" s="132" customFormat="1" ht="37.5" customHeight="1">
      <c r="B455" s="133"/>
      <c r="C455" s="134"/>
      <c r="D455" s="134" t="s">
        <v>70</v>
      </c>
      <c r="E455" s="135" t="s">
        <v>264</v>
      </c>
      <c r="F455" s="135" t="s">
        <v>676</v>
      </c>
      <c r="G455" s="134"/>
      <c r="H455" s="134"/>
      <c r="J455" s="136">
        <f>$BK$455</f>
        <v>0</v>
      </c>
      <c r="K455" s="134"/>
      <c r="L455" s="137"/>
      <c r="M455" s="138"/>
      <c r="N455" s="134"/>
      <c r="O455" s="134"/>
      <c r="P455" s="139">
        <f>$P$456</f>
        <v>0</v>
      </c>
      <c r="Q455" s="134"/>
      <c r="R455" s="139">
        <f>$R$456</f>
        <v>0.08672</v>
      </c>
      <c r="S455" s="134"/>
      <c r="T455" s="140">
        <f>$T$456</f>
        <v>0</v>
      </c>
      <c r="AR455" s="141" t="s">
        <v>153</v>
      </c>
      <c r="AT455" s="141" t="s">
        <v>70</v>
      </c>
      <c r="AU455" s="141" t="s">
        <v>71</v>
      </c>
      <c r="AY455" s="141" t="s">
        <v>129</v>
      </c>
      <c r="BK455" s="142">
        <f>$BK$456</f>
        <v>0</v>
      </c>
    </row>
    <row r="456" spans="2:63" s="132" customFormat="1" ht="21" customHeight="1">
      <c r="B456" s="133"/>
      <c r="C456" s="134"/>
      <c r="D456" s="134" t="s">
        <v>70</v>
      </c>
      <c r="E456" s="143" t="s">
        <v>677</v>
      </c>
      <c r="F456" s="143" t="s">
        <v>678</v>
      </c>
      <c r="G456" s="134"/>
      <c r="H456" s="134"/>
      <c r="J456" s="144">
        <f>$BK$456</f>
        <v>0</v>
      </c>
      <c r="K456" s="134"/>
      <c r="L456" s="137"/>
      <c r="M456" s="138"/>
      <c r="N456" s="134"/>
      <c r="O456" s="134"/>
      <c r="P456" s="139">
        <f>SUM($P$457:$P$464)</f>
        <v>0</v>
      </c>
      <c r="Q456" s="134"/>
      <c r="R456" s="139">
        <f>SUM($R$457:$R$464)</f>
        <v>0.08672</v>
      </c>
      <c r="S456" s="134"/>
      <c r="T456" s="140">
        <f>SUM($T$457:$T$464)</f>
        <v>0</v>
      </c>
      <c r="AR456" s="141" t="s">
        <v>153</v>
      </c>
      <c r="AT456" s="141" t="s">
        <v>70</v>
      </c>
      <c r="AU456" s="141" t="s">
        <v>20</v>
      </c>
      <c r="AY456" s="141" t="s">
        <v>129</v>
      </c>
      <c r="BK456" s="142">
        <f>SUM($BK$457:$BK$464)</f>
        <v>0</v>
      </c>
    </row>
    <row r="457" spans="2:65" s="6" customFormat="1" ht="15.75" customHeight="1">
      <c r="B457" s="23"/>
      <c r="C457" s="145" t="s">
        <v>679</v>
      </c>
      <c r="D457" s="145" t="s">
        <v>131</v>
      </c>
      <c r="E457" s="146" t="s">
        <v>680</v>
      </c>
      <c r="F457" s="147" t="s">
        <v>681</v>
      </c>
      <c r="G457" s="148" t="s">
        <v>134</v>
      </c>
      <c r="H457" s="149">
        <v>67.75</v>
      </c>
      <c r="I457" s="150"/>
      <c r="J457" s="151">
        <f>ROUND($I$457*$H$457,2)</f>
        <v>0</v>
      </c>
      <c r="K457" s="147" t="s">
        <v>135</v>
      </c>
      <c r="L457" s="43"/>
      <c r="M457" s="152"/>
      <c r="N457" s="153" t="s">
        <v>42</v>
      </c>
      <c r="O457" s="24"/>
      <c r="P457" s="24"/>
      <c r="Q457" s="154">
        <v>0</v>
      </c>
      <c r="R457" s="154">
        <f>$Q$457*$H$457</f>
        <v>0</v>
      </c>
      <c r="S457" s="154">
        <v>0</v>
      </c>
      <c r="T457" s="155">
        <f>$S$457*$H$457</f>
        <v>0</v>
      </c>
      <c r="AR457" s="89" t="s">
        <v>495</v>
      </c>
      <c r="AT457" s="89" t="s">
        <v>131</v>
      </c>
      <c r="AU457" s="89" t="s">
        <v>79</v>
      </c>
      <c r="AY457" s="6" t="s">
        <v>129</v>
      </c>
      <c r="BE457" s="156">
        <f>IF($N$457="základní",$J$457,0)</f>
        <v>0</v>
      </c>
      <c r="BF457" s="156">
        <f>IF($N$457="snížená",$J$457,0)</f>
        <v>0</v>
      </c>
      <c r="BG457" s="156">
        <f>IF($N$457="zákl. přenesená",$J$457,0)</f>
        <v>0</v>
      </c>
      <c r="BH457" s="156">
        <f>IF($N$457="sníž. přenesená",$J$457,0)</f>
        <v>0</v>
      </c>
      <c r="BI457" s="156">
        <f>IF($N$457="nulová",$J$457,0)</f>
        <v>0</v>
      </c>
      <c r="BJ457" s="89" t="s">
        <v>20</v>
      </c>
      <c r="BK457" s="156">
        <f>ROUND($I$457*$H$457,2)</f>
        <v>0</v>
      </c>
      <c r="BL457" s="89" t="s">
        <v>495</v>
      </c>
      <c r="BM457" s="89" t="s">
        <v>682</v>
      </c>
    </row>
    <row r="458" spans="2:47" s="6" customFormat="1" ht="57.75" customHeight="1">
      <c r="B458" s="23"/>
      <c r="C458" s="24"/>
      <c r="D458" s="157" t="s">
        <v>139</v>
      </c>
      <c r="E458" s="24"/>
      <c r="F458" s="160" t="s">
        <v>683</v>
      </c>
      <c r="G458" s="24"/>
      <c r="H458" s="24"/>
      <c r="J458" s="24"/>
      <c r="K458" s="24"/>
      <c r="L458" s="43"/>
      <c r="M458" s="56"/>
      <c r="N458" s="24"/>
      <c r="O458" s="24"/>
      <c r="P458" s="24"/>
      <c r="Q458" s="24"/>
      <c r="R458" s="24"/>
      <c r="S458" s="24"/>
      <c r="T458" s="57"/>
      <c r="AT458" s="6" t="s">
        <v>139</v>
      </c>
      <c r="AU458" s="6" t="s">
        <v>79</v>
      </c>
    </row>
    <row r="459" spans="2:51" s="6" customFormat="1" ht="15.75" customHeight="1">
      <c r="B459" s="161"/>
      <c r="C459" s="162"/>
      <c r="D459" s="159" t="s">
        <v>141</v>
      </c>
      <c r="E459" s="162"/>
      <c r="F459" s="163" t="s">
        <v>684</v>
      </c>
      <c r="G459" s="162"/>
      <c r="H459" s="164">
        <v>8</v>
      </c>
      <c r="J459" s="162"/>
      <c r="K459" s="162"/>
      <c r="L459" s="165"/>
      <c r="M459" s="166"/>
      <c r="N459" s="162"/>
      <c r="O459" s="162"/>
      <c r="P459" s="162"/>
      <c r="Q459" s="162"/>
      <c r="R459" s="162"/>
      <c r="S459" s="162"/>
      <c r="T459" s="167"/>
      <c r="AT459" s="168" t="s">
        <v>141</v>
      </c>
      <c r="AU459" s="168" t="s">
        <v>79</v>
      </c>
      <c r="AV459" s="168" t="s">
        <v>79</v>
      </c>
      <c r="AW459" s="168" t="s">
        <v>100</v>
      </c>
      <c r="AX459" s="168" t="s">
        <v>71</v>
      </c>
      <c r="AY459" s="168" t="s">
        <v>129</v>
      </c>
    </row>
    <row r="460" spans="2:51" s="6" customFormat="1" ht="15.75" customHeight="1">
      <c r="B460" s="161"/>
      <c r="C460" s="162"/>
      <c r="D460" s="159" t="s">
        <v>141</v>
      </c>
      <c r="E460" s="162"/>
      <c r="F460" s="163" t="s">
        <v>685</v>
      </c>
      <c r="G460" s="162"/>
      <c r="H460" s="164">
        <v>25.5</v>
      </c>
      <c r="J460" s="162"/>
      <c r="K460" s="162"/>
      <c r="L460" s="165"/>
      <c r="M460" s="166"/>
      <c r="N460" s="162"/>
      <c r="O460" s="162"/>
      <c r="P460" s="162"/>
      <c r="Q460" s="162"/>
      <c r="R460" s="162"/>
      <c r="S460" s="162"/>
      <c r="T460" s="167"/>
      <c r="AT460" s="168" t="s">
        <v>141</v>
      </c>
      <c r="AU460" s="168" t="s">
        <v>79</v>
      </c>
      <c r="AV460" s="168" t="s">
        <v>79</v>
      </c>
      <c r="AW460" s="168" t="s">
        <v>100</v>
      </c>
      <c r="AX460" s="168" t="s">
        <v>71</v>
      </c>
      <c r="AY460" s="168" t="s">
        <v>129</v>
      </c>
    </row>
    <row r="461" spans="2:51" s="6" customFormat="1" ht="15.75" customHeight="1">
      <c r="B461" s="161"/>
      <c r="C461" s="162"/>
      <c r="D461" s="159" t="s">
        <v>141</v>
      </c>
      <c r="E461" s="162"/>
      <c r="F461" s="163" t="s">
        <v>685</v>
      </c>
      <c r="G461" s="162"/>
      <c r="H461" s="164">
        <v>25.5</v>
      </c>
      <c r="J461" s="162"/>
      <c r="K461" s="162"/>
      <c r="L461" s="165"/>
      <c r="M461" s="166"/>
      <c r="N461" s="162"/>
      <c r="O461" s="162"/>
      <c r="P461" s="162"/>
      <c r="Q461" s="162"/>
      <c r="R461" s="162"/>
      <c r="S461" s="162"/>
      <c r="T461" s="167"/>
      <c r="AT461" s="168" t="s">
        <v>141</v>
      </c>
      <c r="AU461" s="168" t="s">
        <v>79</v>
      </c>
      <c r="AV461" s="168" t="s">
        <v>79</v>
      </c>
      <c r="AW461" s="168" t="s">
        <v>100</v>
      </c>
      <c r="AX461" s="168" t="s">
        <v>71</v>
      </c>
      <c r="AY461" s="168" t="s">
        <v>129</v>
      </c>
    </row>
    <row r="462" spans="2:51" s="6" customFormat="1" ht="15.75" customHeight="1">
      <c r="B462" s="161"/>
      <c r="C462" s="162"/>
      <c r="D462" s="159" t="s">
        <v>141</v>
      </c>
      <c r="E462" s="162"/>
      <c r="F462" s="163" t="s">
        <v>686</v>
      </c>
      <c r="G462" s="162"/>
      <c r="H462" s="164">
        <v>8.75</v>
      </c>
      <c r="J462" s="162"/>
      <c r="K462" s="162"/>
      <c r="L462" s="165"/>
      <c r="M462" s="166"/>
      <c r="N462" s="162"/>
      <c r="O462" s="162"/>
      <c r="P462" s="162"/>
      <c r="Q462" s="162"/>
      <c r="R462" s="162"/>
      <c r="S462" s="162"/>
      <c r="T462" s="167"/>
      <c r="AT462" s="168" t="s">
        <v>141</v>
      </c>
      <c r="AU462" s="168" t="s">
        <v>79</v>
      </c>
      <c r="AV462" s="168" t="s">
        <v>79</v>
      </c>
      <c r="AW462" s="168" t="s">
        <v>100</v>
      </c>
      <c r="AX462" s="168" t="s">
        <v>71</v>
      </c>
      <c r="AY462" s="168" t="s">
        <v>129</v>
      </c>
    </row>
    <row r="463" spans="2:65" s="6" customFormat="1" ht="15.75" customHeight="1">
      <c r="B463" s="23"/>
      <c r="C463" s="176" t="s">
        <v>687</v>
      </c>
      <c r="D463" s="176" t="s">
        <v>264</v>
      </c>
      <c r="E463" s="177" t="s">
        <v>688</v>
      </c>
      <c r="F463" s="178" t="s">
        <v>689</v>
      </c>
      <c r="G463" s="179" t="s">
        <v>134</v>
      </c>
      <c r="H463" s="180">
        <v>67.75</v>
      </c>
      <c r="I463" s="181"/>
      <c r="J463" s="182">
        <f>ROUND($I$463*$H$463,2)</f>
        <v>0</v>
      </c>
      <c r="K463" s="178"/>
      <c r="L463" s="183"/>
      <c r="M463" s="184"/>
      <c r="N463" s="185" t="s">
        <v>42</v>
      </c>
      <c r="O463" s="24"/>
      <c r="P463" s="24"/>
      <c r="Q463" s="154">
        <v>0.00128</v>
      </c>
      <c r="R463" s="154">
        <f>$Q$463*$H$463</f>
        <v>0.08672</v>
      </c>
      <c r="S463" s="154">
        <v>0</v>
      </c>
      <c r="T463" s="155">
        <f>$S$463*$H$463</f>
        <v>0</v>
      </c>
      <c r="AR463" s="89" t="s">
        <v>690</v>
      </c>
      <c r="AT463" s="89" t="s">
        <v>264</v>
      </c>
      <c r="AU463" s="89" t="s">
        <v>79</v>
      </c>
      <c r="AY463" s="6" t="s">
        <v>129</v>
      </c>
      <c r="BE463" s="156">
        <f>IF($N$463="základní",$J$463,0)</f>
        <v>0</v>
      </c>
      <c r="BF463" s="156">
        <f>IF($N$463="snížená",$J$463,0)</f>
        <v>0</v>
      </c>
      <c r="BG463" s="156">
        <f>IF($N$463="zákl. přenesená",$J$463,0)</f>
        <v>0</v>
      </c>
      <c r="BH463" s="156">
        <f>IF($N$463="sníž. přenesená",$J$463,0)</f>
        <v>0</v>
      </c>
      <c r="BI463" s="156">
        <f>IF($N$463="nulová",$J$463,0)</f>
        <v>0</v>
      </c>
      <c r="BJ463" s="89" t="s">
        <v>20</v>
      </c>
      <c r="BK463" s="156">
        <f>ROUND($I$463*$H$463,2)</f>
        <v>0</v>
      </c>
      <c r="BL463" s="89" t="s">
        <v>690</v>
      </c>
      <c r="BM463" s="89" t="s">
        <v>691</v>
      </c>
    </row>
    <row r="464" spans="2:47" s="6" customFormat="1" ht="30.75" customHeight="1">
      <c r="B464" s="23"/>
      <c r="C464" s="24"/>
      <c r="D464" s="157" t="s">
        <v>556</v>
      </c>
      <c r="E464" s="24"/>
      <c r="F464" s="160" t="s">
        <v>692</v>
      </c>
      <c r="G464" s="24"/>
      <c r="H464" s="24"/>
      <c r="J464" s="24"/>
      <c r="K464" s="24"/>
      <c r="L464" s="43"/>
      <c r="M464" s="186"/>
      <c r="N464" s="187"/>
      <c r="O464" s="187"/>
      <c r="P464" s="187"/>
      <c r="Q464" s="187"/>
      <c r="R464" s="187"/>
      <c r="S464" s="187"/>
      <c r="T464" s="188"/>
      <c r="AT464" s="6" t="s">
        <v>556</v>
      </c>
      <c r="AU464" s="6" t="s">
        <v>79</v>
      </c>
    </row>
    <row r="465" spans="2:12" s="6" customFormat="1" ht="7.5" customHeight="1">
      <c r="B465" s="38"/>
      <c r="C465" s="39"/>
      <c r="D465" s="39"/>
      <c r="E465" s="39"/>
      <c r="F465" s="39"/>
      <c r="G465" s="39"/>
      <c r="H465" s="39"/>
      <c r="I465" s="101"/>
      <c r="J465" s="39"/>
      <c r="K465" s="39"/>
      <c r="L465" s="43"/>
    </row>
    <row r="466" s="2" customFormat="1" ht="14.25" customHeight="1"/>
  </sheetData>
  <sheetProtection password="CC35" sheet="1" objects="1" scenarios="1" formatColumns="0" formatRows="0" sort="0" autoFilter="0"/>
  <autoFilter ref="C86:K86"/>
  <mergeCells count="9">
    <mergeCell ref="E79:H79"/>
    <mergeCell ref="G1:H1"/>
    <mergeCell ref="L2:V2"/>
    <mergeCell ref="E7:H7"/>
    <mergeCell ref="E9:H9"/>
    <mergeCell ref="E24:H24"/>
    <mergeCell ref="E45:H45"/>
    <mergeCell ref="E47:H47"/>
    <mergeCell ref="E77:H77"/>
  </mergeCells>
  <hyperlinks>
    <hyperlink ref="F1:G1" location="C2" tooltip="Krycí list soupisu" display="1) Krycí list soupisu"/>
    <hyperlink ref="G1:H1" location="C54" tooltip="Rekapitulace" display="2) Rekapitulace"/>
    <hyperlink ref="J1" location="C86"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2"/>
  <headerFooter alignWithMargins="0">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V154"/>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34"/>
      <c r="C1" s="234"/>
      <c r="D1" s="233" t="s">
        <v>1</v>
      </c>
      <c r="E1" s="234"/>
      <c r="F1" s="235" t="s">
        <v>1010</v>
      </c>
      <c r="G1" s="240" t="s">
        <v>1011</v>
      </c>
      <c r="H1" s="240"/>
      <c r="I1" s="234"/>
      <c r="J1" s="235" t="s">
        <v>1012</v>
      </c>
      <c r="K1" s="233" t="s">
        <v>92</v>
      </c>
      <c r="L1" s="235" t="s">
        <v>1013</v>
      </c>
      <c r="M1" s="235"/>
      <c r="N1" s="235"/>
      <c r="O1" s="235"/>
      <c r="P1" s="235"/>
      <c r="Q1" s="235"/>
      <c r="R1" s="235"/>
      <c r="S1" s="235"/>
      <c r="T1" s="235"/>
      <c r="U1" s="231"/>
      <c r="V1" s="23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28"/>
      <c r="M2" s="193"/>
      <c r="N2" s="193"/>
      <c r="O2" s="193"/>
      <c r="P2" s="193"/>
      <c r="Q2" s="193"/>
      <c r="R2" s="193"/>
      <c r="S2" s="193"/>
      <c r="T2" s="193"/>
      <c r="U2" s="193"/>
      <c r="V2" s="193"/>
      <c r="AT2" s="2" t="s">
        <v>82</v>
      </c>
    </row>
    <row r="3" spans="2:46" s="2" customFormat="1" ht="7.5" customHeight="1">
      <c r="B3" s="7"/>
      <c r="C3" s="8"/>
      <c r="D3" s="8"/>
      <c r="E3" s="8"/>
      <c r="F3" s="8"/>
      <c r="G3" s="8"/>
      <c r="H3" s="8"/>
      <c r="I3" s="87"/>
      <c r="J3" s="8"/>
      <c r="K3" s="9"/>
      <c r="AT3" s="2" t="s">
        <v>79</v>
      </c>
    </row>
    <row r="4" spans="2:46" s="2" customFormat="1" ht="37.5" customHeight="1">
      <c r="B4" s="10"/>
      <c r="C4" s="11"/>
      <c r="D4" s="12" t="s">
        <v>93</v>
      </c>
      <c r="E4" s="11"/>
      <c r="F4" s="11"/>
      <c r="G4" s="11"/>
      <c r="H4" s="11"/>
      <c r="J4" s="11"/>
      <c r="K4" s="13"/>
      <c r="M4" s="14" t="s">
        <v>9</v>
      </c>
      <c r="AT4" s="2" t="s">
        <v>3</v>
      </c>
    </row>
    <row r="5" spans="2:11" s="2" customFormat="1" ht="7.5" customHeight="1">
      <c r="B5" s="10"/>
      <c r="C5" s="11"/>
      <c r="D5" s="11"/>
      <c r="E5" s="11"/>
      <c r="F5" s="11"/>
      <c r="G5" s="11"/>
      <c r="H5" s="11"/>
      <c r="J5" s="11"/>
      <c r="K5" s="13"/>
    </row>
    <row r="6" spans="2:11" s="2" customFormat="1" ht="15.75" customHeight="1">
      <c r="B6" s="10"/>
      <c r="C6" s="11"/>
      <c r="D6" s="19" t="s">
        <v>15</v>
      </c>
      <c r="E6" s="11"/>
      <c r="F6" s="11"/>
      <c r="G6" s="11"/>
      <c r="H6" s="11"/>
      <c r="J6" s="11"/>
      <c r="K6" s="13"/>
    </row>
    <row r="7" spans="2:11" s="2" customFormat="1" ht="15.75" customHeight="1">
      <c r="B7" s="10"/>
      <c r="C7" s="11"/>
      <c r="D7" s="11"/>
      <c r="E7" s="229" t="str">
        <f>'Rekapitulace stavby'!$K$6</f>
        <v>Příroda spojuje - Branaldova cesta</v>
      </c>
      <c r="F7" s="197"/>
      <c r="G7" s="197"/>
      <c r="H7" s="197"/>
      <c r="J7" s="11"/>
      <c r="K7" s="13"/>
    </row>
    <row r="8" spans="2:11" s="6" customFormat="1" ht="15.75" customHeight="1">
      <c r="B8" s="23"/>
      <c r="C8" s="24"/>
      <c r="D8" s="19" t="s">
        <v>94</v>
      </c>
      <c r="E8" s="24"/>
      <c r="F8" s="24"/>
      <c r="G8" s="24"/>
      <c r="H8" s="24"/>
      <c r="J8" s="24"/>
      <c r="K8" s="27"/>
    </row>
    <row r="9" spans="2:11" s="6" customFormat="1" ht="37.5" customHeight="1">
      <c r="B9" s="23"/>
      <c r="C9" s="24"/>
      <c r="D9" s="24"/>
      <c r="E9" s="212" t="s">
        <v>693</v>
      </c>
      <c r="F9" s="204"/>
      <c r="G9" s="204"/>
      <c r="H9" s="204"/>
      <c r="J9" s="24"/>
      <c r="K9" s="27"/>
    </row>
    <row r="10" spans="2:11" s="6" customFormat="1" ht="14.25" customHeight="1">
      <c r="B10" s="23"/>
      <c r="C10" s="24"/>
      <c r="D10" s="24"/>
      <c r="E10" s="24"/>
      <c r="F10" s="24"/>
      <c r="G10" s="24"/>
      <c r="H10" s="24"/>
      <c r="J10" s="24"/>
      <c r="K10" s="27"/>
    </row>
    <row r="11" spans="2:11" s="6" customFormat="1" ht="15" customHeight="1">
      <c r="B11" s="23"/>
      <c r="C11" s="24"/>
      <c r="D11" s="19" t="s">
        <v>18</v>
      </c>
      <c r="E11" s="24"/>
      <c r="F11" s="17"/>
      <c r="G11" s="24"/>
      <c r="H11" s="24"/>
      <c r="I11" s="88" t="s">
        <v>19</v>
      </c>
      <c r="J11" s="17"/>
      <c r="K11" s="27"/>
    </row>
    <row r="12" spans="2:11" s="6" customFormat="1" ht="15" customHeight="1">
      <c r="B12" s="23"/>
      <c r="C12" s="24"/>
      <c r="D12" s="19" t="s">
        <v>21</v>
      </c>
      <c r="E12" s="24"/>
      <c r="F12" s="17" t="s">
        <v>22</v>
      </c>
      <c r="G12" s="24"/>
      <c r="H12" s="24"/>
      <c r="I12" s="88" t="s">
        <v>23</v>
      </c>
      <c r="J12" s="52" t="str">
        <f>'Rekapitulace stavby'!$AN$8</f>
        <v>01.10.2014</v>
      </c>
      <c r="K12" s="27"/>
    </row>
    <row r="13" spans="2:11" s="6" customFormat="1" ht="12" customHeight="1">
      <c r="B13" s="23"/>
      <c r="C13" s="24"/>
      <c r="D13" s="24"/>
      <c r="E13" s="24"/>
      <c r="F13" s="24"/>
      <c r="G13" s="24"/>
      <c r="H13" s="24"/>
      <c r="J13" s="24"/>
      <c r="K13" s="27"/>
    </row>
    <row r="14" spans="2:11" s="6" customFormat="1" ht="15" customHeight="1">
      <c r="B14" s="23"/>
      <c r="C14" s="24"/>
      <c r="D14" s="19" t="s">
        <v>27</v>
      </c>
      <c r="E14" s="24"/>
      <c r="F14" s="24"/>
      <c r="G14" s="24"/>
      <c r="H14" s="24"/>
      <c r="I14" s="88" t="s">
        <v>28</v>
      </c>
      <c r="J14" s="17">
        <f>IF('Rekapitulace stavby'!$AN$10="","",'Rekapitulace stavby'!$AN$10)</f>
      </c>
      <c r="K14" s="27"/>
    </row>
    <row r="15" spans="2:11" s="6" customFormat="1" ht="18.75" customHeight="1">
      <c r="B15" s="23"/>
      <c r="C15" s="24"/>
      <c r="D15" s="24"/>
      <c r="E15" s="17" t="str">
        <f>IF('Rekapitulace stavby'!$E$11="","",'Rekapitulace stavby'!$E$11)</f>
        <v> </v>
      </c>
      <c r="F15" s="24"/>
      <c r="G15" s="24"/>
      <c r="H15" s="24"/>
      <c r="I15" s="88" t="s">
        <v>30</v>
      </c>
      <c r="J15" s="17">
        <f>IF('Rekapitulace stavby'!$AN$11="","",'Rekapitulace stavby'!$AN$11)</f>
      </c>
      <c r="K15" s="27"/>
    </row>
    <row r="16" spans="2:11" s="6" customFormat="1" ht="7.5" customHeight="1">
      <c r="B16" s="23"/>
      <c r="C16" s="24"/>
      <c r="D16" s="24"/>
      <c r="E16" s="24"/>
      <c r="F16" s="24"/>
      <c r="G16" s="24"/>
      <c r="H16" s="24"/>
      <c r="J16" s="24"/>
      <c r="K16" s="27"/>
    </row>
    <row r="17" spans="2:11" s="6" customFormat="1" ht="15" customHeight="1">
      <c r="B17" s="23"/>
      <c r="C17" s="24"/>
      <c r="D17" s="19" t="s">
        <v>31</v>
      </c>
      <c r="E17" s="24"/>
      <c r="F17" s="24"/>
      <c r="G17" s="24"/>
      <c r="H17" s="24"/>
      <c r="I17" s="88" t="s">
        <v>28</v>
      </c>
      <c r="J17" s="17">
        <f>IF('Rekapitulace stavby'!$AN$13="Vyplň údaj","",IF('Rekapitulace stavby'!$AN$13="","",'Rekapitulace stavby'!$AN$13))</f>
      </c>
      <c r="K17" s="27"/>
    </row>
    <row r="18" spans="2:11" s="6" customFormat="1" ht="18.75" customHeight="1">
      <c r="B18" s="23"/>
      <c r="C18" s="24"/>
      <c r="D18" s="24"/>
      <c r="E18" s="17">
        <f>IF('Rekapitulace stavby'!$E$14="Vyplň údaj","",IF('Rekapitulace stavby'!$E$14="","",'Rekapitulace stavby'!$E$14))</f>
      </c>
      <c r="F18" s="24"/>
      <c r="G18" s="24"/>
      <c r="H18" s="24"/>
      <c r="I18" s="88" t="s">
        <v>30</v>
      </c>
      <c r="J18" s="17">
        <f>IF('Rekapitulace stavby'!$AN$14="Vyplň údaj","",IF('Rekapitulace stavby'!$AN$14="","",'Rekapitulace stavby'!$AN$14))</f>
      </c>
      <c r="K18" s="27"/>
    </row>
    <row r="19" spans="2:11" s="6" customFormat="1" ht="7.5" customHeight="1">
      <c r="B19" s="23"/>
      <c r="C19" s="24"/>
      <c r="D19" s="24"/>
      <c r="E19" s="24"/>
      <c r="F19" s="24"/>
      <c r="G19" s="24"/>
      <c r="H19" s="24"/>
      <c r="J19" s="24"/>
      <c r="K19" s="27"/>
    </row>
    <row r="20" spans="2:11" s="6" customFormat="1" ht="15" customHeight="1">
      <c r="B20" s="23"/>
      <c r="C20" s="24"/>
      <c r="D20" s="19" t="s">
        <v>33</v>
      </c>
      <c r="E20" s="24"/>
      <c r="F20" s="24"/>
      <c r="G20" s="24"/>
      <c r="H20" s="24"/>
      <c r="I20" s="88" t="s">
        <v>28</v>
      </c>
      <c r="J20" s="17"/>
      <c r="K20" s="27"/>
    </row>
    <row r="21" spans="2:11" s="6" customFormat="1" ht="18.75" customHeight="1">
      <c r="B21" s="23"/>
      <c r="C21" s="24"/>
      <c r="D21" s="24"/>
      <c r="E21" s="17" t="s">
        <v>34</v>
      </c>
      <c r="F21" s="24"/>
      <c r="G21" s="24"/>
      <c r="H21" s="24"/>
      <c r="I21" s="88" t="s">
        <v>30</v>
      </c>
      <c r="J21" s="17"/>
      <c r="K21" s="27"/>
    </row>
    <row r="22" spans="2:11" s="6" customFormat="1" ht="7.5" customHeight="1">
      <c r="B22" s="23"/>
      <c r="C22" s="24"/>
      <c r="D22" s="24"/>
      <c r="E22" s="24"/>
      <c r="F22" s="24"/>
      <c r="G22" s="24"/>
      <c r="H22" s="24"/>
      <c r="J22" s="24"/>
      <c r="K22" s="27"/>
    </row>
    <row r="23" spans="2:11" s="6" customFormat="1" ht="15" customHeight="1">
      <c r="B23" s="23"/>
      <c r="C23" s="24"/>
      <c r="D23" s="19" t="s">
        <v>36</v>
      </c>
      <c r="E23" s="24"/>
      <c r="F23" s="24"/>
      <c r="G23" s="24"/>
      <c r="H23" s="24"/>
      <c r="J23" s="24"/>
      <c r="K23" s="27"/>
    </row>
    <row r="24" spans="2:11" s="89" customFormat="1" ht="15.75" customHeight="1">
      <c r="B24" s="90"/>
      <c r="C24" s="91"/>
      <c r="D24" s="91"/>
      <c r="E24" s="200"/>
      <c r="F24" s="230"/>
      <c r="G24" s="230"/>
      <c r="H24" s="230"/>
      <c r="J24" s="91"/>
      <c r="K24" s="92"/>
    </row>
    <row r="25" spans="2:11" s="6" customFormat="1" ht="7.5" customHeight="1">
      <c r="B25" s="23"/>
      <c r="C25" s="24"/>
      <c r="D25" s="24"/>
      <c r="E25" s="24"/>
      <c r="F25" s="24"/>
      <c r="G25" s="24"/>
      <c r="H25" s="24"/>
      <c r="J25" s="24"/>
      <c r="K25" s="27"/>
    </row>
    <row r="26" spans="2:11" s="6" customFormat="1" ht="7.5" customHeight="1">
      <c r="B26" s="23"/>
      <c r="C26" s="24"/>
      <c r="D26" s="64"/>
      <c r="E26" s="64"/>
      <c r="F26" s="64"/>
      <c r="G26" s="64"/>
      <c r="H26" s="64"/>
      <c r="I26" s="53"/>
      <c r="J26" s="64"/>
      <c r="K26" s="93"/>
    </row>
    <row r="27" spans="2:11" s="6" customFormat="1" ht="26.25" customHeight="1">
      <c r="B27" s="23"/>
      <c r="C27" s="24"/>
      <c r="D27" s="94" t="s">
        <v>37</v>
      </c>
      <c r="E27" s="24"/>
      <c r="F27" s="24"/>
      <c r="G27" s="24"/>
      <c r="H27" s="24"/>
      <c r="J27" s="67">
        <f>ROUND($J$83,2)</f>
        <v>0</v>
      </c>
      <c r="K27" s="27"/>
    </row>
    <row r="28" spans="2:11" s="6" customFormat="1" ht="7.5" customHeight="1">
      <c r="B28" s="23"/>
      <c r="C28" s="24"/>
      <c r="D28" s="64"/>
      <c r="E28" s="64"/>
      <c r="F28" s="64"/>
      <c r="G28" s="64"/>
      <c r="H28" s="64"/>
      <c r="I28" s="53"/>
      <c r="J28" s="64"/>
      <c r="K28" s="93"/>
    </row>
    <row r="29" spans="2:11" s="6" customFormat="1" ht="15" customHeight="1">
      <c r="B29" s="23"/>
      <c r="C29" s="24"/>
      <c r="D29" s="24"/>
      <c r="E29" s="24"/>
      <c r="F29" s="28" t="s">
        <v>39</v>
      </c>
      <c r="G29" s="24"/>
      <c r="H29" s="24"/>
      <c r="I29" s="95" t="s">
        <v>38</v>
      </c>
      <c r="J29" s="28" t="s">
        <v>40</v>
      </c>
      <c r="K29" s="27"/>
    </row>
    <row r="30" spans="2:11" s="6" customFormat="1" ht="15" customHeight="1">
      <c r="B30" s="23"/>
      <c r="C30" s="24"/>
      <c r="D30" s="30" t="s">
        <v>41</v>
      </c>
      <c r="E30" s="30" t="s">
        <v>42</v>
      </c>
      <c r="F30" s="96">
        <f>ROUND(SUM($BE$83:$BE$153),2)</f>
        <v>0</v>
      </c>
      <c r="G30" s="24"/>
      <c r="H30" s="24"/>
      <c r="I30" s="97">
        <v>0.21</v>
      </c>
      <c r="J30" s="96">
        <f>ROUND(SUM($BE$83:$BE$153)*$I$30,2)</f>
        <v>0</v>
      </c>
      <c r="K30" s="27"/>
    </row>
    <row r="31" spans="2:11" s="6" customFormat="1" ht="15" customHeight="1">
      <c r="B31" s="23"/>
      <c r="C31" s="24"/>
      <c r="D31" s="24"/>
      <c r="E31" s="30" t="s">
        <v>43</v>
      </c>
      <c r="F31" s="96">
        <f>ROUND(SUM($BF$83:$BF$153),2)</f>
        <v>0</v>
      </c>
      <c r="G31" s="24"/>
      <c r="H31" s="24"/>
      <c r="I31" s="97">
        <v>0.15</v>
      </c>
      <c r="J31" s="96">
        <f>ROUND(SUM($BF$83:$BF$153)*$I$31,2)</f>
        <v>0</v>
      </c>
      <c r="K31" s="27"/>
    </row>
    <row r="32" spans="2:11" s="6" customFormat="1" ht="15" customHeight="1" hidden="1">
      <c r="B32" s="23"/>
      <c r="C32" s="24"/>
      <c r="D32" s="24"/>
      <c r="E32" s="30" t="s">
        <v>44</v>
      </c>
      <c r="F32" s="96">
        <f>ROUND(SUM($BG$83:$BG$153),2)</f>
        <v>0</v>
      </c>
      <c r="G32" s="24"/>
      <c r="H32" s="24"/>
      <c r="I32" s="97">
        <v>0.21</v>
      </c>
      <c r="J32" s="96">
        <v>0</v>
      </c>
      <c r="K32" s="27"/>
    </row>
    <row r="33" spans="2:11" s="6" customFormat="1" ht="15" customHeight="1" hidden="1">
      <c r="B33" s="23"/>
      <c r="C33" s="24"/>
      <c r="D33" s="24"/>
      <c r="E33" s="30" t="s">
        <v>45</v>
      </c>
      <c r="F33" s="96">
        <f>ROUND(SUM($BH$83:$BH$153),2)</f>
        <v>0</v>
      </c>
      <c r="G33" s="24"/>
      <c r="H33" s="24"/>
      <c r="I33" s="97">
        <v>0.15</v>
      </c>
      <c r="J33" s="96">
        <v>0</v>
      </c>
      <c r="K33" s="27"/>
    </row>
    <row r="34" spans="2:11" s="6" customFormat="1" ht="15" customHeight="1" hidden="1">
      <c r="B34" s="23"/>
      <c r="C34" s="24"/>
      <c r="D34" s="24"/>
      <c r="E34" s="30" t="s">
        <v>46</v>
      </c>
      <c r="F34" s="96">
        <f>ROUND(SUM($BI$83:$BI$153),2)</f>
        <v>0</v>
      </c>
      <c r="G34" s="24"/>
      <c r="H34" s="24"/>
      <c r="I34" s="97">
        <v>0</v>
      </c>
      <c r="J34" s="96">
        <v>0</v>
      </c>
      <c r="K34" s="27"/>
    </row>
    <row r="35" spans="2:11" s="6" customFormat="1" ht="7.5" customHeight="1">
      <c r="B35" s="23"/>
      <c r="C35" s="24"/>
      <c r="D35" s="24"/>
      <c r="E35" s="24"/>
      <c r="F35" s="24"/>
      <c r="G35" s="24"/>
      <c r="H35" s="24"/>
      <c r="J35" s="24"/>
      <c r="K35" s="27"/>
    </row>
    <row r="36" spans="2:11" s="6" customFormat="1" ht="26.25" customHeight="1">
      <c r="B36" s="23"/>
      <c r="C36" s="32"/>
      <c r="D36" s="33" t="s">
        <v>47</v>
      </c>
      <c r="E36" s="34"/>
      <c r="F36" s="34"/>
      <c r="G36" s="98" t="s">
        <v>48</v>
      </c>
      <c r="H36" s="35" t="s">
        <v>49</v>
      </c>
      <c r="I36" s="99"/>
      <c r="J36" s="36">
        <f>ROUND(SUM($J$27:$J$34),2)</f>
        <v>0</v>
      </c>
      <c r="K36" s="100"/>
    </row>
    <row r="37" spans="2:11" s="6" customFormat="1" ht="15" customHeight="1">
      <c r="B37" s="38"/>
      <c r="C37" s="39"/>
      <c r="D37" s="39"/>
      <c r="E37" s="39"/>
      <c r="F37" s="39"/>
      <c r="G37" s="39"/>
      <c r="H37" s="39"/>
      <c r="I37" s="101"/>
      <c r="J37" s="39"/>
      <c r="K37" s="40"/>
    </row>
    <row r="41" spans="2:11" s="6" customFormat="1" ht="7.5" customHeight="1">
      <c r="B41" s="102"/>
      <c r="C41" s="103"/>
      <c r="D41" s="103"/>
      <c r="E41" s="103"/>
      <c r="F41" s="103"/>
      <c r="G41" s="103"/>
      <c r="H41" s="103"/>
      <c r="I41" s="103"/>
      <c r="J41" s="103"/>
      <c r="K41" s="104"/>
    </row>
    <row r="42" spans="2:11" s="6" customFormat="1" ht="37.5" customHeight="1">
      <c r="B42" s="23"/>
      <c r="C42" s="12" t="s">
        <v>96</v>
      </c>
      <c r="D42" s="24"/>
      <c r="E42" s="24"/>
      <c r="F42" s="24"/>
      <c r="G42" s="24"/>
      <c r="H42" s="24"/>
      <c r="J42" s="24"/>
      <c r="K42" s="27"/>
    </row>
    <row r="43" spans="2:11" s="6" customFormat="1" ht="7.5" customHeight="1">
      <c r="B43" s="23"/>
      <c r="C43" s="24"/>
      <c r="D43" s="24"/>
      <c r="E43" s="24"/>
      <c r="F43" s="24"/>
      <c r="G43" s="24"/>
      <c r="H43" s="24"/>
      <c r="J43" s="24"/>
      <c r="K43" s="27"/>
    </row>
    <row r="44" spans="2:11" s="6" customFormat="1" ht="15" customHeight="1">
      <c r="B44" s="23"/>
      <c r="C44" s="19" t="s">
        <v>15</v>
      </c>
      <c r="D44" s="24"/>
      <c r="E44" s="24"/>
      <c r="F44" s="24"/>
      <c r="G44" s="24"/>
      <c r="H44" s="24"/>
      <c r="J44" s="24"/>
      <c r="K44" s="27"/>
    </row>
    <row r="45" spans="2:11" s="6" customFormat="1" ht="16.5" customHeight="1">
      <c r="B45" s="23"/>
      <c r="C45" s="24"/>
      <c r="D45" s="24"/>
      <c r="E45" s="229" t="str">
        <f>$E$7</f>
        <v>Příroda spojuje - Branaldova cesta</v>
      </c>
      <c r="F45" s="204"/>
      <c r="G45" s="204"/>
      <c r="H45" s="204"/>
      <c r="J45" s="24"/>
      <c r="K45" s="27"/>
    </row>
    <row r="46" spans="2:11" s="6" customFormat="1" ht="15" customHeight="1">
      <c r="B46" s="23"/>
      <c r="C46" s="19" t="s">
        <v>94</v>
      </c>
      <c r="D46" s="24"/>
      <c r="E46" s="24"/>
      <c r="F46" s="24"/>
      <c r="G46" s="24"/>
      <c r="H46" s="24"/>
      <c r="J46" s="24"/>
      <c r="K46" s="27"/>
    </row>
    <row r="47" spans="2:11" s="6" customFormat="1" ht="19.5" customHeight="1">
      <c r="B47" s="23"/>
      <c r="C47" s="24"/>
      <c r="D47" s="24"/>
      <c r="E47" s="212" t="str">
        <f>$E$9</f>
        <v>SO02 - Opěrné stěny</v>
      </c>
      <c r="F47" s="204"/>
      <c r="G47" s="204"/>
      <c r="H47" s="204"/>
      <c r="J47" s="24"/>
      <c r="K47" s="27"/>
    </row>
    <row r="48" spans="2:11" s="6" customFormat="1" ht="7.5" customHeight="1">
      <c r="B48" s="23"/>
      <c r="C48" s="24"/>
      <c r="D48" s="24"/>
      <c r="E48" s="24"/>
      <c r="F48" s="24"/>
      <c r="G48" s="24"/>
      <c r="H48" s="24"/>
      <c r="J48" s="24"/>
      <c r="K48" s="27"/>
    </row>
    <row r="49" spans="2:11" s="6" customFormat="1" ht="18.75" customHeight="1">
      <c r="B49" s="23"/>
      <c r="C49" s="19" t="s">
        <v>21</v>
      </c>
      <c r="D49" s="24"/>
      <c r="E49" s="24"/>
      <c r="F49" s="17" t="str">
        <f>$F$12</f>
        <v>Karlovy Vary</v>
      </c>
      <c r="G49" s="24"/>
      <c r="H49" s="24"/>
      <c r="I49" s="88" t="s">
        <v>23</v>
      </c>
      <c r="J49" s="52" t="str">
        <f>IF($J$12="","",$J$12)</f>
        <v>01.10.2014</v>
      </c>
      <c r="K49" s="27"/>
    </row>
    <row r="50" spans="2:11" s="6" customFormat="1" ht="7.5" customHeight="1">
      <c r="B50" s="23"/>
      <c r="C50" s="24"/>
      <c r="D50" s="24"/>
      <c r="E50" s="24"/>
      <c r="F50" s="24"/>
      <c r="G50" s="24"/>
      <c r="H50" s="24"/>
      <c r="J50" s="24"/>
      <c r="K50" s="27"/>
    </row>
    <row r="51" spans="2:11" s="6" customFormat="1" ht="15.75" customHeight="1">
      <c r="B51" s="23"/>
      <c r="C51" s="19" t="s">
        <v>27</v>
      </c>
      <c r="D51" s="24"/>
      <c r="E51" s="24"/>
      <c r="F51" s="17" t="str">
        <f>$E$15</f>
        <v> </v>
      </c>
      <c r="G51" s="24"/>
      <c r="H51" s="24"/>
      <c r="I51" s="88" t="s">
        <v>33</v>
      </c>
      <c r="J51" s="17" t="str">
        <f>$E$21</f>
        <v>Ing. David Pokorný</v>
      </c>
      <c r="K51" s="27"/>
    </row>
    <row r="52" spans="2:11" s="6" customFormat="1" ht="15" customHeight="1">
      <c r="B52" s="23"/>
      <c r="C52" s="19" t="s">
        <v>31</v>
      </c>
      <c r="D52" s="24"/>
      <c r="E52" s="24"/>
      <c r="F52" s="17">
        <f>IF($E$18="","",$E$18)</f>
      </c>
      <c r="G52" s="24"/>
      <c r="H52" s="24"/>
      <c r="J52" s="24"/>
      <c r="K52" s="27"/>
    </row>
    <row r="53" spans="2:11" s="6" customFormat="1" ht="11.25" customHeight="1">
      <c r="B53" s="23"/>
      <c r="C53" s="24"/>
      <c r="D53" s="24"/>
      <c r="E53" s="24"/>
      <c r="F53" s="24"/>
      <c r="G53" s="24"/>
      <c r="H53" s="24"/>
      <c r="J53" s="24"/>
      <c r="K53" s="27"/>
    </row>
    <row r="54" spans="2:11" s="6" customFormat="1" ht="30" customHeight="1">
      <c r="B54" s="23"/>
      <c r="C54" s="105" t="s">
        <v>97</v>
      </c>
      <c r="D54" s="32"/>
      <c r="E54" s="32"/>
      <c r="F54" s="32"/>
      <c r="G54" s="32"/>
      <c r="H54" s="32"/>
      <c r="I54" s="106"/>
      <c r="J54" s="107" t="s">
        <v>98</v>
      </c>
      <c r="K54" s="37"/>
    </row>
    <row r="55" spans="2:11" s="6" customFormat="1" ht="11.25" customHeight="1">
      <c r="B55" s="23"/>
      <c r="C55" s="24"/>
      <c r="D55" s="24"/>
      <c r="E55" s="24"/>
      <c r="F55" s="24"/>
      <c r="G55" s="24"/>
      <c r="H55" s="24"/>
      <c r="J55" s="24"/>
      <c r="K55" s="27"/>
    </row>
    <row r="56" spans="2:47" s="6" customFormat="1" ht="30" customHeight="1">
      <c r="B56" s="23"/>
      <c r="C56" s="66" t="s">
        <v>99</v>
      </c>
      <c r="D56" s="24"/>
      <c r="E56" s="24"/>
      <c r="F56" s="24"/>
      <c r="G56" s="24"/>
      <c r="H56" s="24"/>
      <c r="J56" s="67">
        <f>ROUND($J$83,2)</f>
        <v>0</v>
      </c>
      <c r="K56" s="27"/>
      <c r="AU56" s="6" t="s">
        <v>100</v>
      </c>
    </row>
    <row r="57" spans="2:11" s="73" customFormat="1" ht="25.5" customHeight="1">
      <c r="B57" s="108"/>
      <c r="C57" s="109"/>
      <c r="D57" s="110" t="s">
        <v>101</v>
      </c>
      <c r="E57" s="110"/>
      <c r="F57" s="110"/>
      <c r="G57" s="110"/>
      <c r="H57" s="110"/>
      <c r="I57" s="111"/>
      <c r="J57" s="112">
        <f>ROUND($J$84,2)</f>
        <v>0</v>
      </c>
      <c r="K57" s="113"/>
    </row>
    <row r="58" spans="2:11" s="114" customFormat="1" ht="21" customHeight="1">
      <c r="B58" s="115"/>
      <c r="C58" s="116"/>
      <c r="D58" s="117" t="s">
        <v>102</v>
      </c>
      <c r="E58" s="117"/>
      <c r="F58" s="117"/>
      <c r="G58" s="117"/>
      <c r="H58" s="117"/>
      <c r="I58" s="118"/>
      <c r="J58" s="119">
        <f>ROUND($J$85,2)</f>
        <v>0</v>
      </c>
      <c r="K58" s="120"/>
    </row>
    <row r="59" spans="2:11" s="114" customFormat="1" ht="21" customHeight="1">
      <c r="B59" s="115"/>
      <c r="C59" s="116"/>
      <c r="D59" s="117" t="s">
        <v>694</v>
      </c>
      <c r="E59" s="117"/>
      <c r="F59" s="117"/>
      <c r="G59" s="117"/>
      <c r="H59" s="117"/>
      <c r="I59" s="118"/>
      <c r="J59" s="119">
        <f>ROUND($J$109,2)</f>
        <v>0</v>
      </c>
      <c r="K59" s="120"/>
    </row>
    <row r="60" spans="2:11" s="114" customFormat="1" ht="21" customHeight="1">
      <c r="B60" s="115"/>
      <c r="C60" s="116"/>
      <c r="D60" s="117" t="s">
        <v>695</v>
      </c>
      <c r="E60" s="117"/>
      <c r="F60" s="117"/>
      <c r="G60" s="117"/>
      <c r="H60" s="117"/>
      <c r="I60" s="118"/>
      <c r="J60" s="119">
        <f>ROUND($J$114,2)</f>
        <v>0</v>
      </c>
      <c r="K60" s="120"/>
    </row>
    <row r="61" spans="2:11" s="114" customFormat="1" ht="21" customHeight="1">
      <c r="B61" s="115"/>
      <c r="C61" s="116"/>
      <c r="D61" s="117" t="s">
        <v>696</v>
      </c>
      <c r="E61" s="117"/>
      <c r="F61" s="117"/>
      <c r="G61" s="117"/>
      <c r="H61" s="117"/>
      <c r="I61" s="118"/>
      <c r="J61" s="119">
        <f>ROUND($J$129,2)</f>
        <v>0</v>
      </c>
      <c r="K61" s="120"/>
    </row>
    <row r="62" spans="2:11" s="114" customFormat="1" ht="21" customHeight="1">
      <c r="B62" s="115"/>
      <c r="C62" s="116"/>
      <c r="D62" s="117" t="s">
        <v>106</v>
      </c>
      <c r="E62" s="117"/>
      <c r="F62" s="117"/>
      <c r="G62" s="117"/>
      <c r="H62" s="117"/>
      <c r="I62" s="118"/>
      <c r="J62" s="119">
        <f>ROUND($J$150,2)</f>
        <v>0</v>
      </c>
      <c r="K62" s="120"/>
    </row>
    <row r="63" spans="2:11" s="114" customFormat="1" ht="15.75" customHeight="1">
      <c r="B63" s="115"/>
      <c r="C63" s="116"/>
      <c r="D63" s="117" t="s">
        <v>697</v>
      </c>
      <c r="E63" s="117"/>
      <c r="F63" s="117"/>
      <c r="G63" s="117"/>
      <c r="H63" s="117"/>
      <c r="I63" s="118"/>
      <c r="J63" s="119">
        <f>ROUND($J$151,2)</f>
        <v>0</v>
      </c>
      <c r="K63" s="120"/>
    </row>
    <row r="64" spans="2:11" s="6" customFormat="1" ht="22.5" customHeight="1">
      <c r="B64" s="23"/>
      <c r="C64" s="24"/>
      <c r="D64" s="24"/>
      <c r="E64" s="24"/>
      <c r="F64" s="24"/>
      <c r="G64" s="24"/>
      <c r="H64" s="24"/>
      <c r="J64" s="24"/>
      <c r="K64" s="27"/>
    </row>
    <row r="65" spans="2:11" s="6" customFormat="1" ht="7.5" customHeight="1">
      <c r="B65" s="38"/>
      <c r="C65" s="39"/>
      <c r="D65" s="39"/>
      <c r="E65" s="39"/>
      <c r="F65" s="39"/>
      <c r="G65" s="39"/>
      <c r="H65" s="39"/>
      <c r="I65" s="101"/>
      <c r="J65" s="39"/>
      <c r="K65" s="40"/>
    </row>
    <row r="69" spans="2:12" s="6" customFormat="1" ht="7.5" customHeight="1">
      <c r="B69" s="41"/>
      <c r="C69" s="42"/>
      <c r="D69" s="42"/>
      <c r="E69" s="42"/>
      <c r="F69" s="42"/>
      <c r="G69" s="42"/>
      <c r="H69" s="42"/>
      <c r="I69" s="103"/>
      <c r="J69" s="42"/>
      <c r="K69" s="42"/>
      <c r="L69" s="43"/>
    </row>
    <row r="70" spans="2:12" s="6" customFormat="1" ht="37.5" customHeight="1">
      <c r="B70" s="23"/>
      <c r="C70" s="12" t="s">
        <v>112</v>
      </c>
      <c r="D70" s="24"/>
      <c r="E70" s="24"/>
      <c r="F70" s="24"/>
      <c r="G70" s="24"/>
      <c r="H70" s="24"/>
      <c r="J70" s="24"/>
      <c r="K70" s="24"/>
      <c r="L70" s="43"/>
    </row>
    <row r="71" spans="2:12" s="6" customFormat="1" ht="7.5" customHeight="1">
      <c r="B71" s="23"/>
      <c r="C71" s="24"/>
      <c r="D71" s="24"/>
      <c r="E71" s="24"/>
      <c r="F71" s="24"/>
      <c r="G71" s="24"/>
      <c r="H71" s="24"/>
      <c r="J71" s="24"/>
      <c r="K71" s="24"/>
      <c r="L71" s="43"/>
    </row>
    <row r="72" spans="2:12" s="6" customFormat="1" ht="15" customHeight="1">
      <c r="B72" s="23"/>
      <c r="C72" s="19" t="s">
        <v>15</v>
      </c>
      <c r="D72" s="24"/>
      <c r="E72" s="24"/>
      <c r="F72" s="24"/>
      <c r="G72" s="24"/>
      <c r="H72" s="24"/>
      <c r="J72" s="24"/>
      <c r="K72" s="24"/>
      <c r="L72" s="43"/>
    </row>
    <row r="73" spans="2:12" s="6" customFormat="1" ht="16.5" customHeight="1">
      <c r="B73" s="23"/>
      <c r="C73" s="24"/>
      <c r="D73" s="24"/>
      <c r="E73" s="229" t="str">
        <f>$E$7</f>
        <v>Příroda spojuje - Branaldova cesta</v>
      </c>
      <c r="F73" s="204"/>
      <c r="G73" s="204"/>
      <c r="H73" s="204"/>
      <c r="J73" s="24"/>
      <c r="K73" s="24"/>
      <c r="L73" s="43"/>
    </row>
    <row r="74" spans="2:12" s="6" customFormat="1" ht="15" customHeight="1">
      <c r="B74" s="23"/>
      <c r="C74" s="19" t="s">
        <v>94</v>
      </c>
      <c r="D74" s="24"/>
      <c r="E74" s="24"/>
      <c r="F74" s="24"/>
      <c r="G74" s="24"/>
      <c r="H74" s="24"/>
      <c r="J74" s="24"/>
      <c r="K74" s="24"/>
      <c r="L74" s="43"/>
    </row>
    <row r="75" spans="2:12" s="6" customFormat="1" ht="19.5" customHeight="1">
      <c r="B75" s="23"/>
      <c r="C75" s="24"/>
      <c r="D75" s="24"/>
      <c r="E75" s="212" t="str">
        <f>$E$9</f>
        <v>SO02 - Opěrné stěny</v>
      </c>
      <c r="F75" s="204"/>
      <c r="G75" s="204"/>
      <c r="H75" s="204"/>
      <c r="J75" s="24"/>
      <c r="K75" s="24"/>
      <c r="L75" s="43"/>
    </row>
    <row r="76" spans="2:12" s="6" customFormat="1" ht="7.5" customHeight="1">
      <c r="B76" s="23"/>
      <c r="C76" s="24"/>
      <c r="D76" s="24"/>
      <c r="E76" s="24"/>
      <c r="F76" s="24"/>
      <c r="G76" s="24"/>
      <c r="H76" s="24"/>
      <c r="J76" s="24"/>
      <c r="K76" s="24"/>
      <c r="L76" s="43"/>
    </row>
    <row r="77" spans="2:12" s="6" customFormat="1" ht="18.75" customHeight="1">
      <c r="B77" s="23"/>
      <c r="C77" s="19" t="s">
        <v>21</v>
      </c>
      <c r="D77" s="24"/>
      <c r="E77" s="24"/>
      <c r="F77" s="17" t="str">
        <f>$F$12</f>
        <v>Karlovy Vary</v>
      </c>
      <c r="G77" s="24"/>
      <c r="H77" s="24"/>
      <c r="I77" s="88" t="s">
        <v>23</v>
      </c>
      <c r="J77" s="52" t="str">
        <f>IF($J$12="","",$J$12)</f>
        <v>01.10.2014</v>
      </c>
      <c r="K77" s="24"/>
      <c r="L77" s="43"/>
    </row>
    <row r="78" spans="2:12" s="6" customFormat="1" ht="7.5" customHeight="1">
      <c r="B78" s="23"/>
      <c r="C78" s="24"/>
      <c r="D78" s="24"/>
      <c r="E78" s="24"/>
      <c r="F78" s="24"/>
      <c r="G78" s="24"/>
      <c r="H78" s="24"/>
      <c r="J78" s="24"/>
      <c r="K78" s="24"/>
      <c r="L78" s="43"/>
    </row>
    <row r="79" spans="2:12" s="6" customFormat="1" ht="15.75" customHeight="1">
      <c r="B79" s="23"/>
      <c r="C79" s="19" t="s">
        <v>27</v>
      </c>
      <c r="D79" s="24"/>
      <c r="E79" s="24"/>
      <c r="F79" s="17" t="str">
        <f>$E$15</f>
        <v> </v>
      </c>
      <c r="G79" s="24"/>
      <c r="H79" s="24"/>
      <c r="I79" s="88" t="s">
        <v>33</v>
      </c>
      <c r="J79" s="17" t="str">
        <f>$E$21</f>
        <v>Ing. David Pokorný</v>
      </c>
      <c r="K79" s="24"/>
      <c r="L79" s="43"/>
    </row>
    <row r="80" spans="2:12" s="6" customFormat="1" ht="15" customHeight="1">
      <c r="B80" s="23"/>
      <c r="C80" s="19" t="s">
        <v>31</v>
      </c>
      <c r="D80" s="24"/>
      <c r="E80" s="24"/>
      <c r="F80" s="17">
        <f>IF($E$18="","",$E$18)</f>
      </c>
      <c r="G80" s="24"/>
      <c r="H80" s="24"/>
      <c r="J80" s="24"/>
      <c r="K80" s="24"/>
      <c r="L80" s="43"/>
    </row>
    <row r="81" spans="2:12" s="6" customFormat="1" ht="11.25" customHeight="1">
      <c r="B81" s="23"/>
      <c r="C81" s="24"/>
      <c r="D81" s="24"/>
      <c r="E81" s="24"/>
      <c r="F81" s="24"/>
      <c r="G81" s="24"/>
      <c r="H81" s="24"/>
      <c r="J81" s="24"/>
      <c r="K81" s="24"/>
      <c r="L81" s="43"/>
    </row>
    <row r="82" spans="2:20" s="121" customFormat="1" ht="30" customHeight="1">
      <c r="B82" s="122"/>
      <c r="C82" s="123" t="s">
        <v>113</v>
      </c>
      <c r="D82" s="124" t="s">
        <v>56</v>
      </c>
      <c r="E82" s="124" t="s">
        <v>52</v>
      </c>
      <c r="F82" s="124" t="s">
        <v>114</v>
      </c>
      <c r="G82" s="124" t="s">
        <v>115</v>
      </c>
      <c r="H82" s="124" t="s">
        <v>116</v>
      </c>
      <c r="I82" s="125" t="s">
        <v>117</v>
      </c>
      <c r="J82" s="124" t="s">
        <v>118</v>
      </c>
      <c r="K82" s="126" t="s">
        <v>119</v>
      </c>
      <c r="L82" s="127"/>
      <c r="M82" s="59" t="s">
        <v>120</v>
      </c>
      <c r="N82" s="60" t="s">
        <v>41</v>
      </c>
      <c r="O82" s="60" t="s">
        <v>121</v>
      </c>
      <c r="P82" s="60" t="s">
        <v>122</v>
      </c>
      <c r="Q82" s="60" t="s">
        <v>123</v>
      </c>
      <c r="R82" s="60" t="s">
        <v>124</v>
      </c>
      <c r="S82" s="60" t="s">
        <v>125</v>
      </c>
      <c r="T82" s="61" t="s">
        <v>126</v>
      </c>
    </row>
    <row r="83" spans="2:63" s="6" customFormat="1" ht="30" customHeight="1">
      <c r="B83" s="23"/>
      <c r="C83" s="66" t="s">
        <v>99</v>
      </c>
      <c r="D83" s="24"/>
      <c r="E83" s="24"/>
      <c r="F83" s="24"/>
      <c r="G83" s="24"/>
      <c r="H83" s="24"/>
      <c r="J83" s="128">
        <f>$BK$83</f>
        <v>0</v>
      </c>
      <c r="K83" s="24"/>
      <c r="L83" s="43"/>
      <c r="M83" s="63"/>
      <c r="N83" s="64"/>
      <c r="O83" s="64"/>
      <c r="P83" s="129">
        <f>$P$84</f>
        <v>0</v>
      </c>
      <c r="Q83" s="64"/>
      <c r="R83" s="129">
        <f>$R$84</f>
        <v>264.09463206491</v>
      </c>
      <c r="S83" s="64"/>
      <c r="T83" s="130">
        <f>$T$84</f>
        <v>0</v>
      </c>
      <c r="AT83" s="6" t="s">
        <v>70</v>
      </c>
      <c r="AU83" s="6" t="s">
        <v>100</v>
      </c>
      <c r="BK83" s="131">
        <f>$BK$84</f>
        <v>0</v>
      </c>
    </row>
    <row r="84" spans="2:63" s="132" customFormat="1" ht="37.5" customHeight="1">
      <c r="B84" s="133"/>
      <c r="C84" s="134"/>
      <c r="D84" s="134" t="s">
        <v>70</v>
      </c>
      <c r="E84" s="135" t="s">
        <v>127</v>
      </c>
      <c r="F84" s="135" t="s">
        <v>128</v>
      </c>
      <c r="G84" s="134"/>
      <c r="H84" s="134"/>
      <c r="J84" s="136">
        <f>$BK$84</f>
        <v>0</v>
      </c>
      <c r="K84" s="134"/>
      <c r="L84" s="137"/>
      <c r="M84" s="138"/>
      <c r="N84" s="134"/>
      <c r="O84" s="134"/>
      <c r="P84" s="139">
        <f>$P$85+$P$109+$P$114+$P$129+$P$150</f>
        <v>0</v>
      </c>
      <c r="Q84" s="134"/>
      <c r="R84" s="139">
        <f>$R$85+$R$109+$R$114+$R$129+$R$150</f>
        <v>264.09463206491</v>
      </c>
      <c r="S84" s="134"/>
      <c r="T84" s="140">
        <f>$T$85+$T$109+$T$114+$T$129+$T$150</f>
        <v>0</v>
      </c>
      <c r="AR84" s="141" t="s">
        <v>20</v>
      </c>
      <c r="AT84" s="141" t="s">
        <v>70</v>
      </c>
      <c r="AU84" s="141" t="s">
        <v>71</v>
      </c>
      <c r="AY84" s="141" t="s">
        <v>129</v>
      </c>
      <c r="BK84" s="142">
        <f>$BK$85+$BK$109+$BK$114+$BK$129+$BK$150</f>
        <v>0</v>
      </c>
    </row>
    <row r="85" spans="2:63" s="132" customFormat="1" ht="21" customHeight="1">
      <c r="B85" s="133"/>
      <c r="C85" s="134"/>
      <c r="D85" s="134" t="s">
        <v>70</v>
      </c>
      <c r="E85" s="143" t="s">
        <v>20</v>
      </c>
      <c r="F85" s="143" t="s">
        <v>130</v>
      </c>
      <c r="G85" s="134"/>
      <c r="H85" s="134"/>
      <c r="J85" s="144">
        <f>$BK$85</f>
        <v>0</v>
      </c>
      <c r="K85" s="134"/>
      <c r="L85" s="137"/>
      <c r="M85" s="138"/>
      <c r="N85" s="134"/>
      <c r="O85" s="134"/>
      <c r="P85" s="139">
        <f>SUM($P$86:$P$108)</f>
        <v>0</v>
      </c>
      <c r="Q85" s="134"/>
      <c r="R85" s="139">
        <f>SUM($R$86:$R$108)</f>
        <v>0</v>
      </c>
      <c r="S85" s="134"/>
      <c r="T85" s="140">
        <f>SUM($T$86:$T$108)</f>
        <v>0</v>
      </c>
      <c r="AR85" s="141" t="s">
        <v>20</v>
      </c>
      <c r="AT85" s="141" t="s">
        <v>70</v>
      </c>
      <c r="AU85" s="141" t="s">
        <v>20</v>
      </c>
      <c r="AY85" s="141" t="s">
        <v>129</v>
      </c>
      <c r="BK85" s="142">
        <f>SUM($BK$86:$BK$108)</f>
        <v>0</v>
      </c>
    </row>
    <row r="86" spans="2:65" s="6" customFormat="1" ht="15.75" customHeight="1">
      <c r="B86" s="23"/>
      <c r="C86" s="145" t="s">
        <v>20</v>
      </c>
      <c r="D86" s="145" t="s">
        <v>131</v>
      </c>
      <c r="E86" s="146" t="s">
        <v>698</v>
      </c>
      <c r="F86" s="147" t="s">
        <v>699</v>
      </c>
      <c r="G86" s="148" t="s">
        <v>165</v>
      </c>
      <c r="H86" s="149">
        <v>238.566</v>
      </c>
      <c r="I86" s="150"/>
      <c r="J86" s="151">
        <f>ROUND($I$86*$H$86,2)</f>
        <v>0</v>
      </c>
      <c r="K86" s="147" t="s">
        <v>135</v>
      </c>
      <c r="L86" s="43"/>
      <c r="M86" s="152"/>
      <c r="N86" s="153" t="s">
        <v>42</v>
      </c>
      <c r="O86" s="24"/>
      <c r="P86" s="24"/>
      <c r="Q86" s="154">
        <v>0</v>
      </c>
      <c r="R86" s="154">
        <f>$Q$86*$H$86</f>
        <v>0</v>
      </c>
      <c r="S86" s="154">
        <v>0</v>
      </c>
      <c r="T86" s="155">
        <f>$S$86*$H$86</f>
        <v>0</v>
      </c>
      <c r="AR86" s="89" t="s">
        <v>136</v>
      </c>
      <c r="AT86" s="89" t="s">
        <v>131</v>
      </c>
      <c r="AU86" s="89" t="s">
        <v>79</v>
      </c>
      <c r="AY86" s="6" t="s">
        <v>129</v>
      </c>
      <c r="BE86" s="156">
        <f>IF($N$86="základní",$J$86,0)</f>
        <v>0</v>
      </c>
      <c r="BF86" s="156">
        <f>IF($N$86="snížená",$J$86,0)</f>
        <v>0</v>
      </c>
      <c r="BG86" s="156">
        <f>IF($N$86="zákl. přenesená",$J$86,0)</f>
        <v>0</v>
      </c>
      <c r="BH86" s="156">
        <f>IF($N$86="sníž. přenesená",$J$86,0)</f>
        <v>0</v>
      </c>
      <c r="BI86" s="156">
        <f>IF($N$86="nulová",$J$86,0)</f>
        <v>0</v>
      </c>
      <c r="BJ86" s="89" t="s">
        <v>20</v>
      </c>
      <c r="BK86" s="156">
        <f>ROUND($I$86*$H$86,2)</f>
        <v>0</v>
      </c>
      <c r="BL86" s="89" t="s">
        <v>136</v>
      </c>
      <c r="BM86" s="89" t="s">
        <v>643</v>
      </c>
    </row>
    <row r="87" spans="2:47" s="6" customFormat="1" ht="27" customHeight="1">
      <c r="B87" s="23"/>
      <c r="C87" s="24"/>
      <c r="D87" s="157" t="s">
        <v>137</v>
      </c>
      <c r="E87" s="24"/>
      <c r="F87" s="158" t="s">
        <v>700</v>
      </c>
      <c r="G87" s="24"/>
      <c r="H87" s="24"/>
      <c r="J87" s="24"/>
      <c r="K87" s="24"/>
      <c r="L87" s="43"/>
      <c r="M87" s="56"/>
      <c r="N87" s="24"/>
      <c r="O87" s="24"/>
      <c r="P87" s="24"/>
      <c r="Q87" s="24"/>
      <c r="R87" s="24"/>
      <c r="S87" s="24"/>
      <c r="T87" s="57"/>
      <c r="AT87" s="6" t="s">
        <v>137</v>
      </c>
      <c r="AU87" s="6" t="s">
        <v>79</v>
      </c>
    </row>
    <row r="88" spans="2:47" s="6" customFormat="1" ht="84.75" customHeight="1">
      <c r="B88" s="23"/>
      <c r="C88" s="24"/>
      <c r="D88" s="159" t="s">
        <v>139</v>
      </c>
      <c r="E88" s="24"/>
      <c r="F88" s="160" t="s">
        <v>701</v>
      </c>
      <c r="G88" s="24"/>
      <c r="H88" s="24"/>
      <c r="J88" s="24"/>
      <c r="K88" s="24"/>
      <c r="L88" s="43"/>
      <c r="M88" s="56"/>
      <c r="N88" s="24"/>
      <c r="O88" s="24"/>
      <c r="P88" s="24"/>
      <c r="Q88" s="24"/>
      <c r="R88" s="24"/>
      <c r="S88" s="24"/>
      <c r="T88" s="57"/>
      <c r="AT88" s="6" t="s">
        <v>139</v>
      </c>
      <c r="AU88" s="6" t="s">
        <v>79</v>
      </c>
    </row>
    <row r="89" spans="2:51" s="6" customFormat="1" ht="15.75" customHeight="1">
      <c r="B89" s="161"/>
      <c r="C89" s="162"/>
      <c r="D89" s="159" t="s">
        <v>141</v>
      </c>
      <c r="E89" s="162"/>
      <c r="F89" s="163" t="s">
        <v>702</v>
      </c>
      <c r="G89" s="162"/>
      <c r="H89" s="164">
        <v>113.421</v>
      </c>
      <c r="J89" s="162"/>
      <c r="K89" s="162"/>
      <c r="L89" s="165"/>
      <c r="M89" s="166"/>
      <c r="N89" s="162"/>
      <c r="O89" s="162"/>
      <c r="P89" s="162"/>
      <c r="Q89" s="162"/>
      <c r="R89" s="162"/>
      <c r="S89" s="162"/>
      <c r="T89" s="167"/>
      <c r="AT89" s="168" t="s">
        <v>141</v>
      </c>
      <c r="AU89" s="168" t="s">
        <v>79</v>
      </c>
      <c r="AV89" s="168" t="s">
        <v>79</v>
      </c>
      <c r="AW89" s="168" t="s">
        <v>100</v>
      </c>
      <c r="AX89" s="168" t="s">
        <v>71</v>
      </c>
      <c r="AY89" s="168" t="s">
        <v>129</v>
      </c>
    </row>
    <row r="90" spans="2:51" s="6" customFormat="1" ht="15.75" customHeight="1">
      <c r="B90" s="161"/>
      <c r="C90" s="162"/>
      <c r="D90" s="159" t="s">
        <v>141</v>
      </c>
      <c r="E90" s="162"/>
      <c r="F90" s="163" t="s">
        <v>703</v>
      </c>
      <c r="G90" s="162"/>
      <c r="H90" s="164">
        <v>122.245</v>
      </c>
      <c r="J90" s="162"/>
      <c r="K90" s="162"/>
      <c r="L90" s="165"/>
      <c r="M90" s="166"/>
      <c r="N90" s="162"/>
      <c r="O90" s="162"/>
      <c r="P90" s="162"/>
      <c r="Q90" s="162"/>
      <c r="R90" s="162"/>
      <c r="S90" s="162"/>
      <c r="T90" s="167"/>
      <c r="AT90" s="168" t="s">
        <v>141</v>
      </c>
      <c r="AU90" s="168" t="s">
        <v>79</v>
      </c>
      <c r="AV90" s="168" t="s">
        <v>79</v>
      </c>
      <c r="AW90" s="168" t="s">
        <v>100</v>
      </c>
      <c r="AX90" s="168" t="s">
        <v>71</v>
      </c>
      <c r="AY90" s="168" t="s">
        <v>129</v>
      </c>
    </row>
    <row r="91" spans="2:51" s="6" customFormat="1" ht="15.75" customHeight="1">
      <c r="B91" s="161"/>
      <c r="C91" s="162"/>
      <c r="D91" s="159" t="s">
        <v>141</v>
      </c>
      <c r="E91" s="162"/>
      <c r="F91" s="163" t="s">
        <v>704</v>
      </c>
      <c r="G91" s="162"/>
      <c r="H91" s="164">
        <v>2.9</v>
      </c>
      <c r="J91" s="162"/>
      <c r="K91" s="162"/>
      <c r="L91" s="165"/>
      <c r="M91" s="166"/>
      <c r="N91" s="162"/>
      <c r="O91" s="162"/>
      <c r="P91" s="162"/>
      <c r="Q91" s="162"/>
      <c r="R91" s="162"/>
      <c r="S91" s="162"/>
      <c r="T91" s="167"/>
      <c r="AT91" s="168" t="s">
        <v>141</v>
      </c>
      <c r="AU91" s="168" t="s">
        <v>79</v>
      </c>
      <c r="AV91" s="168" t="s">
        <v>79</v>
      </c>
      <c r="AW91" s="168" t="s">
        <v>100</v>
      </c>
      <c r="AX91" s="168" t="s">
        <v>71</v>
      </c>
      <c r="AY91" s="168" t="s">
        <v>129</v>
      </c>
    </row>
    <row r="92" spans="2:65" s="6" customFormat="1" ht="15.75" customHeight="1">
      <c r="B92" s="23"/>
      <c r="C92" s="145" t="s">
        <v>79</v>
      </c>
      <c r="D92" s="145" t="s">
        <v>131</v>
      </c>
      <c r="E92" s="146" t="s">
        <v>705</v>
      </c>
      <c r="F92" s="147" t="s">
        <v>706</v>
      </c>
      <c r="G92" s="148" t="s">
        <v>165</v>
      </c>
      <c r="H92" s="149">
        <v>238.566</v>
      </c>
      <c r="I92" s="150"/>
      <c r="J92" s="151">
        <f>ROUND($I$92*$H$92,2)</f>
        <v>0</v>
      </c>
      <c r="K92" s="147" t="s">
        <v>135</v>
      </c>
      <c r="L92" s="43"/>
      <c r="M92" s="152"/>
      <c r="N92" s="153" t="s">
        <v>42</v>
      </c>
      <c r="O92" s="24"/>
      <c r="P92" s="24"/>
      <c r="Q92" s="154">
        <v>0</v>
      </c>
      <c r="R92" s="154">
        <f>$Q$92*$H$92</f>
        <v>0</v>
      </c>
      <c r="S92" s="154">
        <v>0</v>
      </c>
      <c r="T92" s="155">
        <f>$S$92*$H$92</f>
        <v>0</v>
      </c>
      <c r="AR92" s="89" t="s">
        <v>136</v>
      </c>
      <c r="AT92" s="89" t="s">
        <v>131</v>
      </c>
      <c r="AU92" s="89" t="s">
        <v>79</v>
      </c>
      <c r="AY92" s="6" t="s">
        <v>129</v>
      </c>
      <c r="BE92" s="156">
        <f>IF($N$92="základní",$J$92,0)</f>
        <v>0</v>
      </c>
      <c r="BF92" s="156">
        <f>IF($N$92="snížená",$J$92,0)</f>
        <v>0</v>
      </c>
      <c r="BG92" s="156">
        <f>IF($N$92="zákl. přenesená",$J$92,0)</f>
        <v>0</v>
      </c>
      <c r="BH92" s="156">
        <f>IF($N$92="sníž. přenesená",$J$92,0)</f>
        <v>0</v>
      </c>
      <c r="BI92" s="156">
        <f>IF($N$92="nulová",$J$92,0)</f>
        <v>0</v>
      </c>
      <c r="BJ92" s="89" t="s">
        <v>20</v>
      </c>
      <c r="BK92" s="156">
        <f>ROUND($I$92*$H$92,2)</f>
        <v>0</v>
      </c>
      <c r="BL92" s="89" t="s">
        <v>136</v>
      </c>
      <c r="BM92" s="89" t="s">
        <v>651</v>
      </c>
    </row>
    <row r="93" spans="2:47" s="6" customFormat="1" ht="27" customHeight="1">
      <c r="B93" s="23"/>
      <c r="C93" s="24"/>
      <c r="D93" s="157" t="s">
        <v>137</v>
      </c>
      <c r="E93" s="24"/>
      <c r="F93" s="158" t="s">
        <v>707</v>
      </c>
      <c r="G93" s="24"/>
      <c r="H93" s="24"/>
      <c r="J93" s="24"/>
      <c r="K93" s="24"/>
      <c r="L93" s="43"/>
      <c r="M93" s="56"/>
      <c r="N93" s="24"/>
      <c r="O93" s="24"/>
      <c r="P93" s="24"/>
      <c r="Q93" s="24"/>
      <c r="R93" s="24"/>
      <c r="S93" s="24"/>
      <c r="T93" s="57"/>
      <c r="AT93" s="6" t="s">
        <v>137</v>
      </c>
      <c r="AU93" s="6" t="s">
        <v>79</v>
      </c>
    </row>
    <row r="94" spans="2:47" s="6" customFormat="1" ht="84.75" customHeight="1">
      <c r="B94" s="23"/>
      <c r="C94" s="24"/>
      <c r="D94" s="159" t="s">
        <v>139</v>
      </c>
      <c r="E94" s="24"/>
      <c r="F94" s="160" t="s">
        <v>701</v>
      </c>
      <c r="G94" s="24"/>
      <c r="H94" s="24"/>
      <c r="J94" s="24"/>
      <c r="K94" s="24"/>
      <c r="L94" s="43"/>
      <c r="M94" s="56"/>
      <c r="N94" s="24"/>
      <c r="O94" s="24"/>
      <c r="P94" s="24"/>
      <c r="Q94" s="24"/>
      <c r="R94" s="24"/>
      <c r="S94" s="24"/>
      <c r="T94" s="57"/>
      <c r="AT94" s="6" t="s">
        <v>139</v>
      </c>
      <c r="AU94" s="6" t="s">
        <v>79</v>
      </c>
    </row>
    <row r="95" spans="2:65" s="6" customFormat="1" ht="15.75" customHeight="1">
      <c r="B95" s="23"/>
      <c r="C95" s="145" t="s">
        <v>153</v>
      </c>
      <c r="D95" s="145" t="s">
        <v>131</v>
      </c>
      <c r="E95" s="146" t="s">
        <v>218</v>
      </c>
      <c r="F95" s="147" t="s">
        <v>219</v>
      </c>
      <c r="G95" s="148" t="s">
        <v>165</v>
      </c>
      <c r="H95" s="149">
        <v>477.132</v>
      </c>
      <c r="I95" s="150"/>
      <c r="J95" s="151">
        <f>ROUND($I$95*$H$95,2)</f>
        <v>0</v>
      </c>
      <c r="K95" s="147" t="s">
        <v>135</v>
      </c>
      <c r="L95" s="43"/>
      <c r="M95" s="152"/>
      <c r="N95" s="153" t="s">
        <v>42</v>
      </c>
      <c r="O95" s="24"/>
      <c r="P95" s="24"/>
      <c r="Q95" s="154">
        <v>0</v>
      </c>
      <c r="R95" s="154">
        <f>$Q$95*$H$95</f>
        <v>0</v>
      </c>
      <c r="S95" s="154">
        <v>0</v>
      </c>
      <c r="T95" s="155">
        <f>$S$95*$H$95</f>
        <v>0</v>
      </c>
      <c r="AR95" s="89" t="s">
        <v>136</v>
      </c>
      <c r="AT95" s="89" t="s">
        <v>131</v>
      </c>
      <c r="AU95" s="89" t="s">
        <v>79</v>
      </c>
      <c r="AY95" s="6" t="s">
        <v>129</v>
      </c>
      <c r="BE95" s="156">
        <f>IF($N$95="základní",$J$95,0)</f>
        <v>0</v>
      </c>
      <c r="BF95" s="156">
        <f>IF($N$95="snížená",$J$95,0)</f>
        <v>0</v>
      </c>
      <c r="BG95" s="156">
        <f>IF($N$95="zákl. přenesená",$J$95,0)</f>
        <v>0</v>
      </c>
      <c r="BH95" s="156">
        <f>IF($N$95="sníž. přenesená",$J$95,0)</f>
        <v>0</v>
      </c>
      <c r="BI95" s="156">
        <f>IF($N$95="nulová",$J$95,0)</f>
        <v>0</v>
      </c>
      <c r="BJ95" s="89" t="s">
        <v>20</v>
      </c>
      <c r="BK95" s="156">
        <f>ROUND($I$95*$H$95,2)</f>
        <v>0</v>
      </c>
      <c r="BL95" s="89" t="s">
        <v>136</v>
      </c>
      <c r="BM95" s="89" t="s">
        <v>565</v>
      </c>
    </row>
    <row r="96" spans="2:47" s="6" customFormat="1" ht="27" customHeight="1">
      <c r="B96" s="23"/>
      <c r="C96" s="24"/>
      <c r="D96" s="157" t="s">
        <v>137</v>
      </c>
      <c r="E96" s="24"/>
      <c r="F96" s="158" t="s">
        <v>708</v>
      </c>
      <c r="G96" s="24"/>
      <c r="H96" s="24"/>
      <c r="J96" s="24"/>
      <c r="K96" s="24"/>
      <c r="L96" s="43"/>
      <c r="M96" s="56"/>
      <c r="N96" s="24"/>
      <c r="O96" s="24"/>
      <c r="P96" s="24"/>
      <c r="Q96" s="24"/>
      <c r="R96" s="24"/>
      <c r="S96" s="24"/>
      <c r="T96" s="57"/>
      <c r="AT96" s="6" t="s">
        <v>137</v>
      </c>
      <c r="AU96" s="6" t="s">
        <v>79</v>
      </c>
    </row>
    <row r="97" spans="2:47" s="6" customFormat="1" ht="165.75" customHeight="1">
      <c r="B97" s="23"/>
      <c r="C97" s="24"/>
      <c r="D97" s="159" t="s">
        <v>139</v>
      </c>
      <c r="E97" s="24"/>
      <c r="F97" s="160" t="s">
        <v>221</v>
      </c>
      <c r="G97" s="24"/>
      <c r="H97" s="24"/>
      <c r="J97" s="24"/>
      <c r="K97" s="24"/>
      <c r="L97" s="43"/>
      <c r="M97" s="56"/>
      <c r="N97" s="24"/>
      <c r="O97" s="24"/>
      <c r="P97" s="24"/>
      <c r="Q97" s="24"/>
      <c r="R97" s="24"/>
      <c r="S97" s="24"/>
      <c r="T97" s="57"/>
      <c r="AT97" s="6" t="s">
        <v>139</v>
      </c>
      <c r="AU97" s="6" t="s">
        <v>79</v>
      </c>
    </row>
    <row r="98" spans="2:51" s="6" customFormat="1" ht="15.75" customHeight="1">
      <c r="B98" s="161"/>
      <c r="C98" s="162"/>
      <c r="D98" s="159" t="s">
        <v>141</v>
      </c>
      <c r="E98" s="162"/>
      <c r="F98" s="163" t="s">
        <v>709</v>
      </c>
      <c r="G98" s="162"/>
      <c r="H98" s="164">
        <v>477.132</v>
      </c>
      <c r="J98" s="162"/>
      <c r="K98" s="162"/>
      <c r="L98" s="165"/>
      <c r="M98" s="166"/>
      <c r="N98" s="162"/>
      <c r="O98" s="162"/>
      <c r="P98" s="162"/>
      <c r="Q98" s="162"/>
      <c r="R98" s="162"/>
      <c r="S98" s="162"/>
      <c r="T98" s="167"/>
      <c r="AT98" s="168" t="s">
        <v>141</v>
      </c>
      <c r="AU98" s="168" t="s">
        <v>79</v>
      </c>
      <c r="AV98" s="168" t="s">
        <v>79</v>
      </c>
      <c r="AW98" s="168" t="s">
        <v>100</v>
      </c>
      <c r="AX98" s="168" t="s">
        <v>71</v>
      </c>
      <c r="AY98" s="168" t="s">
        <v>129</v>
      </c>
    </row>
    <row r="99" spans="2:65" s="6" customFormat="1" ht="15.75" customHeight="1">
      <c r="B99" s="23"/>
      <c r="C99" s="145" t="s">
        <v>136</v>
      </c>
      <c r="D99" s="145" t="s">
        <v>131</v>
      </c>
      <c r="E99" s="146" t="s">
        <v>239</v>
      </c>
      <c r="F99" s="147" t="s">
        <v>240</v>
      </c>
      <c r="G99" s="148" t="s">
        <v>165</v>
      </c>
      <c r="H99" s="149">
        <v>238.357</v>
      </c>
      <c r="I99" s="150"/>
      <c r="J99" s="151">
        <f>ROUND($I$99*$H$99,2)</f>
        <v>0</v>
      </c>
      <c r="K99" s="147" t="s">
        <v>135</v>
      </c>
      <c r="L99" s="43"/>
      <c r="M99" s="152"/>
      <c r="N99" s="153" t="s">
        <v>42</v>
      </c>
      <c r="O99" s="24"/>
      <c r="P99" s="24"/>
      <c r="Q99" s="154">
        <v>0</v>
      </c>
      <c r="R99" s="154">
        <f>$Q$99*$H$99</f>
        <v>0</v>
      </c>
      <c r="S99" s="154">
        <v>0</v>
      </c>
      <c r="T99" s="155">
        <f>$S$99*$H$99</f>
        <v>0</v>
      </c>
      <c r="AR99" s="89" t="s">
        <v>136</v>
      </c>
      <c r="AT99" s="89" t="s">
        <v>131</v>
      </c>
      <c r="AU99" s="89" t="s">
        <v>79</v>
      </c>
      <c r="AY99" s="6" t="s">
        <v>129</v>
      </c>
      <c r="BE99" s="156">
        <f>IF($N$99="základní",$J$99,0)</f>
        <v>0</v>
      </c>
      <c r="BF99" s="156">
        <f>IF($N$99="snížená",$J$99,0)</f>
        <v>0</v>
      </c>
      <c r="BG99" s="156">
        <f>IF($N$99="zákl. přenesená",$J$99,0)</f>
        <v>0</v>
      </c>
      <c r="BH99" s="156">
        <f>IF($N$99="sníž. přenesená",$J$99,0)</f>
        <v>0</v>
      </c>
      <c r="BI99" s="156">
        <f>IF($N$99="nulová",$J$99,0)</f>
        <v>0</v>
      </c>
      <c r="BJ99" s="89" t="s">
        <v>20</v>
      </c>
      <c r="BK99" s="156">
        <f>ROUND($I$99*$H$99,2)</f>
        <v>0</v>
      </c>
      <c r="BL99" s="89" t="s">
        <v>136</v>
      </c>
      <c r="BM99" s="89" t="s">
        <v>710</v>
      </c>
    </row>
    <row r="100" spans="2:47" s="6" customFormat="1" ht="16.5" customHeight="1">
      <c r="B100" s="23"/>
      <c r="C100" s="24"/>
      <c r="D100" s="157" t="s">
        <v>137</v>
      </c>
      <c r="E100" s="24"/>
      <c r="F100" s="158" t="s">
        <v>240</v>
      </c>
      <c r="G100" s="24"/>
      <c r="H100" s="24"/>
      <c r="J100" s="24"/>
      <c r="K100" s="24"/>
      <c r="L100" s="43"/>
      <c r="M100" s="56"/>
      <c r="N100" s="24"/>
      <c r="O100" s="24"/>
      <c r="P100" s="24"/>
      <c r="Q100" s="24"/>
      <c r="R100" s="24"/>
      <c r="S100" s="24"/>
      <c r="T100" s="57"/>
      <c r="AT100" s="6" t="s">
        <v>137</v>
      </c>
      <c r="AU100" s="6" t="s">
        <v>79</v>
      </c>
    </row>
    <row r="101" spans="2:47" s="6" customFormat="1" ht="246.75" customHeight="1">
      <c r="B101" s="23"/>
      <c r="C101" s="24"/>
      <c r="D101" s="159" t="s">
        <v>139</v>
      </c>
      <c r="E101" s="24"/>
      <c r="F101" s="160" t="s">
        <v>242</v>
      </c>
      <c r="G101" s="24"/>
      <c r="H101" s="24"/>
      <c r="J101" s="24"/>
      <c r="K101" s="24"/>
      <c r="L101" s="43"/>
      <c r="M101" s="56"/>
      <c r="N101" s="24"/>
      <c r="O101" s="24"/>
      <c r="P101" s="24"/>
      <c r="Q101" s="24"/>
      <c r="R101" s="24"/>
      <c r="S101" s="24"/>
      <c r="T101" s="57"/>
      <c r="AT101" s="6" t="s">
        <v>139</v>
      </c>
      <c r="AU101" s="6" t="s">
        <v>79</v>
      </c>
    </row>
    <row r="102" spans="2:47" s="6" customFormat="1" ht="30.75" customHeight="1">
      <c r="B102" s="23"/>
      <c r="C102" s="24"/>
      <c r="D102" s="159" t="s">
        <v>556</v>
      </c>
      <c r="E102" s="24"/>
      <c r="F102" s="160" t="s">
        <v>711</v>
      </c>
      <c r="G102" s="24"/>
      <c r="H102" s="24"/>
      <c r="J102" s="24"/>
      <c r="K102" s="24"/>
      <c r="L102" s="43"/>
      <c r="M102" s="56"/>
      <c r="N102" s="24"/>
      <c r="O102" s="24"/>
      <c r="P102" s="24"/>
      <c r="Q102" s="24"/>
      <c r="R102" s="24"/>
      <c r="S102" s="24"/>
      <c r="T102" s="57"/>
      <c r="AT102" s="6" t="s">
        <v>556</v>
      </c>
      <c r="AU102" s="6" t="s">
        <v>79</v>
      </c>
    </row>
    <row r="103" spans="2:65" s="6" customFormat="1" ht="15.75" customHeight="1">
      <c r="B103" s="23"/>
      <c r="C103" s="145" t="s">
        <v>162</v>
      </c>
      <c r="D103" s="145" t="s">
        <v>131</v>
      </c>
      <c r="E103" s="146" t="s">
        <v>253</v>
      </c>
      <c r="F103" s="147" t="s">
        <v>254</v>
      </c>
      <c r="G103" s="148" t="s">
        <v>165</v>
      </c>
      <c r="H103" s="149">
        <v>238.566</v>
      </c>
      <c r="I103" s="150"/>
      <c r="J103" s="151">
        <f>ROUND($I$103*$H$103,2)</f>
        <v>0</v>
      </c>
      <c r="K103" s="147" t="s">
        <v>135</v>
      </c>
      <c r="L103" s="43"/>
      <c r="M103" s="152"/>
      <c r="N103" s="153" t="s">
        <v>42</v>
      </c>
      <c r="O103" s="24"/>
      <c r="P103" s="24"/>
      <c r="Q103" s="154">
        <v>0</v>
      </c>
      <c r="R103" s="154">
        <f>$Q$103*$H$103</f>
        <v>0</v>
      </c>
      <c r="S103" s="154">
        <v>0</v>
      </c>
      <c r="T103" s="155">
        <f>$S$103*$H$103</f>
        <v>0</v>
      </c>
      <c r="AR103" s="89" t="s">
        <v>136</v>
      </c>
      <c r="AT103" s="89" t="s">
        <v>131</v>
      </c>
      <c r="AU103" s="89" t="s">
        <v>79</v>
      </c>
      <c r="AY103" s="6" t="s">
        <v>129</v>
      </c>
      <c r="BE103" s="156">
        <f>IF($N$103="základní",$J$103,0)</f>
        <v>0</v>
      </c>
      <c r="BF103" s="156">
        <f>IF($N$103="snížená",$J$103,0)</f>
        <v>0</v>
      </c>
      <c r="BG103" s="156">
        <f>IF($N$103="zákl. přenesená",$J$103,0)</f>
        <v>0</v>
      </c>
      <c r="BH103" s="156">
        <f>IF($N$103="sníž. přenesená",$J$103,0)</f>
        <v>0</v>
      </c>
      <c r="BI103" s="156">
        <f>IF($N$103="nulová",$J$103,0)</f>
        <v>0</v>
      </c>
      <c r="BJ103" s="89" t="s">
        <v>20</v>
      </c>
      <c r="BK103" s="156">
        <f>ROUND($I$103*$H$103,2)</f>
        <v>0</v>
      </c>
      <c r="BL103" s="89" t="s">
        <v>136</v>
      </c>
      <c r="BM103" s="89" t="s">
        <v>660</v>
      </c>
    </row>
    <row r="104" spans="2:47" s="6" customFormat="1" ht="16.5" customHeight="1">
      <c r="B104" s="23"/>
      <c r="C104" s="24"/>
      <c r="D104" s="157" t="s">
        <v>137</v>
      </c>
      <c r="E104" s="24"/>
      <c r="F104" s="158" t="s">
        <v>712</v>
      </c>
      <c r="G104" s="24"/>
      <c r="H104" s="24"/>
      <c r="J104" s="24"/>
      <c r="K104" s="24"/>
      <c r="L104" s="43"/>
      <c r="M104" s="56"/>
      <c r="N104" s="24"/>
      <c r="O104" s="24"/>
      <c r="P104" s="24"/>
      <c r="Q104" s="24"/>
      <c r="R104" s="24"/>
      <c r="S104" s="24"/>
      <c r="T104" s="57"/>
      <c r="AT104" s="6" t="s">
        <v>137</v>
      </c>
      <c r="AU104" s="6" t="s">
        <v>79</v>
      </c>
    </row>
    <row r="105" spans="2:47" s="6" customFormat="1" ht="125.25" customHeight="1">
      <c r="B105" s="23"/>
      <c r="C105" s="24"/>
      <c r="D105" s="159" t="s">
        <v>139</v>
      </c>
      <c r="E105" s="24"/>
      <c r="F105" s="160" t="s">
        <v>256</v>
      </c>
      <c r="G105" s="24"/>
      <c r="H105" s="24"/>
      <c r="J105" s="24"/>
      <c r="K105" s="24"/>
      <c r="L105" s="43"/>
      <c r="M105" s="56"/>
      <c r="N105" s="24"/>
      <c r="O105" s="24"/>
      <c r="P105" s="24"/>
      <c r="Q105" s="24"/>
      <c r="R105" s="24"/>
      <c r="S105" s="24"/>
      <c r="T105" s="57"/>
      <c r="AT105" s="6" t="s">
        <v>139</v>
      </c>
      <c r="AU105" s="6" t="s">
        <v>79</v>
      </c>
    </row>
    <row r="106" spans="2:65" s="6" customFormat="1" ht="15.75" customHeight="1">
      <c r="B106" s="23"/>
      <c r="C106" s="145" t="s">
        <v>171</v>
      </c>
      <c r="D106" s="145" t="s">
        <v>131</v>
      </c>
      <c r="E106" s="146" t="s">
        <v>713</v>
      </c>
      <c r="F106" s="147" t="s">
        <v>714</v>
      </c>
      <c r="G106" s="148" t="s">
        <v>165</v>
      </c>
      <c r="H106" s="149">
        <v>238.566</v>
      </c>
      <c r="I106" s="150"/>
      <c r="J106" s="151">
        <f>ROUND($I$106*$H$106,2)</f>
        <v>0</v>
      </c>
      <c r="K106" s="147" t="s">
        <v>135</v>
      </c>
      <c r="L106" s="43"/>
      <c r="M106" s="152"/>
      <c r="N106" s="153" t="s">
        <v>42</v>
      </c>
      <c r="O106" s="24"/>
      <c r="P106" s="24"/>
      <c r="Q106" s="154">
        <v>0</v>
      </c>
      <c r="R106" s="154">
        <f>$Q$106*$H$106</f>
        <v>0</v>
      </c>
      <c r="S106" s="154">
        <v>0</v>
      </c>
      <c r="T106" s="155">
        <f>$S$106*$H$106</f>
        <v>0</v>
      </c>
      <c r="AR106" s="89" t="s">
        <v>136</v>
      </c>
      <c r="AT106" s="89" t="s">
        <v>131</v>
      </c>
      <c r="AU106" s="89" t="s">
        <v>79</v>
      </c>
      <c r="AY106" s="6" t="s">
        <v>129</v>
      </c>
      <c r="BE106" s="156">
        <f>IF($N$106="základní",$J$106,0)</f>
        <v>0</v>
      </c>
      <c r="BF106" s="156">
        <f>IF($N$106="snížená",$J$106,0)</f>
        <v>0</v>
      </c>
      <c r="BG106" s="156">
        <f>IF($N$106="zákl. přenesená",$J$106,0)</f>
        <v>0</v>
      </c>
      <c r="BH106" s="156">
        <f>IF($N$106="sníž. přenesená",$J$106,0)</f>
        <v>0</v>
      </c>
      <c r="BI106" s="156">
        <f>IF($N$106="nulová",$J$106,0)</f>
        <v>0</v>
      </c>
      <c r="BJ106" s="89" t="s">
        <v>20</v>
      </c>
      <c r="BK106" s="156">
        <f>ROUND($I$106*$H$106,2)</f>
        <v>0</v>
      </c>
      <c r="BL106" s="89" t="s">
        <v>136</v>
      </c>
      <c r="BM106" s="89" t="s">
        <v>715</v>
      </c>
    </row>
    <row r="107" spans="2:47" s="6" customFormat="1" ht="27" customHeight="1">
      <c r="B107" s="23"/>
      <c r="C107" s="24"/>
      <c r="D107" s="157" t="s">
        <v>137</v>
      </c>
      <c r="E107" s="24"/>
      <c r="F107" s="158" t="s">
        <v>716</v>
      </c>
      <c r="G107" s="24"/>
      <c r="H107" s="24"/>
      <c r="J107" s="24"/>
      <c r="K107" s="24"/>
      <c r="L107" s="43"/>
      <c r="M107" s="56"/>
      <c r="N107" s="24"/>
      <c r="O107" s="24"/>
      <c r="P107" s="24"/>
      <c r="Q107" s="24"/>
      <c r="R107" s="24"/>
      <c r="S107" s="24"/>
      <c r="T107" s="57"/>
      <c r="AT107" s="6" t="s">
        <v>137</v>
      </c>
      <c r="AU107" s="6" t="s">
        <v>79</v>
      </c>
    </row>
    <row r="108" spans="2:47" s="6" customFormat="1" ht="368.25" customHeight="1">
      <c r="B108" s="23"/>
      <c r="C108" s="24"/>
      <c r="D108" s="159" t="s">
        <v>139</v>
      </c>
      <c r="E108" s="24"/>
      <c r="F108" s="160" t="s">
        <v>717</v>
      </c>
      <c r="G108" s="24"/>
      <c r="H108" s="24"/>
      <c r="J108" s="24"/>
      <c r="K108" s="24"/>
      <c r="L108" s="43"/>
      <c r="M108" s="56"/>
      <c r="N108" s="24"/>
      <c r="O108" s="24"/>
      <c r="P108" s="24"/>
      <c r="Q108" s="24"/>
      <c r="R108" s="24"/>
      <c r="S108" s="24"/>
      <c r="T108" s="57"/>
      <c r="AT108" s="6" t="s">
        <v>139</v>
      </c>
      <c r="AU108" s="6" t="s">
        <v>79</v>
      </c>
    </row>
    <row r="109" spans="2:63" s="132" customFormat="1" ht="30.75" customHeight="1">
      <c r="B109" s="133"/>
      <c r="C109" s="134"/>
      <c r="D109" s="134" t="s">
        <v>70</v>
      </c>
      <c r="E109" s="143" t="s">
        <v>171</v>
      </c>
      <c r="F109" s="143" t="s">
        <v>718</v>
      </c>
      <c r="G109" s="134"/>
      <c r="H109" s="134"/>
      <c r="J109" s="144">
        <f>$BK$109</f>
        <v>0</v>
      </c>
      <c r="K109" s="134"/>
      <c r="L109" s="137"/>
      <c r="M109" s="138"/>
      <c r="N109" s="134"/>
      <c r="O109" s="134"/>
      <c r="P109" s="139">
        <f>SUM($P$110:$P$113)</f>
        <v>0</v>
      </c>
      <c r="Q109" s="134"/>
      <c r="R109" s="139">
        <f>SUM($R$110:$R$113)</f>
        <v>0.47056000000000003</v>
      </c>
      <c r="S109" s="134"/>
      <c r="T109" s="140">
        <f>SUM($T$110:$T$113)</f>
        <v>0</v>
      </c>
      <c r="AR109" s="141" t="s">
        <v>20</v>
      </c>
      <c r="AT109" s="141" t="s">
        <v>70</v>
      </c>
      <c r="AU109" s="141" t="s">
        <v>20</v>
      </c>
      <c r="AY109" s="141" t="s">
        <v>129</v>
      </c>
      <c r="BK109" s="142">
        <f>SUM($BK$110:$BK$113)</f>
        <v>0</v>
      </c>
    </row>
    <row r="110" spans="2:65" s="6" customFormat="1" ht="15.75" customHeight="1">
      <c r="B110" s="23"/>
      <c r="C110" s="145" t="s">
        <v>187</v>
      </c>
      <c r="D110" s="145" t="s">
        <v>131</v>
      </c>
      <c r="E110" s="146" t="s">
        <v>719</v>
      </c>
      <c r="F110" s="147" t="s">
        <v>720</v>
      </c>
      <c r="G110" s="148" t="s">
        <v>148</v>
      </c>
      <c r="H110" s="149">
        <v>138.4</v>
      </c>
      <c r="I110" s="150"/>
      <c r="J110" s="151">
        <f>ROUND($I$110*$H$110,2)</f>
        <v>0</v>
      </c>
      <c r="K110" s="147" t="s">
        <v>135</v>
      </c>
      <c r="L110" s="43"/>
      <c r="M110" s="152"/>
      <c r="N110" s="153" t="s">
        <v>42</v>
      </c>
      <c r="O110" s="24"/>
      <c r="P110" s="24"/>
      <c r="Q110" s="154">
        <v>0.0002</v>
      </c>
      <c r="R110" s="154">
        <f>$Q$110*$H$110</f>
        <v>0.027680000000000003</v>
      </c>
      <c r="S110" s="154">
        <v>0</v>
      </c>
      <c r="T110" s="155">
        <f>$S$110*$H$110</f>
        <v>0</v>
      </c>
      <c r="AR110" s="89" t="s">
        <v>136</v>
      </c>
      <c r="AT110" s="89" t="s">
        <v>131</v>
      </c>
      <c r="AU110" s="89" t="s">
        <v>79</v>
      </c>
      <c r="AY110" s="6" t="s">
        <v>129</v>
      </c>
      <c r="BE110" s="156">
        <f>IF($N$110="základní",$J$110,0)</f>
        <v>0</v>
      </c>
      <c r="BF110" s="156">
        <f>IF($N$110="snížená",$J$110,0)</f>
        <v>0</v>
      </c>
      <c r="BG110" s="156">
        <f>IF($N$110="zákl. přenesená",$J$110,0)</f>
        <v>0</v>
      </c>
      <c r="BH110" s="156">
        <f>IF($N$110="sníž. přenesená",$J$110,0)</f>
        <v>0</v>
      </c>
      <c r="BI110" s="156">
        <f>IF($N$110="nulová",$J$110,0)</f>
        <v>0</v>
      </c>
      <c r="BJ110" s="89" t="s">
        <v>20</v>
      </c>
      <c r="BK110" s="156">
        <f>ROUND($I$110*$H$110,2)</f>
        <v>0</v>
      </c>
      <c r="BL110" s="89" t="s">
        <v>136</v>
      </c>
      <c r="BM110" s="89" t="s">
        <v>721</v>
      </c>
    </row>
    <row r="111" spans="2:51" s="6" customFormat="1" ht="15.75" customHeight="1">
      <c r="B111" s="161"/>
      <c r="C111" s="162"/>
      <c r="D111" s="157" t="s">
        <v>141</v>
      </c>
      <c r="E111" s="163"/>
      <c r="F111" s="163" t="s">
        <v>722</v>
      </c>
      <c r="G111" s="162"/>
      <c r="H111" s="164">
        <v>138.4</v>
      </c>
      <c r="J111" s="162"/>
      <c r="K111" s="162"/>
      <c r="L111" s="165"/>
      <c r="M111" s="166"/>
      <c r="N111" s="162"/>
      <c r="O111" s="162"/>
      <c r="P111" s="162"/>
      <c r="Q111" s="162"/>
      <c r="R111" s="162"/>
      <c r="S111" s="162"/>
      <c r="T111" s="167"/>
      <c r="AT111" s="168" t="s">
        <v>141</v>
      </c>
      <c r="AU111" s="168" t="s">
        <v>79</v>
      </c>
      <c r="AV111" s="168" t="s">
        <v>79</v>
      </c>
      <c r="AW111" s="168" t="s">
        <v>100</v>
      </c>
      <c r="AX111" s="168" t="s">
        <v>71</v>
      </c>
      <c r="AY111" s="168" t="s">
        <v>129</v>
      </c>
    </row>
    <row r="112" spans="2:65" s="6" customFormat="1" ht="15.75" customHeight="1">
      <c r="B112" s="23"/>
      <c r="C112" s="145" t="s">
        <v>191</v>
      </c>
      <c r="D112" s="145" t="s">
        <v>131</v>
      </c>
      <c r="E112" s="146" t="s">
        <v>723</v>
      </c>
      <c r="F112" s="147" t="s">
        <v>724</v>
      </c>
      <c r="G112" s="148" t="s">
        <v>148</v>
      </c>
      <c r="H112" s="149">
        <v>138.4</v>
      </c>
      <c r="I112" s="150"/>
      <c r="J112" s="151">
        <f>ROUND($I$112*$H$112,2)</f>
        <v>0</v>
      </c>
      <c r="K112" s="147" t="s">
        <v>135</v>
      </c>
      <c r="L112" s="43"/>
      <c r="M112" s="152"/>
      <c r="N112" s="153" t="s">
        <v>42</v>
      </c>
      <c r="O112" s="24"/>
      <c r="P112" s="24"/>
      <c r="Q112" s="154">
        <v>0.0032</v>
      </c>
      <c r="R112" s="154">
        <f>$Q$112*$H$112</f>
        <v>0.44288000000000005</v>
      </c>
      <c r="S112" s="154">
        <v>0</v>
      </c>
      <c r="T112" s="155">
        <f>$S$112*$H$112</f>
        <v>0</v>
      </c>
      <c r="AR112" s="89" t="s">
        <v>136</v>
      </c>
      <c r="AT112" s="89" t="s">
        <v>131</v>
      </c>
      <c r="AU112" s="89" t="s">
        <v>79</v>
      </c>
      <c r="AY112" s="6" t="s">
        <v>129</v>
      </c>
      <c r="BE112" s="156">
        <f>IF($N$112="základní",$J$112,0)</f>
        <v>0</v>
      </c>
      <c r="BF112" s="156">
        <f>IF($N$112="snížená",$J$112,0)</f>
        <v>0</v>
      </c>
      <c r="BG112" s="156">
        <f>IF($N$112="zákl. přenesená",$J$112,0)</f>
        <v>0</v>
      </c>
      <c r="BH112" s="156">
        <f>IF($N$112="sníž. přenesená",$J$112,0)</f>
        <v>0</v>
      </c>
      <c r="BI112" s="156">
        <f>IF($N$112="nulová",$J$112,0)</f>
        <v>0</v>
      </c>
      <c r="BJ112" s="89" t="s">
        <v>20</v>
      </c>
      <c r="BK112" s="156">
        <f>ROUND($I$112*$H$112,2)</f>
        <v>0</v>
      </c>
      <c r="BL112" s="89" t="s">
        <v>136</v>
      </c>
      <c r="BM112" s="89" t="s">
        <v>725</v>
      </c>
    </row>
    <row r="113" spans="2:51" s="6" customFormat="1" ht="15.75" customHeight="1">
      <c r="B113" s="161"/>
      <c r="C113" s="162"/>
      <c r="D113" s="157" t="s">
        <v>141</v>
      </c>
      <c r="E113" s="163"/>
      <c r="F113" s="163" t="s">
        <v>722</v>
      </c>
      <c r="G113" s="162"/>
      <c r="H113" s="164">
        <v>138.4</v>
      </c>
      <c r="J113" s="162"/>
      <c r="K113" s="162"/>
      <c r="L113" s="165"/>
      <c r="M113" s="166"/>
      <c r="N113" s="162"/>
      <c r="O113" s="162"/>
      <c r="P113" s="162"/>
      <c r="Q113" s="162"/>
      <c r="R113" s="162"/>
      <c r="S113" s="162"/>
      <c r="T113" s="167"/>
      <c r="AT113" s="168" t="s">
        <v>141</v>
      </c>
      <c r="AU113" s="168" t="s">
        <v>79</v>
      </c>
      <c r="AV113" s="168" t="s">
        <v>79</v>
      </c>
      <c r="AW113" s="168" t="s">
        <v>100</v>
      </c>
      <c r="AX113" s="168" t="s">
        <v>71</v>
      </c>
      <c r="AY113" s="168" t="s">
        <v>129</v>
      </c>
    </row>
    <row r="114" spans="2:63" s="132" customFormat="1" ht="30.75" customHeight="1">
      <c r="B114" s="133"/>
      <c r="C114" s="134"/>
      <c r="D114" s="134" t="s">
        <v>70</v>
      </c>
      <c r="E114" s="143" t="s">
        <v>79</v>
      </c>
      <c r="F114" s="143" t="s">
        <v>726</v>
      </c>
      <c r="G114" s="134"/>
      <c r="H114" s="134"/>
      <c r="J114" s="144">
        <f>$BK$114</f>
        <v>0</v>
      </c>
      <c r="K114" s="134"/>
      <c r="L114" s="137"/>
      <c r="M114" s="138"/>
      <c r="N114" s="134"/>
      <c r="O114" s="134"/>
      <c r="P114" s="139">
        <f>SUM($P$115:$P$128)</f>
        <v>0</v>
      </c>
      <c r="Q114" s="134"/>
      <c r="R114" s="139">
        <f>SUM($R$115:$R$128)</f>
        <v>9.351917063999998</v>
      </c>
      <c r="S114" s="134"/>
      <c r="T114" s="140">
        <f>SUM($T$115:$T$128)</f>
        <v>0</v>
      </c>
      <c r="AR114" s="141" t="s">
        <v>20</v>
      </c>
      <c r="AT114" s="141" t="s">
        <v>70</v>
      </c>
      <c r="AU114" s="141" t="s">
        <v>20</v>
      </c>
      <c r="AY114" s="141" t="s">
        <v>129</v>
      </c>
      <c r="BK114" s="142">
        <f>SUM($BK$115:$BK$128)</f>
        <v>0</v>
      </c>
    </row>
    <row r="115" spans="2:65" s="6" customFormat="1" ht="15.75" customHeight="1">
      <c r="B115" s="23"/>
      <c r="C115" s="145" t="s">
        <v>197</v>
      </c>
      <c r="D115" s="145" t="s">
        <v>131</v>
      </c>
      <c r="E115" s="146" t="s">
        <v>727</v>
      </c>
      <c r="F115" s="147" t="s">
        <v>728</v>
      </c>
      <c r="G115" s="148" t="s">
        <v>165</v>
      </c>
      <c r="H115" s="149">
        <v>5.67</v>
      </c>
      <c r="I115" s="150"/>
      <c r="J115" s="151">
        <f>ROUND($I$115*$H$115,2)</f>
        <v>0</v>
      </c>
      <c r="K115" s="147" t="s">
        <v>135</v>
      </c>
      <c r="L115" s="43"/>
      <c r="M115" s="152"/>
      <c r="N115" s="153" t="s">
        <v>42</v>
      </c>
      <c r="O115" s="24"/>
      <c r="P115" s="24"/>
      <c r="Q115" s="154">
        <v>1.63</v>
      </c>
      <c r="R115" s="154">
        <f>$Q$115*$H$115</f>
        <v>9.242099999999999</v>
      </c>
      <c r="S115" s="154">
        <v>0</v>
      </c>
      <c r="T115" s="155">
        <f>$S$115*$H$115</f>
        <v>0</v>
      </c>
      <c r="AR115" s="89" t="s">
        <v>136</v>
      </c>
      <c r="AT115" s="89" t="s">
        <v>131</v>
      </c>
      <c r="AU115" s="89" t="s">
        <v>79</v>
      </c>
      <c r="AY115" s="6" t="s">
        <v>129</v>
      </c>
      <c r="BE115" s="156">
        <f>IF($N$115="základní",$J$115,0)</f>
        <v>0</v>
      </c>
      <c r="BF115" s="156">
        <f>IF($N$115="snížená",$J$115,0)</f>
        <v>0</v>
      </c>
      <c r="BG115" s="156">
        <f>IF($N$115="zákl. přenesená",$J$115,0)</f>
        <v>0</v>
      </c>
      <c r="BH115" s="156">
        <f>IF($N$115="sníž. přenesená",$J$115,0)</f>
        <v>0</v>
      </c>
      <c r="BI115" s="156">
        <f>IF($N$115="nulová",$J$115,0)</f>
        <v>0</v>
      </c>
      <c r="BJ115" s="89" t="s">
        <v>20</v>
      </c>
      <c r="BK115" s="156">
        <f>ROUND($I$115*$H$115,2)</f>
        <v>0</v>
      </c>
      <c r="BL115" s="89" t="s">
        <v>136</v>
      </c>
      <c r="BM115" s="89" t="s">
        <v>679</v>
      </c>
    </row>
    <row r="116" spans="2:47" s="6" customFormat="1" ht="27" customHeight="1">
      <c r="B116" s="23"/>
      <c r="C116" s="24"/>
      <c r="D116" s="157" t="s">
        <v>137</v>
      </c>
      <c r="E116" s="24"/>
      <c r="F116" s="158" t="s">
        <v>729</v>
      </c>
      <c r="G116" s="24"/>
      <c r="H116" s="24"/>
      <c r="J116" s="24"/>
      <c r="K116" s="24"/>
      <c r="L116" s="43"/>
      <c r="M116" s="56"/>
      <c r="N116" s="24"/>
      <c r="O116" s="24"/>
      <c r="P116" s="24"/>
      <c r="Q116" s="24"/>
      <c r="R116" s="24"/>
      <c r="S116" s="24"/>
      <c r="T116" s="57"/>
      <c r="AT116" s="6" t="s">
        <v>137</v>
      </c>
      <c r="AU116" s="6" t="s">
        <v>79</v>
      </c>
    </row>
    <row r="117" spans="2:47" s="6" customFormat="1" ht="71.25" customHeight="1">
      <c r="B117" s="23"/>
      <c r="C117" s="24"/>
      <c r="D117" s="159" t="s">
        <v>139</v>
      </c>
      <c r="E117" s="24"/>
      <c r="F117" s="160" t="s">
        <v>421</v>
      </c>
      <c r="G117" s="24"/>
      <c r="H117" s="24"/>
      <c r="J117" s="24"/>
      <c r="K117" s="24"/>
      <c r="L117" s="43"/>
      <c r="M117" s="56"/>
      <c r="N117" s="24"/>
      <c r="O117" s="24"/>
      <c r="P117" s="24"/>
      <c r="Q117" s="24"/>
      <c r="R117" s="24"/>
      <c r="S117" s="24"/>
      <c r="T117" s="57"/>
      <c r="AT117" s="6" t="s">
        <v>139</v>
      </c>
      <c r="AU117" s="6" t="s">
        <v>79</v>
      </c>
    </row>
    <row r="118" spans="2:51" s="6" customFormat="1" ht="15.75" customHeight="1">
      <c r="B118" s="161"/>
      <c r="C118" s="162"/>
      <c r="D118" s="159" t="s">
        <v>141</v>
      </c>
      <c r="E118" s="162"/>
      <c r="F118" s="163" t="s">
        <v>730</v>
      </c>
      <c r="G118" s="162"/>
      <c r="H118" s="164">
        <v>5.67</v>
      </c>
      <c r="J118" s="162"/>
      <c r="K118" s="162"/>
      <c r="L118" s="165"/>
      <c r="M118" s="166"/>
      <c r="N118" s="162"/>
      <c r="O118" s="162"/>
      <c r="P118" s="162"/>
      <c r="Q118" s="162"/>
      <c r="R118" s="162"/>
      <c r="S118" s="162"/>
      <c r="T118" s="167"/>
      <c r="AT118" s="168" t="s">
        <v>141</v>
      </c>
      <c r="AU118" s="168" t="s">
        <v>79</v>
      </c>
      <c r="AV118" s="168" t="s">
        <v>79</v>
      </c>
      <c r="AW118" s="168" t="s">
        <v>100</v>
      </c>
      <c r="AX118" s="168" t="s">
        <v>71</v>
      </c>
      <c r="AY118" s="168" t="s">
        <v>129</v>
      </c>
    </row>
    <row r="119" spans="2:65" s="6" customFormat="1" ht="15.75" customHeight="1">
      <c r="B119" s="23"/>
      <c r="C119" s="145" t="s">
        <v>25</v>
      </c>
      <c r="D119" s="145" t="s">
        <v>131</v>
      </c>
      <c r="E119" s="146" t="s">
        <v>411</v>
      </c>
      <c r="F119" s="147" t="s">
        <v>412</v>
      </c>
      <c r="G119" s="148" t="s">
        <v>134</v>
      </c>
      <c r="H119" s="149">
        <v>63</v>
      </c>
      <c r="I119" s="150"/>
      <c r="J119" s="151">
        <f>ROUND($I$119*$H$119,2)</f>
        <v>0</v>
      </c>
      <c r="K119" s="147" t="s">
        <v>135</v>
      </c>
      <c r="L119" s="43"/>
      <c r="M119" s="152"/>
      <c r="N119" s="153" t="s">
        <v>42</v>
      </c>
      <c r="O119" s="24"/>
      <c r="P119" s="24"/>
      <c r="Q119" s="154">
        <v>0.0011628</v>
      </c>
      <c r="R119" s="154">
        <f>$Q$119*$H$119</f>
        <v>0.0732564</v>
      </c>
      <c r="S119" s="154">
        <v>0</v>
      </c>
      <c r="T119" s="155">
        <f>$S$119*$H$119</f>
        <v>0</v>
      </c>
      <c r="AR119" s="89" t="s">
        <v>136</v>
      </c>
      <c r="AT119" s="89" t="s">
        <v>131</v>
      </c>
      <c r="AU119" s="89" t="s">
        <v>79</v>
      </c>
      <c r="AY119" s="6" t="s">
        <v>129</v>
      </c>
      <c r="BE119" s="156">
        <f>IF($N$119="základní",$J$119,0)</f>
        <v>0</v>
      </c>
      <c r="BF119" s="156">
        <f>IF($N$119="snížená",$J$119,0)</f>
        <v>0</v>
      </c>
      <c r="BG119" s="156">
        <f>IF($N$119="zákl. přenesená",$J$119,0)</f>
        <v>0</v>
      </c>
      <c r="BH119" s="156">
        <f>IF($N$119="sníž. přenesená",$J$119,0)</f>
        <v>0</v>
      </c>
      <c r="BI119" s="156">
        <f>IF($N$119="nulová",$J$119,0)</f>
        <v>0</v>
      </c>
      <c r="BJ119" s="89" t="s">
        <v>20</v>
      </c>
      <c r="BK119" s="156">
        <f>ROUND($I$119*$H$119,2)</f>
        <v>0</v>
      </c>
      <c r="BL119" s="89" t="s">
        <v>136</v>
      </c>
      <c r="BM119" s="89" t="s">
        <v>687</v>
      </c>
    </row>
    <row r="120" spans="2:47" s="6" customFormat="1" ht="16.5" customHeight="1">
      <c r="B120" s="23"/>
      <c r="C120" s="24"/>
      <c r="D120" s="157" t="s">
        <v>137</v>
      </c>
      <c r="E120" s="24"/>
      <c r="F120" s="158" t="s">
        <v>731</v>
      </c>
      <c r="G120" s="24"/>
      <c r="H120" s="24"/>
      <c r="J120" s="24"/>
      <c r="K120" s="24"/>
      <c r="L120" s="43"/>
      <c r="M120" s="56"/>
      <c r="N120" s="24"/>
      <c r="O120" s="24"/>
      <c r="P120" s="24"/>
      <c r="Q120" s="24"/>
      <c r="R120" s="24"/>
      <c r="S120" s="24"/>
      <c r="T120" s="57"/>
      <c r="AT120" s="6" t="s">
        <v>137</v>
      </c>
      <c r="AU120" s="6" t="s">
        <v>79</v>
      </c>
    </row>
    <row r="121" spans="2:47" s="6" customFormat="1" ht="57.75" customHeight="1">
      <c r="B121" s="23"/>
      <c r="C121" s="24"/>
      <c r="D121" s="159" t="s">
        <v>139</v>
      </c>
      <c r="E121" s="24"/>
      <c r="F121" s="160" t="s">
        <v>414</v>
      </c>
      <c r="G121" s="24"/>
      <c r="H121" s="24"/>
      <c r="J121" s="24"/>
      <c r="K121" s="24"/>
      <c r="L121" s="43"/>
      <c r="M121" s="56"/>
      <c r="N121" s="24"/>
      <c r="O121" s="24"/>
      <c r="P121" s="24"/>
      <c r="Q121" s="24"/>
      <c r="R121" s="24"/>
      <c r="S121" s="24"/>
      <c r="T121" s="57"/>
      <c r="AT121" s="6" t="s">
        <v>139</v>
      </c>
      <c r="AU121" s="6" t="s">
        <v>79</v>
      </c>
    </row>
    <row r="122" spans="2:51" s="6" customFormat="1" ht="15.75" customHeight="1">
      <c r="B122" s="161"/>
      <c r="C122" s="162"/>
      <c r="D122" s="159" t="s">
        <v>141</v>
      </c>
      <c r="E122" s="162"/>
      <c r="F122" s="163" t="s">
        <v>732</v>
      </c>
      <c r="G122" s="162"/>
      <c r="H122" s="164">
        <v>63</v>
      </c>
      <c r="J122" s="162"/>
      <c r="K122" s="162"/>
      <c r="L122" s="165"/>
      <c r="M122" s="166"/>
      <c r="N122" s="162"/>
      <c r="O122" s="162"/>
      <c r="P122" s="162"/>
      <c r="Q122" s="162"/>
      <c r="R122" s="162"/>
      <c r="S122" s="162"/>
      <c r="T122" s="167"/>
      <c r="AT122" s="168" t="s">
        <v>141</v>
      </c>
      <c r="AU122" s="168" t="s">
        <v>79</v>
      </c>
      <c r="AV122" s="168" t="s">
        <v>79</v>
      </c>
      <c r="AW122" s="168" t="s">
        <v>100</v>
      </c>
      <c r="AX122" s="168" t="s">
        <v>71</v>
      </c>
      <c r="AY122" s="168" t="s">
        <v>129</v>
      </c>
    </row>
    <row r="123" spans="2:65" s="6" customFormat="1" ht="15.75" customHeight="1">
      <c r="B123" s="23"/>
      <c r="C123" s="145" t="s">
        <v>207</v>
      </c>
      <c r="D123" s="145" t="s">
        <v>131</v>
      </c>
      <c r="E123" s="146" t="s">
        <v>424</v>
      </c>
      <c r="F123" s="147" t="s">
        <v>425</v>
      </c>
      <c r="G123" s="148" t="s">
        <v>148</v>
      </c>
      <c r="H123" s="149">
        <v>75.6</v>
      </c>
      <c r="I123" s="150"/>
      <c r="J123" s="151">
        <f>ROUND($I$123*$H$123,2)</f>
        <v>0</v>
      </c>
      <c r="K123" s="147" t="s">
        <v>135</v>
      </c>
      <c r="L123" s="43"/>
      <c r="M123" s="152"/>
      <c r="N123" s="153" t="s">
        <v>42</v>
      </c>
      <c r="O123" s="24"/>
      <c r="P123" s="24"/>
      <c r="Q123" s="154">
        <v>0.00016694</v>
      </c>
      <c r="R123" s="154">
        <f>$Q$123*$H$123</f>
        <v>0.012620663999999998</v>
      </c>
      <c r="S123" s="154">
        <v>0</v>
      </c>
      <c r="T123" s="155">
        <f>$S$123*$H$123</f>
        <v>0</v>
      </c>
      <c r="AR123" s="89" t="s">
        <v>136</v>
      </c>
      <c r="AT123" s="89" t="s">
        <v>131</v>
      </c>
      <c r="AU123" s="89" t="s">
        <v>79</v>
      </c>
      <c r="AY123" s="6" t="s">
        <v>129</v>
      </c>
      <c r="BE123" s="156">
        <f>IF($N$123="základní",$J$123,0)</f>
        <v>0</v>
      </c>
      <c r="BF123" s="156">
        <f>IF($N$123="snížená",$J$123,0)</f>
        <v>0</v>
      </c>
      <c r="BG123" s="156">
        <f>IF($N$123="zákl. přenesená",$J$123,0)</f>
        <v>0</v>
      </c>
      <c r="BH123" s="156">
        <f>IF($N$123="sníž. přenesená",$J$123,0)</f>
        <v>0</v>
      </c>
      <c r="BI123" s="156">
        <f>IF($N$123="nulová",$J$123,0)</f>
        <v>0</v>
      </c>
      <c r="BJ123" s="89" t="s">
        <v>20</v>
      </c>
      <c r="BK123" s="156">
        <f>ROUND($I$123*$H$123,2)</f>
        <v>0</v>
      </c>
      <c r="BL123" s="89" t="s">
        <v>136</v>
      </c>
      <c r="BM123" s="89" t="s">
        <v>733</v>
      </c>
    </row>
    <row r="124" spans="2:47" s="6" customFormat="1" ht="27" customHeight="1">
      <c r="B124" s="23"/>
      <c r="C124" s="24"/>
      <c r="D124" s="157" t="s">
        <v>137</v>
      </c>
      <c r="E124" s="24"/>
      <c r="F124" s="158" t="s">
        <v>734</v>
      </c>
      <c r="G124" s="24"/>
      <c r="H124" s="24"/>
      <c r="J124" s="24"/>
      <c r="K124" s="24"/>
      <c r="L124" s="43"/>
      <c r="M124" s="56"/>
      <c r="N124" s="24"/>
      <c r="O124" s="24"/>
      <c r="P124" s="24"/>
      <c r="Q124" s="24"/>
      <c r="R124" s="24"/>
      <c r="S124" s="24"/>
      <c r="T124" s="57"/>
      <c r="AT124" s="6" t="s">
        <v>137</v>
      </c>
      <c r="AU124" s="6" t="s">
        <v>79</v>
      </c>
    </row>
    <row r="125" spans="2:47" s="6" customFormat="1" ht="165.75" customHeight="1">
      <c r="B125" s="23"/>
      <c r="C125" s="24"/>
      <c r="D125" s="159" t="s">
        <v>139</v>
      </c>
      <c r="E125" s="24"/>
      <c r="F125" s="160" t="s">
        <v>427</v>
      </c>
      <c r="G125" s="24"/>
      <c r="H125" s="24"/>
      <c r="J125" s="24"/>
      <c r="K125" s="24"/>
      <c r="L125" s="43"/>
      <c r="M125" s="56"/>
      <c r="N125" s="24"/>
      <c r="O125" s="24"/>
      <c r="P125" s="24"/>
      <c r="Q125" s="24"/>
      <c r="R125" s="24"/>
      <c r="S125" s="24"/>
      <c r="T125" s="57"/>
      <c r="AT125" s="6" t="s">
        <v>139</v>
      </c>
      <c r="AU125" s="6" t="s">
        <v>79</v>
      </c>
    </row>
    <row r="126" spans="2:51" s="6" customFormat="1" ht="15.75" customHeight="1">
      <c r="B126" s="161"/>
      <c r="C126" s="162"/>
      <c r="D126" s="159" t="s">
        <v>141</v>
      </c>
      <c r="E126" s="162"/>
      <c r="F126" s="163" t="s">
        <v>735</v>
      </c>
      <c r="G126" s="162"/>
      <c r="H126" s="164">
        <v>75.6</v>
      </c>
      <c r="J126" s="162"/>
      <c r="K126" s="162"/>
      <c r="L126" s="165"/>
      <c r="M126" s="166"/>
      <c r="N126" s="162"/>
      <c r="O126" s="162"/>
      <c r="P126" s="162"/>
      <c r="Q126" s="162"/>
      <c r="R126" s="162"/>
      <c r="S126" s="162"/>
      <c r="T126" s="167"/>
      <c r="AT126" s="168" t="s">
        <v>141</v>
      </c>
      <c r="AU126" s="168" t="s">
        <v>79</v>
      </c>
      <c r="AV126" s="168" t="s">
        <v>79</v>
      </c>
      <c r="AW126" s="168" t="s">
        <v>100</v>
      </c>
      <c r="AX126" s="168" t="s">
        <v>71</v>
      </c>
      <c r="AY126" s="168" t="s">
        <v>129</v>
      </c>
    </row>
    <row r="127" spans="2:65" s="6" customFormat="1" ht="15.75" customHeight="1">
      <c r="B127" s="23"/>
      <c r="C127" s="176" t="s">
        <v>211</v>
      </c>
      <c r="D127" s="176" t="s">
        <v>264</v>
      </c>
      <c r="E127" s="177" t="s">
        <v>430</v>
      </c>
      <c r="F127" s="178" t="s">
        <v>431</v>
      </c>
      <c r="G127" s="179" t="s">
        <v>134</v>
      </c>
      <c r="H127" s="180">
        <v>63</v>
      </c>
      <c r="I127" s="181"/>
      <c r="J127" s="182">
        <f>ROUND($I$127*$H$127,2)</f>
        <v>0</v>
      </c>
      <c r="K127" s="178"/>
      <c r="L127" s="183"/>
      <c r="M127" s="184"/>
      <c r="N127" s="185" t="s">
        <v>42</v>
      </c>
      <c r="O127" s="24"/>
      <c r="P127" s="24"/>
      <c r="Q127" s="154">
        <v>0.00038</v>
      </c>
      <c r="R127" s="154">
        <f>$Q$127*$H$127</f>
        <v>0.023940000000000003</v>
      </c>
      <c r="S127" s="154">
        <v>0</v>
      </c>
      <c r="T127" s="155">
        <f>$S$127*$H$127</f>
        <v>0</v>
      </c>
      <c r="AR127" s="89" t="s">
        <v>191</v>
      </c>
      <c r="AT127" s="89" t="s">
        <v>264</v>
      </c>
      <c r="AU127" s="89" t="s">
        <v>79</v>
      </c>
      <c r="AY127" s="6" t="s">
        <v>129</v>
      </c>
      <c r="BE127" s="156">
        <f>IF($N$127="základní",$J$127,0)</f>
        <v>0</v>
      </c>
      <c r="BF127" s="156">
        <f>IF($N$127="snížená",$J$127,0)</f>
        <v>0</v>
      </c>
      <c r="BG127" s="156">
        <f>IF($N$127="zákl. přenesená",$J$127,0)</f>
        <v>0</v>
      </c>
      <c r="BH127" s="156">
        <f>IF($N$127="sníž. přenesená",$J$127,0)</f>
        <v>0</v>
      </c>
      <c r="BI127" s="156">
        <f>IF($N$127="nulová",$J$127,0)</f>
        <v>0</v>
      </c>
      <c r="BJ127" s="89" t="s">
        <v>20</v>
      </c>
      <c r="BK127" s="156">
        <f>ROUND($I$127*$H$127,2)</f>
        <v>0</v>
      </c>
      <c r="BL127" s="89" t="s">
        <v>136</v>
      </c>
      <c r="BM127" s="89" t="s">
        <v>736</v>
      </c>
    </row>
    <row r="128" spans="2:47" s="6" customFormat="1" ht="27" customHeight="1">
      <c r="B128" s="23"/>
      <c r="C128" s="24"/>
      <c r="D128" s="157" t="s">
        <v>137</v>
      </c>
      <c r="E128" s="24"/>
      <c r="F128" s="158" t="s">
        <v>737</v>
      </c>
      <c r="G128" s="24"/>
      <c r="H128" s="24"/>
      <c r="J128" s="24"/>
      <c r="K128" s="24"/>
      <c r="L128" s="43"/>
      <c r="M128" s="56"/>
      <c r="N128" s="24"/>
      <c r="O128" s="24"/>
      <c r="P128" s="24"/>
      <c r="Q128" s="24"/>
      <c r="R128" s="24"/>
      <c r="S128" s="24"/>
      <c r="T128" s="57"/>
      <c r="AT128" s="6" t="s">
        <v>137</v>
      </c>
      <c r="AU128" s="6" t="s">
        <v>79</v>
      </c>
    </row>
    <row r="129" spans="2:63" s="132" customFormat="1" ht="30.75" customHeight="1">
      <c r="B129" s="133"/>
      <c r="C129" s="134"/>
      <c r="D129" s="134" t="s">
        <v>70</v>
      </c>
      <c r="E129" s="143" t="s">
        <v>153</v>
      </c>
      <c r="F129" s="143" t="s">
        <v>738</v>
      </c>
      <c r="G129" s="134"/>
      <c r="H129" s="134"/>
      <c r="J129" s="144">
        <f>$BK$129</f>
        <v>0</v>
      </c>
      <c r="K129" s="134"/>
      <c r="L129" s="137"/>
      <c r="M129" s="138"/>
      <c r="N129" s="134"/>
      <c r="O129" s="134"/>
      <c r="P129" s="139">
        <f>SUM($P$130:$P$149)</f>
        <v>0</v>
      </c>
      <c r="Q129" s="134"/>
      <c r="R129" s="139">
        <f>SUM($R$130:$R$149)</f>
        <v>254.27215500091</v>
      </c>
      <c r="S129" s="134"/>
      <c r="T129" s="140">
        <f>SUM($T$130:$T$149)</f>
        <v>0</v>
      </c>
      <c r="AR129" s="141" t="s">
        <v>20</v>
      </c>
      <c r="AT129" s="141" t="s">
        <v>70</v>
      </c>
      <c r="AU129" s="141" t="s">
        <v>20</v>
      </c>
      <c r="AY129" s="141" t="s">
        <v>129</v>
      </c>
      <c r="BK129" s="142">
        <f>SUM($BK$130:$BK$149)</f>
        <v>0</v>
      </c>
    </row>
    <row r="130" spans="2:65" s="6" customFormat="1" ht="15.75" customHeight="1">
      <c r="B130" s="23"/>
      <c r="C130" s="145" t="s">
        <v>217</v>
      </c>
      <c r="D130" s="145" t="s">
        <v>131</v>
      </c>
      <c r="E130" s="146" t="s">
        <v>739</v>
      </c>
      <c r="F130" s="147" t="s">
        <v>740</v>
      </c>
      <c r="G130" s="148" t="s">
        <v>148</v>
      </c>
      <c r="H130" s="149">
        <v>29.505</v>
      </c>
      <c r="I130" s="150"/>
      <c r="J130" s="151">
        <f>ROUND($I$130*$H$130,2)</f>
        <v>0</v>
      </c>
      <c r="K130" s="147"/>
      <c r="L130" s="43"/>
      <c r="M130" s="152"/>
      <c r="N130" s="153" t="s">
        <v>42</v>
      </c>
      <c r="O130" s="24"/>
      <c r="P130" s="24"/>
      <c r="Q130" s="154">
        <v>0.26463</v>
      </c>
      <c r="R130" s="154">
        <f>$Q$130*$H$130</f>
        <v>7.807908149999999</v>
      </c>
      <c r="S130" s="154">
        <v>0</v>
      </c>
      <c r="T130" s="155">
        <f>$S$130*$H$130</f>
        <v>0</v>
      </c>
      <c r="AR130" s="89" t="s">
        <v>136</v>
      </c>
      <c r="AT130" s="89" t="s">
        <v>131</v>
      </c>
      <c r="AU130" s="89" t="s">
        <v>79</v>
      </c>
      <c r="AY130" s="6" t="s">
        <v>129</v>
      </c>
      <c r="BE130" s="156">
        <f>IF($N$130="základní",$J$130,0)</f>
        <v>0</v>
      </c>
      <c r="BF130" s="156">
        <f>IF($N$130="snížená",$J$130,0)</f>
        <v>0</v>
      </c>
      <c r="BG130" s="156">
        <f>IF($N$130="zákl. přenesená",$J$130,0)</f>
        <v>0</v>
      </c>
      <c r="BH130" s="156">
        <f>IF($N$130="sníž. přenesená",$J$130,0)</f>
        <v>0</v>
      </c>
      <c r="BI130" s="156">
        <f>IF($N$130="nulová",$J$130,0)</f>
        <v>0</v>
      </c>
      <c r="BJ130" s="89" t="s">
        <v>20</v>
      </c>
      <c r="BK130" s="156">
        <f>ROUND($I$130*$H$130,2)</f>
        <v>0</v>
      </c>
      <c r="BL130" s="89" t="s">
        <v>136</v>
      </c>
      <c r="BM130" s="89" t="s">
        <v>741</v>
      </c>
    </row>
    <row r="131" spans="2:47" s="6" customFormat="1" ht="16.5" customHeight="1">
      <c r="B131" s="23"/>
      <c r="C131" s="24"/>
      <c r="D131" s="157" t="s">
        <v>137</v>
      </c>
      <c r="E131" s="24"/>
      <c r="F131" s="158" t="s">
        <v>740</v>
      </c>
      <c r="G131" s="24"/>
      <c r="H131" s="24"/>
      <c r="J131" s="24"/>
      <c r="K131" s="24"/>
      <c r="L131" s="43"/>
      <c r="M131" s="56"/>
      <c r="N131" s="24"/>
      <c r="O131" s="24"/>
      <c r="P131" s="24"/>
      <c r="Q131" s="24"/>
      <c r="R131" s="24"/>
      <c r="S131" s="24"/>
      <c r="T131" s="57"/>
      <c r="AT131" s="6" t="s">
        <v>137</v>
      </c>
      <c r="AU131" s="6" t="s">
        <v>79</v>
      </c>
    </row>
    <row r="132" spans="2:51" s="6" customFormat="1" ht="15.75" customHeight="1">
      <c r="B132" s="161"/>
      <c r="C132" s="162"/>
      <c r="D132" s="159" t="s">
        <v>141</v>
      </c>
      <c r="E132" s="162"/>
      <c r="F132" s="163" t="s">
        <v>742</v>
      </c>
      <c r="G132" s="162"/>
      <c r="H132" s="164">
        <v>29.505</v>
      </c>
      <c r="J132" s="162"/>
      <c r="K132" s="162"/>
      <c r="L132" s="165"/>
      <c r="M132" s="166"/>
      <c r="N132" s="162"/>
      <c r="O132" s="162"/>
      <c r="P132" s="162"/>
      <c r="Q132" s="162"/>
      <c r="R132" s="162"/>
      <c r="S132" s="162"/>
      <c r="T132" s="167"/>
      <c r="AT132" s="168" t="s">
        <v>141</v>
      </c>
      <c r="AU132" s="168" t="s">
        <v>79</v>
      </c>
      <c r="AV132" s="168" t="s">
        <v>79</v>
      </c>
      <c r="AW132" s="168" t="s">
        <v>100</v>
      </c>
      <c r="AX132" s="168" t="s">
        <v>71</v>
      </c>
      <c r="AY132" s="168" t="s">
        <v>129</v>
      </c>
    </row>
    <row r="133" spans="2:65" s="6" customFormat="1" ht="15.75" customHeight="1">
      <c r="B133" s="23"/>
      <c r="C133" s="145" t="s">
        <v>224</v>
      </c>
      <c r="D133" s="145" t="s">
        <v>131</v>
      </c>
      <c r="E133" s="146" t="s">
        <v>743</v>
      </c>
      <c r="F133" s="147" t="s">
        <v>744</v>
      </c>
      <c r="G133" s="148" t="s">
        <v>165</v>
      </c>
      <c r="H133" s="149">
        <v>34.6</v>
      </c>
      <c r="I133" s="150"/>
      <c r="J133" s="151">
        <f>ROUND($I$133*$H$133,2)</f>
        <v>0</v>
      </c>
      <c r="K133" s="147" t="s">
        <v>135</v>
      </c>
      <c r="L133" s="43"/>
      <c r="M133" s="152"/>
      <c r="N133" s="153" t="s">
        <v>42</v>
      </c>
      <c r="O133" s="24"/>
      <c r="P133" s="24"/>
      <c r="Q133" s="154">
        <v>2.64625</v>
      </c>
      <c r="R133" s="154">
        <f>$Q$133*$H$133</f>
        <v>91.56025000000001</v>
      </c>
      <c r="S133" s="154">
        <v>0</v>
      </c>
      <c r="T133" s="155">
        <f>$S$133*$H$133</f>
        <v>0</v>
      </c>
      <c r="AR133" s="89" t="s">
        <v>136</v>
      </c>
      <c r="AT133" s="89" t="s">
        <v>131</v>
      </c>
      <c r="AU133" s="89" t="s">
        <v>79</v>
      </c>
      <c r="AY133" s="6" t="s">
        <v>129</v>
      </c>
      <c r="BE133" s="156">
        <f>IF($N$133="základní",$J$133,0)</f>
        <v>0</v>
      </c>
      <c r="BF133" s="156">
        <f>IF($N$133="snížená",$J$133,0)</f>
        <v>0</v>
      </c>
      <c r="BG133" s="156">
        <f>IF($N$133="zákl. přenesená",$J$133,0)</f>
        <v>0</v>
      </c>
      <c r="BH133" s="156">
        <f>IF($N$133="sníž. přenesená",$J$133,0)</f>
        <v>0</v>
      </c>
      <c r="BI133" s="156">
        <f>IF($N$133="nulová",$J$133,0)</f>
        <v>0</v>
      </c>
      <c r="BJ133" s="89" t="s">
        <v>20</v>
      </c>
      <c r="BK133" s="156">
        <f>ROUND($I$133*$H$133,2)</f>
        <v>0</v>
      </c>
      <c r="BL133" s="89" t="s">
        <v>136</v>
      </c>
      <c r="BM133" s="89" t="s">
        <v>745</v>
      </c>
    </row>
    <row r="134" spans="2:51" s="6" customFormat="1" ht="15.75" customHeight="1">
      <c r="B134" s="161"/>
      <c r="C134" s="162"/>
      <c r="D134" s="157" t="s">
        <v>141</v>
      </c>
      <c r="E134" s="163"/>
      <c r="F134" s="163" t="s">
        <v>746</v>
      </c>
      <c r="G134" s="162"/>
      <c r="H134" s="164">
        <v>34.6</v>
      </c>
      <c r="J134" s="162"/>
      <c r="K134" s="162"/>
      <c r="L134" s="165"/>
      <c r="M134" s="166"/>
      <c r="N134" s="162"/>
      <c r="O134" s="162"/>
      <c r="P134" s="162"/>
      <c r="Q134" s="162"/>
      <c r="R134" s="162"/>
      <c r="S134" s="162"/>
      <c r="T134" s="167"/>
      <c r="AT134" s="168" t="s">
        <v>141</v>
      </c>
      <c r="AU134" s="168" t="s">
        <v>79</v>
      </c>
      <c r="AV134" s="168" t="s">
        <v>79</v>
      </c>
      <c r="AW134" s="168" t="s">
        <v>100</v>
      </c>
      <c r="AX134" s="168" t="s">
        <v>20</v>
      </c>
      <c r="AY134" s="168" t="s">
        <v>129</v>
      </c>
    </row>
    <row r="135" spans="2:65" s="6" customFormat="1" ht="15.75" customHeight="1">
      <c r="B135" s="23"/>
      <c r="C135" s="145" t="s">
        <v>7</v>
      </c>
      <c r="D135" s="145" t="s">
        <v>131</v>
      </c>
      <c r="E135" s="146" t="s">
        <v>747</v>
      </c>
      <c r="F135" s="147" t="s">
        <v>748</v>
      </c>
      <c r="G135" s="148" t="s">
        <v>165</v>
      </c>
      <c r="H135" s="149">
        <v>60.2</v>
      </c>
      <c r="I135" s="150"/>
      <c r="J135" s="151">
        <f>ROUND($I$135*$H$135,2)</f>
        <v>0</v>
      </c>
      <c r="K135" s="147" t="s">
        <v>135</v>
      </c>
      <c r="L135" s="43"/>
      <c r="M135" s="152"/>
      <c r="N135" s="153" t="s">
        <v>42</v>
      </c>
      <c r="O135" s="24"/>
      <c r="P135" s="24"/>
      <c r="Q135" s="154">
        <v>2.453292204</v>
      </c>
      <c r="R135" s="154">
        <f>$Q$135*$H$135</f>
        <v>147.6881906808</v>
      </c>
      <c r="S135" s="154">
        <v>0</v>
      </c>
      <c r="T135" s="155">
        <f>$S$135*$H$135</f>
        <v>0</v>
      </c>
      <c r="AR135" s="89" t="s">
        <v>136</v>
      </c>
      <c r="AT135" s="89" t="s">
        <v>131</v>
      </c>
      <c r="AU135" s="89" t="s">
        <v>79</v>
      </c>
      <c r="AY135" s="6" t="s">
        <v>129</v>
      </c>
      <c r="BE135" s="156">
        <f>IF($N$135="základní",$J$135,0)</f>
        <v>0</v>
      </c>
      <c r="BF135" s="156">
        <f>IF($N$135="snížená",$J$135,0)</f>
        <v>0</v>
      </c>
      <c r="BG135" s="156">
        <f>IF($N$135="zákl. přenesená",$J$135,0)</f>
        <v>0</v>
      </c>
      <c r="BH135" s="156">
        <f>IF($N$135="sníž. přenesená",$J$135,0)</f>
        <v>0</v>
      </c>
      <c r="BI135" s="156">
        <f>IF($N$135="nulová",$J$135,0)</f>
        <v>0</v>
      </c>
      <c r="BJ135" s="89" t="s">
        <v>20</v>
      </c>
      <c r="BK135" s="156">
        <f>ROUND($I$135*$H$135,2)</f>
        <v>0</v>
      </c>
      <c r="BL135" s="89" t="s">
        <v>136</v>
      </c>
      <c r="BM135" s="89" t="s">
        <v>749</v>
      </c>
    </row>
    <row r="136" spans="2:47" s="6" customFormat="1" ht="16.5" customHeight="1">
      <c r="B136" s="23"/>
      <c r="C136" s="24"/>
      <c r="D136" s="157" t="s">
        <v>137</v>
      </c>
      <c r="E136" s="24"/>
      <c r="F136" s="158" t="s">
        <v>750</v>
      </c>
      <c r="G136" s="24"/>
      <c r="H136" s="24"/>
      <c r="J136" s="24"/>
      <c r="K136" s="24"/>
      <c r="L136" s="43"/>
      <c r="M136" s="56"/>
      <c r="N136" s="24"/>
      <c r="O136" s="24"/>
      <c r="P136" s="24"/>
      <c r="Q136" s="24"/>
      <c r="R136" s="24"/>
      <c r="S136" s="24"/>
      <c r="T136" s="57"/>
      <c r="AT136" s="6" t="s">
        <v>137</v>
      </c>
      <c r="AU136" s="6" t="s">
        <v>79</v>
      </c>
    </row>
    <row r="137" spans="2:47" s="6" customFormat="1" ht="125.25" customHeight="1">
      <c r="B137" s="23"/>
      <c r="C137" s="24"/>
      <c r="D137" s="159" t="s">
        <v>139</v>
      </c>
      <c r="E137" s="24"/>
      <c r="F137" s="160" t="s">
        <v>751</v>
      </c>
      <c r="G137" s="24"/>
      <c r="H137" s="24"/>
      <c r="J137" s="24"/>
      <c r="K137" s="24"/>
      <c r="L137" s="43"/>
      <c r="M137" s="56"/>
      <c r="N137" s="24"/>
      <c r="O137" s="24"/>
      <c r="P137" s="24"/>
      <c r="Q137" s="24"/>
      <c r="R137" s="24"/>
      <c r="S137" s="24"/>
      <c r="T137" s="57"/>
      <c r="AT137" s="6" t="s">
        <v>139</v>
      </c>
      <c r="AU137" s="6" t="s">
        <v>79</v>
      </c>
    </row>
    <row r="138" spans="2:51" s="6" customFormat="1" ht="15.75" customHeight="1">
      <c r="B138" s="161"/>
      <c r="C138" s="162"/>
      <c r="D138" s="159" t="s">
        <v>141</v>
      </c>
      <c r="E138" s="162"/>
      <c r="F138" s="163" t="s">
        <v>752</v>
      </c>
      <c r="G138" s="162"/>
      <c r="H138" s="164">
        <v>60.2</v>
      </c>
      <c r="J138" s="162"/>
      <c r="K138" s="162"/>
      <c r="L138" s="165"/>
      <c r="M138" s="166"/>
      <c r="N138" s="162"/>
      <c r="O138" s="162"/>
      <c r="P138" s="162"/>
      <c r="Q138" s="162"/>
      <c r="R138" s="162"/>
      <c r="S138" s="162"/>
      <c r="T138" s="167"/>
      <c r="AT138" s="168" t="s">
        <v>141</v>
      </c>
      <c r="AU138" s="168" t="s">
        <v>79</v>
      </c>
      <c r="AV138" s="168" t="s">
        <v>79</v>
      </c>
      <c r="AW138" s="168" t="s">
        <v>100</v>
      </c>
      <c r="AX138" s="168" t="s">
        <v>71</v>
      </c>
      <c r="AY138" s="168" t="s">
        <v>129</v>
      </c>
    </row>
    <row r="139" spans="2:65" s="6" customFormat="1" ht="15.75" customHeight="1">
      <c r="B139" s="23"/>
      <c r="C139" s="145" t="s">
        <v>238</v>
      </c>
      <c r="D139" s="145" t="s">
        <v>131</v>
      </c>
      <c r="E139" s="146" t="s">
        <v>753</v>
      </c>
      <c r="F139" s="147" t="s">
        <v>754</v>
      </c>
      <c r="G139" s="148" t="s">
        <v>148</v>
      </c>
      <c r="H139" s="149">
        <v>320</v>
      </c>
      <c r="I139" s="150"/>
      <c r="J139" s="151">
        <f>ROUND($I$139*$H$139,2)</f>
        <v>0</v>
      </c>
      <c r="K139" s="147" t="s">
        <v>135</v>
      </c>
      <c r="L139" s="43"/>
      <c r="M139" s="152"/>
      <c r="N139" s="153" t="s">
        <v>42</v>
      </c>
      <c r="O139" s="24"/>
      <c r="P139" s="24"/>
      <c r="Q139" s="154">
        <v>0.00098844</v>
      </c>
      <c r="R139" s="154">
        <f>$Q$139*$H$139</f>
        <v>0.3163008</v>
      </c>
      <c r="S139" s="154">
        <v>0</v>
      </c>
      <c r="T139" s="155">
        <f>$S$139*$H$139</f>
        <v>0</v>
      </c>
      <c r="AR139" s="89" t="s">
        <v>136</v>
      </c>
      <c r="AT139" s="89" t="s">
        <v>131</v>
      </c>
      <c r="AU139" s="89" t="s">
        <v>79</v>
      </c>
      <c r="AY139" s="6" t="s">
        <v>129</v>
      </c>
      <c r="BE139" s="156">
        <f>IF($N$139="základní",$J$139,0)</f>
        <v>0</v>
      </c>
      <c r="BF139" s="156">
        <f>IF($N$139="snížená",$J$139,0)</f>
        <v>0</v>
      </c>
      <c r="BG139" s="156">
        <f>IF($N$139="zákl. přenesená",$J$139,0)</f>
        <v>0</v>
      </c>
      <c r="BH139" s="156">
        <f>IF($N$139="sníž. přenesená",$J$139,0)</f>
        <v>0</v>
      </c>
      <c r="BI139" s="156">
        <f>IF($N$139="nulová",$J$139,0)</f>
        <v>0</v>
      </c>
      <c r="BJ139" s="89" t="s">
        <v>20</v>
      </c>
      <c r="BK139" s="156">
        <f>ROUND($I$139*$H$139,2)</f>
        <v>0</v>
      </c>
      <c r="BL139" s="89" t="s">
        <v>136</v>
      </c>
      <c r="BM139" s="89" t="s">
        <v>26</v>
      </c>
    </row>
    <row r="140" spans="2:47" s="6" customFormat="1" ht="27" customHeight="1">
      <c r="B140" s="23"/>
      <c r="C140" s="24"/>
      <c r="D140" s="157" t="s">
        <v>137</v>
      </c>
      <c r="E140" s="24"/>
      <c r="F140" s="158" t="s">
        <v>755</v>
      </c>
      <c r="G140" s="24"/>
      <c r="H140" s="24"/>
      <c r="J140" s="24"/>
      <c r="K140" s="24"/>
      <c r="L140" s="43"/>
      <c r="M140" s="56"/>
      <c r="N140" s="24"/>
      <c r="O140" s="24"/>
      <c r="P140" s="24"/>
      <c r="Q140" s="24"/>
      <c r="R140" s="24"/>
      <c r="S140" s="24"/>
      <c r="T140" s="57"/>
      <c r="AT140" s="6" t="s">
        <v>137</v>
      </c>
      <c r="AU140" s="6" t="s">
        <v>79</v>
      </c>
    </row>
    <row r="141" spans="2:47" s="6" customFormat="1" ht="138.75" customHeight="1">
      <c r="B141" s="23"/>
      <c r="C141" s="24"/>
      <c r="D141" s="159" t="s">
        <v>139</v>
      </c>
      <c r="E141" s="24"/>
      <c r="F141" s="160" t="s">
        <v>756</v>
      </c>
      <c r="G141" s="24"/>
      <c r="H141" s="24"/>
      <c r="J141" s="24"/>
      <c r="K141" s="24"/>
      <c r="L141" s="43"/>
      <c r="M141" s="56"/>
      <c r="N141" s="24"/>
      <c r="O141" s="24"/>
      <c r="P141" s="24"/>
      <c r="Q141" s="24"/>
      <c r="R141" s="24"/>
      <c r="S141" s="24"/>
      <c r="T141" s="57"/>
      <c r="AT141" s="6" t="s">
        <v>139</v>
      </c>
      <c r="AU141" s="6" t="s">
        <v>79</v>
      </c>
    </row>
    <row r="142" spans="2:51" s="6" customFormat="1" ht="15.75" customHeight="1">
      <c r="B142" s="161"/>
      <c r="C142" s="162"/>
      <c r="D142" s="159" t="s">
        <v>141</v>
      </c>
      <c r="E142" s="162"/>
      <c r="F142" s="163" t="s">
        <v>757</v>
      </c>
      <c r="G142" s="162"/>
      <c r="H142" s="164">
        <v>320</v>
      </c>
      <c r="J142" s="162"/>
      <c r="K142" s="162"/>
      <c r="L142" s="165"/>
      <c r="M142" s="166"/>
      <c r="N142" s="162"/>
      <c r="O142" s="162"/>
      <c r="P142" s="162"/>
      <c r="Q142" s="162"/>
      <c r="R142" s="162"/>
      <c r="S142" s="162"/>
      <c r="T142" s="167"/>
      <c r="AT142" s="168" t="s">
        <v>141</v>
      </c>
      <c r="AU142" s="168" t="s">
        <v>79</v>
      </c>
      <c r="AV142" s="168" t="s">
        <v>79</v>
      </c>
      <c r="AW142" s="168" t="s">
        <v>100</v>
      </c>
      <c r="AX142" s="168" t="s">
        <v>71</v>
      </c>
      <c r="AY142" s="168" t="s">
        <v>129</v>
      </c>
    </row>
    <row r="143" spans="2:65" s="6" customFormat="1" ht="15.75" customHeight="1">
      <c r="B143" s="23"/>
      <c r="C143" s="145" t="s">
        <v>246</v>
      </c>
      <c r="D143" s="145" t="s">
        <v>131</v>
      </c>
      <c r="E143" s="146" t="s">
        <v>758</v>
      </c>
      <c r="F143" s="147" t="s">
        <v>759</v>
      </c>
      <c r="G143" s="148" t="s">
        <v>148</v>
      </c>
      <c r="H143" s="149">
        <v>320</v>
      </c>
      <c r="I143" s="150"/>
      <c r="J143" s="151">
        <f>ROUND($I$143*$H$143,2)</f>
        <v>0</v>
      </c>
      <c r="K143" s="147" t="s">
        <v>135</v>
      </c>
      <c r="L143" s="43"/>
      <c r="M143" s="152"/>
      <c r="N143" s="153" t="s">
        <v>42</v>
      </c>
      <c r="O143" s="24"/>
      <c r="P143" s="24"/>
      <c r="Q143" s="154">
        <v>0</v>
      </c>
      <c r="R143" s="154">
        <f>$Q$143*$H$143</f>
        <v>0</v>
      </c>
      <c r="S143" s="154">
        <v>0</v>
      </c>
      <c r="T143" s="155">
        <f>$S$143*$H$143</f>
        <v>0</v>
      </c>
      <c r="AR143" s="89" t="s">
        <v>136</v>
      </c>
      <c r="AT143" s="89" t="s">
        <v>131</v>
      </c>
      <c r="AU143" s="89" t="s">
        <v>79</v>
      </c>
      <c r="AY143" s="6" t="s">
        <v>129</v>
      </c>
      <c r="BE143" s="156">
        <f>IF($N$143="základní",$J$143,0)</f>
        <v>0</v>
      </c>
      <c r="BF143" s="156">
        <f>IF($N$143="snížená",$J$143,0)</f>
        <v>0</v>
      </c>
      <c r="BG143" s="156">
        <f>IF($N$143="zákl. přenesená",$J$143,0)</f>
        <v>0</v>
      </c>
      <c r="BH143" s="156">
        <f>IF($N$143="sníž. přenesená",$J$143,0)</f>
        <v>0</v>
      </c>
      <c r="BI143" s="156">
        <f>IF($N$143="nulová",$J$143,0)</f>
        <v>0</v>
      </c>
      <c r="BJ143" s="89" t="s">
        <v>20</v>
      </c>
      <c r="BK143" s="156">
        <f>ROUND($I$143*$H$143,2)</f>
        <v>0</v>
      </c>
      <c r="BL143" s="89" t="s">
        <v>136</v>
      </c>
      <c r="BM143" s="89" t="s">
        <v>760</v>
      </c>
    </row>
    <row r="144" spans="2:47" s="6" customFormat="1" ht="27" customHeight="1">
      <c r="B144" s="23"/>
      <c r="C144" s="24"/>
      <c r="D144" s="157" t="s">
        <v>137</v>
      </c>
      <c r="E144" s="24"/>
      <c r="F144" s="158" t="s">
        <v>761</v>
      </c>
      <c r="G144" s="24"/>
      <c r="H144" s="24"/>
      <c r="J144" s="24"/>
      <c r="K144" s="24"/>
      <c r="L144" s="43"/>
      <c r="M144" s="56"/>
      <c r="N144" s="24"/>
      <c r="O144" s="24"/>
      <c r="P144" s="24"/>
      <c r="Q144" s="24"/>
      <c r="R144" s="24"/>
      <c r="S144" s="24"/>
      <c r="T144" s="57"/>
      <c r="AT144" s="6" t="s">
        <v>137</v>
      </c>
      <c r="AU144" s="6" t="s">
        <v>79</v>
      </c>
    </row>
    <row r="145" spans="2:47" s="6" customFormat="1" ht="138.75" customHeight="1">
      <c r="B145" s="23"/>
      <c r="C145" s="24"/>
      <c r="D145" s="159" t="s">
        <v>139</v>
      </c>
      <c r="E145" s="24"/>
      <c r="F145" s="160" t="s">
        <v>756</v>
      </c>
      <c r="G145" s="24"/>
      <c r="H145" s="24"/>
      <c r="J145" s="24"/>
      <c r="K145" s="24"/>
      <c r="L145" s="43"/>
      <c r="M145" s="56"/>
      <c r="N145" s="24"/>
      <c r="O145" s="24"/>
      <c r="P145" s="24"/>
      <c r="Q145" s="24"/>
      <c r="R145" s="24"/>
      <c r="S145" s="24"/>
      <c r="T145" s="57"/>
      <c r="AT145" s="6" t="s">
        <v>139</v>
      </c>
      <c r="AU145" s="6" t="s">
        <v>79</v>
      </c>
    </row>
    <row r="146" spans="2:65" s="6" customFormat="1" ht="15.75" customHeight="1">
      <c r="B146" s="23"/>
      <c r="C146" s="145" t="s">
        <v>252</v>
      </c>
      <c r="D146" s="145" t="s">
        <v>131</v>
      </c>
      <c r="E146" s="146" t="s">
        <v>762</v>
      </c>
      <c r="F146" s="147" t="s">
        <v>763</v>
      </c>
      <c r="G146" s="148" t="s">
        <v>249</v>
      </c>
      <c r="H146" s="149">
        <v>6.651</v>
      </c>
      <c r="I146" s="150"/>
      <c r="J146" s="151">
        <f>ROUND($I$146*$H$146,2)</f>
        <v>0</v>
      </c>
      <c r="K146" s="147" t="s">
        <v>135</v>
      </c>
      <c r="L146" s="43"/>
      <c r="M146" s="152"/>
      <c r="N146" s="153" t="s">
        <v>42</v>
      </c>
      <c r="O146" s="24"/>
      <c r="P146" s="24"/>
      <c r="Q146" s="154">
        <v>1.03736361</v>
      </c>
      <c r="R146" s="154">
        <f>$Q$146*$H$146</f>
        <v>6.899505370110001</v>
      </c>
      <c r="S146" s="154">
        <v>0</v>
      </c>
      <c r="T146" s="155">
        <f>$S$146*$H$146</f>
        <v>0</v>
      </c>
      <c r="AR146" s="89" t="s">
        <v>136</v>
      </c>
      <c r="AT146" s="89" t="s">
        <v>131</v>
      </c>
      <c r="AU146" s="89" t="s">
        <v>79</v>
      </c>
      <c r="AY146" s="6" t="s">
        <v>129</v>
      </c>
      <c r="BE146" s="156">
        <f>IF($N$146="základní",$J$146,0)</f>
        <v>0</v>
      </c>
      <c r="BF146" s="156">
        <f>IF($N$146="snížená",$J$146,0)</f>
        <v>0</v>
      </c>
      <c r="BG146" s="156">
        <f>IF($N$146="zákl. přenesená",$J$146,0)</f>
        <v>0</v>
      </c>
      <c r="BH146" s="156">
        <f>IF($N$146="sníž. přenesená",$J$146,0)</f>
        <v>0</v>
      </c>
      <c r="BI146" s="156">
        <f>IF($N$146="nulová",$J$146,0)</f>
        <v>0</v>
      </c>
      <c r="BJ146" s="89" t="s">
        <v>20</v>
      </c>
      <c r="BK146" s="156">
        <f>ROUND($I$146*$H$146,2)</f>
        <v>0</v>
      </c>
      <c r="BL146" s="89" t="s">
        <v>136</v>
      </c>
      <c r="BM146" s="89" t="s">
        <v>764</v>
      </c>
    </row>
    <row r="147" spans="2:47" s="6" customFormat="1" ht="27" customHeight="1">
      <c r="B147" s="23"/>
      <c r="C147" s="24"/>
      <c r="D147" s="157" t="s">
        <v>137</v>
      </c>
      <c r="E147" s="24"/>
      <c r="F147" s="158" t="s">
        <v>765</v>
      </c>
      <c r="G147" s="24"/>
      <c r="H147" s="24"/>
      <c r="J147" s="24"/>
      <c r="K147" s="24"/>
      <c r="L147" s="43"/>
      <c r="M147" s="56"/>
      <c r="N147" s="24"/>
      <c r="O147" s="24"/>
      <c r="P147" s="24"/>
      <c r="Q147" s="24"/>
      <c r="R147" s="24"/>
      <c r="S147" s="24"/>
      <c r="T147" s="57"/>
      <c r="AT147" s="6" t="s">
        <v>137</v>
      </c>
      <c r="AU147" s="6" t="s">
        <v>79</v>
      </c>
    </row>
    <row r="148" spans="2:51" s="6" customFormat="1" ht="15.75" customHeight="1">
      <c r="B148" s="161"/>
      <c r="C148" s="162"/>
      <c r="D148" s="159" t="s">
        <v>141</v>
      </c>
      <c r="E148" s="162"/>
      <c r="F148" s="163" t="s">
        <v>766</v>
      </c>
      <c r="G148" s="162"/>
      <c r="H148" s="164">
        <v>1.706</v>
      </c>
      <c r="J148" s="162"/>
      <c r="K148" s="162"/>
      <c r="L148" s="165"/>
      <c r="M148" s="166"/>
      <c r="N148" s="162"/>
      <c r="O148" s="162"/>
      <c r="P148" s="162"/>
      <c r="Q148" s="162"/>
      <c r="R148" s="162"/>
      <c r="S148" s="162"/>
      <c r="T148" s="167"/>
      <c r="AT148" s="168" t="s">
        <v>141</v>
      </c>
      <c r="AU148" s="168" t="s">
        <v>79</v>
      </c>
      <c r="AV148" s="168" t="s">
        <v>79</v>
      </c>
      <c r="AW148" s="168" t="s">
        <v>100</v>
      </c>
      <c r="AX148" s="168" t="s">
        <v>71</v>
      </c>
      <c r="AY148" s="168" t="s">
        <v>129</v>
      </c>
    </row>
    <row r="149" spans="2:51" s="6" customFormat="1" ht="15.75" customHeight="1">
      <c r="B149" s="161"/>
      <c r="C149" s="162"/>
      <c r="D149" s="159" t="s">
        <v>141</v>
      </c>
      <c r="E149" s="162"/>
      <c r="F149" s="163" t="s">
        <v>767</v>
      </c>
      <c r="G149" s="162"/>
      <c r="H149" s="164">
        <v>4.945</v>
      </c>
      <c r="J149" s="162"/>
      <c r="K149" s="162"/>
      <c r="L149" s="165"/>
      <c r="M149" s="166"/>
      <c r="N149" s="162"/>
      <c r="O149" s="162"/>
      <c r="P149" s="162"/>
      <c r="Q149" s="162"/>
      <c r="R149" s="162"/>
      <c r="S149" s="162"/>
      <c r="T149" s="167"/>
      <c r="AT149" s="168" t="s">
        <v>141</v>
      </c>
      <c r="AU149" s="168" t="s">
        <v>79</v>
      </c>
      <c r="AV149" s="168" t="s">
        <v>79</v>
      </c>
      <c r="AW149" s="168" t="s">
        <v>100</v>
      </c>
      <c r="AX149" s="168" t="s">
        <v>71</v>
      </c>
      <c r="AY149" s="168" t="s">
        <v>129</v>
      </c>
    </row>
    <row r="150" spans="2:63" s="132" customFormat="1" ht="30.75" customHeight="1">
      <c r="B150" s="133"/>
      <c r="C150" s="134"/>
      <c r="D150" s="134" t="s">
        <v>70</v>
      </c>
      <c r="E150" s="143" t="s">
        <v>197</v>
      </c>
      <c r="F150" s="143" t="s">
        <v>558</v>
      </c>
      <c r="G150" s="134"/>
      <c r="H150" s="134"/>
      <c r="J150" s="144">
        <f>$BK$150</f>
        <v>0</v>
      </c>
      <c r="K150" s="134"/>
      <c r="L150" s="137"/>
      <c r="M150" s="138"/>
      <c r="N150" s="134"/>
      <c r="O150" s="134"/>
      <c r="P150" s="139">
        <f>$P$151</f>
        <v>0</v>
      </c>
      <c r="Q150" s="134"/>
      <c r="R150" s="139">
        <f>$R$151</f>
        <v>0</v>
      </c>
      <c r="S150" s="134"/>
      <c r="T150" s="140">
        <f>$T$151</f>
        <v>0</v>
      </c>
      <c r="AR150" s="141" t="s">
        <v>20</v>
      </c>
      <c r="AT150" s="141" t="s">
        <v>70</v>
      </c>
      <c r="AU150" s="141" t="s">
        <v>20</v>
      </c>
      <c r="AY150" s="141" t="s">
        <v>129</v>
      </c>
      <c r="BK150" s="142">
        <f>$BK$151</f>
        <v>0</v>
      </c>
    </row>
    <row r="151" spans="2:63" s="132" customFormat="1" ht="15.75" customHeight="1">
      <c r="B151" s="133"/>
      <c r="C151" s="134"/>
      <c r="D151" s="134" t="s">
        <v>70</v>
      </c>
      <c r="E151" s="143" t="s">
        <v>749</v>
      </c>
      <c r="F151" s="143" t="s">
        <v>768</v>
      </c>
      <c r="G151" s="134"/>
      <c r="H151" s="134"/>
      <c r="J151" s="144">
        <f>$BK$151</f>
        <v>0</v>
      </c>
      <c r="K151" s="134"/>
      <c r="L151" s="137"/>
      <c r="M151" s="138"/>
      <c r="N151" s="134"/>
      <c r="O151" s="134"/>
      <c r="P151" s="139">
        <f>SUM($P$152:$P$153)</f>
        <v>0</v>
      </c>
      <c r="Q151" s="134"/>
      <c r="R151" s="139">
        <f>SUM($R$152:$R$153)</f>
        <v>0</v>
      </c>
      <c r="S151" s="134"/>
      <c r="T151" s="140">
        <f>SUM($T$152:$T$153)</f>
        <v>0</v>
      </c>
      <c r="AR151" s="141" t="s">
        <v>20</v>
      </c>
      <c r="AT151" s="141" t="s">
        <v>70</v>
      </c>
      <c r="AU151" s="141" t="s">
        <v>79</v>
      </c>
      <c r="AY151" s="141" t="s">
        <v>129</v>
      </c>
      <c r="BK151" s="142">
        <f>SUM($BK$152:$BK$153)</f>
        <v>0</v>
      </c>
    </row>
    <row r="152" spans="2:65" s="6" customFormat="1" ht="15.75" customHeight="1">
      <c r="B152" s="23"/>
      <c r="C152" s="145" t="s">
        <v>258</v>
      </c>
      <c r="D152" s="145" t="s">
        <v>131</v>
      </c>
      <c r="E152" s="146" t="s">
        <v>769</v>
      </c>
      <c r="F152" s="147" t="s">
        <v>770</v>
      </c>
      <c r="G152" s="148" t="s">
        <v>249</v>
      </c>
      <c r="H152" s="149">
        <v>264.095</v>
      </c>
      <c r="I152" s="150"/>
      <c r="J152" s="151">
        <f>ROUND($I$152*$H$152,2)</f>
        <v>0</v>
      </c>
      <c r="K152" s="147" t="s">
        <v>135</v>
      </c>
      <c r="L152" s="43"/>
      <c r="M152" s="152"/>
      <c r="N152" s="153" t="s">
        <v>42</v>
      </c>
      <c r="O152" s="24"/>
      <c r="P152" s="24"/>
      <c r="Q152" s="154">
        <v>0</v>
      </c>
      <c r="R152" s="154">
        <f>$Q$152*$H$152</f>
        <v>0</v>
      </c>
      <c r="S152" s="154">
        <v>0</v>
      </c>
      <c r="T152" s="155">
        <f>$S$152*$H$152</f>
        <v>0</v>
      </c>
      <c r="AR152" s="89" t="s">
        <v>136</v>
      </c>
      <c r="AT152" s="89" t="s">
        <v>131</v>
      </c>
      <c r="AU152" s="89" t="s">
        <v>153</v>
      </c>
      <c r="AY152" s="6" t="s">
        <v>129</v>
      </c>
      <c r="BE152" s="156">
        <f>IF($N$152="základní",$J$152,0)</f>
        <v>0</v>
      </c>
      <c r="BF152" s="156">
        <f>IF($N$152="snížená",$J$152,0)</f>
        <v>0</v>
      </c>
      <c r="BG152" s="156">
        <f>IF($N$152="zákl. přenesená",$J$152,0)</f>
        <v>0</v>
      </c>
      <c r="BH152" s="156">
        <f>IF($N$152="sníž. přenesená",$J$152,0)</f>
        <v>0</v>
      </c>
      <c r="BI152" s="156">
        <f>IF($N$152="nulová",$J$152,0)</f>
        <v>0</v>
      </c>
      <c r="BJ152" s="89" t="s">
        <v>20</v>
      </c>
      <c r="BK152" s="156">
        <f>ROUND($I$152*$H$152,2)</f>
        <v>0</v>
      </c>
      <c r="BL152" s="89" t="s">
        <v>136</v>
      </c>
      <c r="BM152" s="89" t="s">
        <v>771</v>
      </c>
    </row>
    <row r="153" spans="2:47" s="6" customFormat="1" ht="27" customHeight="1">
      <c r="B153" s="23"/>
      <c r="C153" s="24"/>
      <c r="D153" s="157" t="s">
        <v>137</v>
      </c>
      <c r="E153" s="24"/>
      <c r="F153" s="158" t="s">
        <v>772</v>
      </c>
      <c r="G153" s="24"/>
      <c r="H153" s="24"/>
      <c r="J153" s="24"/>
      <c r="K153" s="24"/>
      <c r="L153" s="43"/>
      <c r="M153" s="186"/>
      <c r="N153" s="187"/>
      <c r="O153" s="187"/>
      <c r="P153" s="187"/>
      <c r="Q153" s="187"/>
      <c r="R153" s="187"/>
      <c r="S153" s="187"/>
      <c r="T153" s="188"/>
      <c r="AT153" s="6" t="s">
        <v>137</v>
      </c>
      <c r="AU153" s="6" t="s">
        <v>153</v>
      </c>
    </row>
    <row r="154" spans="2:12" s="6" customFormat="1" ht="7.5" customHeight="1">
      <c r="B154" s="38"/>
      <c r="C154" s="39"/>
      <c r="D154" s="39"/>
      <c r="E154" s="39"/>
      <c r="F154" s="39"/>
      <c r="G154" s="39"/>
      <c r="H154" s="39"/>
      <c r="I154" s="101"/>
      <c r="J154" s="39"/>
      <c r="K154" s="39"/>
      <c r="L154" s="43"/>
    </row>
    <row r="466" s="2" customFormat="1" ht="14.25" customHeight="1"/>
  </sheetData>
  <sheetProtection password="CC35" sheet="1" objects="1" scenarios="1" formatColumns="0" formatRows="0" sort="0" autoFilter="0"/>
  <autoFilter ref="C82:K82"/>
  <mergeCells count="9">
    <mergeCell ref="E75:H75"/>
    <mergeCell ref="G1:H1"/>
    <mergeCell ref="L2:V2"/>
    <mergeCell ref="E7:H7"/>
    <mergeCell ref="E9:H9"/>
    <mergeCell ref="E24:H24"/>
    <mergeCell ref="E45:H45"/>
    <mergeCell ref="E47:H47"/>
    <mergeCell ref="E73:H73"/>
  </mergeCells>
  <hyperlinks>
    <hyperlink ref="F1:G1" location="C2" tooltip="Krycí list soupisu" display="1) Krycí list soupisu"/>
    <hyperlink ref="G1:H1" location="C54" tooltip="Rekapitulace" display="2) Rekapitulace"/>
    <hyperlink ref="J1" location="C82"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2"/>
  <headerFooter alignWithMargins="0">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V152"/>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34"/>
      <c r="C1" s="234"/>
      <c r="D1" s="233" t="s">
        <v>1</v>
      </c>
      <c r="E1" s="234"/>
      <c r="F1" s="235" t="s">
        <v>1010</v>
      </c>
      <c r="G1" s="240" t="s">
        <v>1011</v>
      </c>
      <c r="H1" s="240"/>
      <c r="I1" s="234"/>
      <c r="J1" s="235" t="s">
        <v>1012</v>
      </c>
      <c r="K1" s="233" t="s">
        <v>92</v>
      </c>
      <c r="L1" s="235" t="s">
        <v>1013</v>
      </c>
      <c r="M1" s="235"/>
      <c r="N1" s="235"/>
      <c r="O1" s="235"/>
      <c r="P1" s="235"/>
      <c r="Q1" s="235"/>
      <c r="R1" s="235"/>
      <c r="S1" s="235"/>
      <c r="T1" s="235"/>
      <c r="U1" s="231"/>
      <c r="V1" s="23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28"/>
      <c r="M2" s="193"/>
      <c r="N2" s="193"/>
      <c r="O2" s="193"/>
      <c r="P2" s="193"/>
      <c r="Q2" s="193"/>
      <c r="R2" s="193"/>
      <c r="S2" s="193"/>
      <c r="T2" s="193"/>
      <c r="U2" s="193"/>
      <c r="V2" s="193"/>
      <c r="AT2" s="2" t="s">
        <v>85</v>
      </c>
    </row>
    <row r="3" spans="2:46" s="2" customFormat="1" ht="7.5" customHeight="1">
      <c r="B3" s="7"/>
      <c r="C3" s="8"/>
      <c r="D3" s="8"/>
      <c r="E3" s="8"/>
      <c r="F3" s="8"/>
      <c r="G3" s="8"/>
      <c r="H3" s="8"/>
      <c r="I3" s="87"/>
      <c r="J3" s="8"/>
      <c r="K3" s="9"/>
      <c r="AT3" s="2" t="s">
        <v>79</v>
      </c>
    </row>
    <row r="4" spans="2:46" s="2" customFormat="1" ht="37.5" customHeight="1">
      <c r="B4" s="10"/>
      <c r="C4" s="11"/>
      <c r="D4" s="12" t="s">
        <v>93</v>
      </c>
      <c r="E4" s="11"/>
      <c r="F4" s="11"/>
      <c r="G4" s="11"/>
      <c r="H4" s="11"/>
      <c r="J4" s="11"/>
      <c r="K4" s="13"/>
      <c r="M4" s="14" t="s">
        <v>9</v>
      </c>
      <c r="AT4" s="2" t="s">
        <v>3</v>
      </c>
    </row>
    <row r="5" spans="2:11" s="2" customFormat="1" ht="7.5" customHeight="1">
      <c r="B5" s="10"/>
      <c r="C5" s="11"/>
      <c r="D5" s="11"/>
      <c r="E5" s="11"/>
      <c r="F5" s="11"/>
      <c r="G5" s="11"/>
      <c r="H5" s="11"/>
      <c r="J5" s="11"/>
      <c r="K5" s="13"/>
    </row>
    <row r="6" spans="2:11" s="2" customFormat="1" ht="15.75" customHeight="1">
      <c r="B6" s="10"/>
      <c r="C6" s="11"/>
      <c r="D6" s="19" t="s">
        <v>15</v>
      </c>
      <c r="E6" s="11"/>
      <c r="F6" s="11"/>
      <c r="G6" s="11"/>
      <c r="H6" s="11"/>
      <c r="J6" s="11"/>
      <c r="K6" s="13"/>
    </row>
    <row r="7" spans="2:11" s="2" customFormat="1" ht="15.75" customHeight="1">
      <c r="B7" s="10"/>
      <c r="C7" s="11"/>
      <c r="D7" s="11"/>
      <c r="E7" s="229" t="str">
        <f>'Rekapitulace stavby'!$K$6</f>
        <v>Příroda spojuje - Branaldova cesta</v>
      </c>
      <c r="F7" s="197"/>
      <c r="G7" s="197"/>
      <c r="H7" s="197"/>
      <c r="J7" s="11"/>
      <c r="K7" s="13"/>
    </row>
    <row r="8" spans="2:11" s="6" customFormat="1" ht="15.75" customHeight="1">
      <c r="B8" s="23"/>
      <c r="C8" s="24"/>
      <c r="D8" s="19" t="s">
        <v>94</v>
      </c>
      <c r="E8" s="24"/>
      <c r="F8" s="24"/>
      <c r="G8" s="24"/>
      <c r="H8" s="24"/>
      <c r="J8" s="24"/>
      <c r="K8" s="27"/>
    </row>
    <row r="9" spans="2:11" s="6" customFormat="1" ht="37.5" customHeight="1">
      <c r="B9" s="23"/>
      <c r="C9" s="24"/>
      <c r="D9" s="24"/>
      <c r="E9" s="212" t="s">
        <v>773</v>
      </c>
      <c r="F9" s="204"/>
      <c r="G9" s="204"/>
      <c r="H9" s="204"/>
      <c r="J9" s="24"/>
      <c r="K9" s="27"/>
    </row>
    <row r="10" spans="2:11" s="6" customFormat="1" ht="14.25" customHeight="1">
      <c r="B10" s="23"/>
      <c r="C10" s="24"/>
      <c r="D10" s="24"/>
      <c r="E10" s="24"/>
      <c r="F10" s="24"/>
      <c r="G10" s="24"/>
      <c r="H10" s="24"/>
      <c r="J10" s="24"/>
      <c r="K10" s="27"/>
    </row>
    <row r="11" spans="2:11" s="6" customFormat="1" ht="15" customHeight="1">
      <c r="B11" s="23"/>
      <c r="C11" s="24"/>
      <c r="D11" s="19" t="s">
        <v>18</v>
      </c>
      <c r="E11" s="24"/>
      <c r="F11" s="17"/>
      <c r="G11" s="24"/>
      <c r="H11" s="24"/>
      <c r="I11" s="88" t="s">
        <v>19</v>
      </c>
      <c r="J11" s="17"/>
      <c r="K11" s="27"/>
    </row>
    <row r="12" spans="2:11" s="6" customFormat="1" ht="15" customHeight="1">
      <c r="B12" s="23"/>
      <c r="C12" s="24"/>
      <c r="D12" s="19" t="s">
        <v>21</v>
      </c>
      <c r="E12" s="24"/>
      <c r="F12" s="17" t="s">
        <v>22</v>
      </c>
      <c r="G12" s="24"/>
      <c r="H12" s="24"/>
      <c r="I12" s="88" t="s">
        <v>23</v>
      </c>
      <c r="J12" s="52" t="str">
        <f>'Rekapitulace stavby'!$AN$8</f>
        <v>01.10.2014</v>
      </c>
      <c r="K12" s="27"/>
    </row>
    <row r="13" spans="2:11" s="6" customFormat="1" ht="12" customHeight="1">
      <c r="B13" s="23"/>
      <c r="C13" s="24"/>
      <c r="D13" s="24"/>
      <c r="E13" s="24"/>
      <c r="F13" s="24"/>
      <c r="G13" s="24"/>
      <c r="H13" s="24"/>
      <c r="J13" s="24"/>
      <c r="K13" s="27"/>
    </row>
    <row r="14" spans="2:11" s="6" customFormat="1" ht="15" customHeight="1">
      <c r="B14" s="23"/>
      <c r="C14" s="24"/>
      <c r="D14" s="19" t="s">
        <v>27</v>
      </c>
      <c r="E14" s="24"/>
      <c r="F14" s="24"/>
      <c r="G14" s="24"/>
      <c r="H14" s="24"/>
      <c r="I14" s="88" t="s">
        <v>28</v>
      </c>
      <c r="J14" s="17">
        <f>IF('Rekapitulace stavby'!$AN$10="","",'Rekapitulace stavby'!$AN$10)</f>
      </c>
      <c r="K14" s="27"/>
    </row>
    <row r="15" spans="2:11" s="6" customFormat="1" ht="18.75" customHeight="1">
      <c r="B15" s="23"/>
      <c r="C15" s="24"/>
      <c r="D15" s="24"/>
      <c r="E15" s="17" t="str">
        <f>IF('Rekapitulace stavby'!$E$11="","",'Rekapitulace stavby'!$E$11)</f>
        <v> </v>
      </c>
      <c r="F15" s="24"/>
      <c r="G15" s="24"/>
      <c r="H15" s="24"/>
      <c r="I15" s="88" t="s">
        <v>30</v>
      </c>
      <c r="J15" s="17">
        <f>IF('Rekapitulace stavby'!$AN$11="","",'Rekapitulace stavby'!$AN$11)</f>
      </c>
      <c r="K15" s="27"/>
    </row>
    <row r="16" spans="2:11" s="6" customFormat="1" ht="7.5" customHeight="1">
      <c r="B16" s="23"/>
      <c r="C16" s="24"/>
      <c r="D16" s="24"/>
      <c r="E16" s="24"/>
      <c r="F16" s="24"/>
      <c r="G16" s="24"/>
      <c r="H16" s="24"/>
      <c r="J16" s="24"/>
      <c r="K16" s="27"/>
    </row>
    <row r="17" spans="2:11" s="6" customFormat="1" ht="15" customHeight="1">
      <c r="B17" s="23"/>
      <c r="C17" s="24"/>
      <c r="D17" s="19" t="s">
        <v>31</v>
      </c>
      <c r="E17" s="24"/>
      <c r="F17" s="24"/>
      <c r="G17" s="24"/>
      <c r="H17" s="24"/>
      <c r="I17" s="88" t="s">
        <v>28</v>
      </c>
      <c r="J17" s="17">
        <f>IF('Rekapitulace stavby'!$AN$13="Vyplň údaj","",IF('Rekapitulace stavby'!$AN$13="","",'Rekapitulace stavby'!$AN$13))</f>
      </c>
      <c r="K17" s="27"/>
    </row>
    <row r="18" spans="2:11" s="6" customFormat="1" ht="18.75" customHeight="1">
      <c r="B18" s="23"/>
      <c r="C18" s="24"/>
      <c r="D18" s="24"/>
      <c r="E18" s="17">
        <f>IF('Rekapitulace stavby'!$E$14="Vyplň údaj","",IF('Rekapitulace stavby'!$E$14="","",'Rekapitulace stavby'!$E$14))</f>
      </c>
      <c r="F18" s="24"/>
      <c r="G18" s="24"/>
      <c r="H18" s="24"/>
      <c r="I18" s="88" t="s">
        <v>30</v>
      </c>
      <c r="J18" s="17">
        <f>IF('Rekapitulace stavby'!$AN$14="Vyplň údaj","",IF('Rekapitulace stavby'!$AN$14="","",'Rekapitulace stavby'!$AN$14))</f>
      </c>
      <c r="K18" s="27"/>
    </row>
    <row r="19" spans="2:11" s="6" customFormat="1" ht="7.5" customHeight="1">
      <c r="B19" s="23"/>
      <c r="C19" s="24"/>
      <c r="D19" s="24"/>
      <c r="E19" s="24"/>
      <c r="F19" s="24"/>
      <c r="G19" s="24"/>
      <c r="H19" s="24"/>
      <c r="J19" s="24"/>
      <c r="K19" s="27"/>
    </row>
    <row r="20" spans="2:11" s="6" customFormat="1" ht="15" customHeight="1">
      <c r="B20" s="23"/>
      <c r="C20" s="24"/>
      <c r="D20" s="19" t="s">
        <v>33</v>
      </c>
      <c r="E20" s="24"/>
      <c r="F20" s="24"/>
      <c r="G20" s="24"/>
      <c r="H20" s="24"/>
      <c r="I20" s="88" t="s">
        <v>28</v>
      </c>
      <c r="J20" s="17"/>
      <c r="K20" s="27"/>
    </row>
    <row r="21" spans="2:11" s="6" customFormat="1" ht="18.75" customHeight="1">
      <c r="B21" s="23"/>
      <c r="C21" s="24"/>
      <c r="D21" s="24"/>
      <c r="E21" s="17" t="s">
        <v>34</v>
      </c>
      <c r="F21" s="24"/>
      <c r="G21" s="24"/>
      <c r="H21" s="24"/>
      <c r="I21" s="88" t="s">
        <v>30</v>
      </c>
      <c r="J21" s="17"/>
      <c r="K21" s="27"/>
    </row>
    <row r="22" spans="2:11" s="6" customFormat="1" ht="7.5" customHeight="1">
      <c r="B22" s="23"/>
      <c r="C22" s="24"/>
      <c r="D22" s="24"/>
      <c r="E22" s="24"/>
      <c r="F22" s="24"/>
      <c r="G22" s="24"/>
      <c r="H22" s="24"/>
      <c r="J22" s="24"/>
      <c r="K22" s="27"/>
    </row>
    <row r="23" spans="2:11" s="6" customFormat="1" ht="15" customHeight="1">
      <c r="B23" s="23"/>
      <c r="C23" s="24"/>
      <c r="D23" s="19" t="s">
        <v>36</v>
      </c>
      <c r="E23" s="24"/>
      <c r="F23" s="24"/>
      <c r="G23" s="24"/>
      <c r="H23" s="24"/>
      <c r="J23" s="24"/>
      <c r="K23" s="27"/>
    </row>
    <row r="24" spans="2:11" s="89" customFormat="1" ht="15.75" customHeight="1">
      <c r="B24" s="90"/>
      <c r="C24" s="91"/>
      <c r="D24" s="91"/>
      <c r="E24" s="200"/>
      <c r="F24" s="230"/>
      <c r="G24" s="230"/>
      <c r="H24" s="230"/>
      <c r="J24" s="91"/>
      <c r="K24" s="92"/>
    </row>
    <row r="25" spans="2:11" s="6" customFormat="1" ht="7.5" customHeight="1">
      <c r="B25" s="23"/>
      <c r="C25" s="24"/>
      <c r="D25" s="24"/>
      <c r="E25" s="24"/>
      <c r="F25" s="24"/>
      <c r="G25" s="24"/>
      <c r="H25" s="24"/>
      <c r="J25" s="24"/>
      <c r="K25" s="27"/>
    </row>
    <row r="26" spans="2:11" s="6" customFormat="1" ht="7.5" customHeight="1">
      <c r="B26" s="23"/>
      <c r="C26" s="24"/>
      <c r="D26" s="64"/>
      <c r="E26" s="64"/>
      <c r="F26" s="64"/>
      <c r="G26" s="64"/>
      <c r="H26" s="64"/>
      <c r="I26" s="53"/>
      <c r="J26" s="64"/>
      <c r="K26" s="93"/>
    </row>
    <row r="27" spans="2:11" s="6" customFormat="1" ht="26.25" customHeight="1">
      <c r="B27" s="23"/>
      <c r="C27" s="24"/>
      <c r="D27" s="94" t="s">
        <v>37</v>
      </c>
      <c r="E27" s="24"/>
      <c r="F27" s="24"/>
      <c r="G27" s="24"/>
      <c r="H27" s="24"/>
      <c r="J27" s="67">
        <f>ROUND($J$84,2)</f>
        <v>0</v>
      </c>
      <c r="K27" s="27"/>
    </row>
    <row r="28" spans="2:11" s="6" customFormat="1" ht="7.5" customHeight="1">
      <c r="B28" s="23"/>
      <c r="C28" s="24"/>
      <c r="D28" s="64"/>
      <c r="E28" s="64"/>
      <c r="F28" s="64"/>
      <c r="G28" s="64"/>
      <c r="H28" s="64"/>
      <c r="I28" s="53"/>
      <c r="J28" s="64"/>
      <c r="K28" s="93"/>
    </row>
    <row r="29" spans="2:11" s="6" customFormat="1" ht="15" customHeight="1">
      <c r="B29" s="23"/>
      <c r="C29" s="24"/>
      <c r="D29" s="24"/>
      <c r="E29" s="24"/>
      <c r="F29" s="28" t="s">
        <v>39</v>
      </c>
      <c r="G29" s="24"/>
      <c r="H29" s="24"/>
      <c r="I29" s="95" t="s">
        <v>38</v>
      </c>
      <c r="J29" s="28" t="s">
        <v>40</v>
      </c>
      <c r="K29" s="27"/>
    </row>
    <row r="30" spans="2:11" s="6" customFormat="1" ht="15" customHeight="1">
      <c r="B30" s="23"/>
      <c r="C30" s="24"/>
      <c r="D30" s="30" t="s">
        <v>41</v>
      </c>
      <c r="E30" s="30" t="s">
        <v>42</v>
      </c>
      <c r="F30" s="96">
        <f>ROUND(SUM($BE$84:$BE$151),2)</f>
        <v>0</v>
      </c>
      <c r="G30" s="24"/>
      <c r="H30" s="24"/>
      <c r="I30" s="97">
        <v>0.21</v>
      </c>
      <c r="J30" s="96">
        <f>ROUND(SUM($BE$84:$BE$151)*$I$30,2)</f>
        <v>0</v>
      </c>
      <c r="K30" s="27"/>
    </row>
    <row r="31" spans="2:11" s="6" customFormat="1" ht="15" customHeight="1">
      <c r="B31" s="23"/>
      <c r="C31" s="24"/>
      <c r="D31" s="24"/>
      <c r="E31" s="30" t="s">
        <v>43</v>
      </c>
      <c r="F31" s="96">
        <f>ROUND(SUM($BF$84:$BF$151),2)</f>
        <v>0</v>
      </c>
      <c r="G31" s="24"/>
      <c r="H31" s="24"/>
      <c r="I31" s="97">
        <v>0.15</v>
      </c>
      <c r="J31" s="96">
        <f>ROUND(SUM($BF$84:$BF$151)*$I$31,2)</f>
        <v>0</v>
      </c>
      <c r="K31" s="27"/>
    </row>
    <row r="32" spans="2:11" s="6" customFormat="1" ht="15" customHeight="1" hidden="1">
      <c r="B32" s="23"/>
      <c r="C32" s="24"/>
      <c r="D32" s="24"/>
      <c r="E32" s="30" t="s">
        <v>44</v>
      </c>
      <c r="F32" s="96">
        <f>ROUND(SUM($BG$84:$BG$151),2)</f>
        <v>0</v>
      </c>
      <c r="G32" s="24"/>
      <c r="H32" s="24"/>
      <c r="I32" s="97">
        <v>0.21</v>
      </c>
      <c r="J32" s="96">
        <v>0</v>
      </c>
      <c r="K32" s="27"/>
    </row>
    <row r="33" spans="2:11" s="6" customFormat="1" ht="15" customHeight="1" hidden="1">
      <c r="B33" s="23"/>
      <c r="C33" s="24"/>
      <c r="D33" s="24"/>
      <c r="E33" s="30" t="s">
        <v>45</v>
      </c>
      <c r="F33" s="96">
        <f>ROUND(SUM($BH$84:$BH$151),2)</f>
        <v>0</v>
      </c>
      <c r="G33" s="24"/>
      <c r="H33" s="24"/>
      <c r="I33" s="97">
        <v>0.15</v>
      </c>
      <c r="J33" s="96">
        <v>0</v>
      </c>
      <c r="K33" s="27"/>
    </row>
    <row r="34" spans="2:11" s="6" customFormat="1" ht="15" customHeight="1" hidden="1">
      <c r="B34" s="23"/>
      <c r="C34" s="24"/>
      <c r="D34" s="24"/>
      <c r="E34" s="30" t="s">
        <v>46</v>
      </c>
      <c r="F34" s="96">
        <f>ROUND(SUM($BI$84:$BI$151),2)</f>
        <v>0</v>
      </c>
      <c r="G34" s="24"/>
      <c r="H34" s="24"/>
      <c r="I34" s="97">
        <v>0</v>
      </c>
      <c r="J34" s="96">
        <v>0</v>
      </c>
      <c r="K34" s="27"/>
    </row>
    <row r="35" spans="2:11" s="6" customFormat="1" ht="7.5" customHeight="1">
      <c r="B35" s="23"/>
      <c r="C35" s="24"/>
      <c r="D35" s="24"/>
      <c r="E35" s="24"/>
      <c r="F35" s="24"/>
      <c r="G35" s="24"/>
      <c r="H35" s="24"/>
      <c r="J35" s="24"/>
      <c r="K35" s="27"/>
    </row>
    <row r="36" spans="2:11" s="6" customFormat="1" ht="26.25" customHeight="1">
      <c r="B36" s="23"/>
      <c r="C36" s="32"/>
      <c r="D36" s="33" t="s">
        <v>47</v>
      </c>
      <c r="E36" s="34"/>
      <c r="F36" s="34"/>
      <c r="G36" s="98" t="s">
        <v>48</v>
      </c>
      <c r="H36" s="35" t="s">
        <v>49</v>
      </c>
      <c r="I36" s="99"/>
      <c r="J36" s="36">
        <f>ROUND(SUM($J$27:$J$34),2)</f>
        <v>0</v>
      </c>
      <c r="K36" s="100"/>
    </row>
    <row r="37" spans="2:11" s="6" customFormat="1" ht="15" customHeight="1">
      <c r="B37" s="38"/>
      <c r="C37" s="39"/>
      <c r="D37" s="39"/>
      <c r="E37" s="39"/>
      <c r="F37" s="39"/>
      <c r="G37" s="39"/>
      <c r="H37" s="39"/>
      <c r="I37" s="101"/>
      <c r="J37" s="39"/>
      <c r="K37" s="40"/>
    </row>
    <row r="41" spans="2:11" s="6" customFormat="1" ht="7.5" customHeight="1">
      <c r="B41" s="102"/>
      <c r="C41" s="103"/>
      <c r="D41" s="103"/>
      <c r="E41" s="103"/>
      <c r="F41" s="103"/>
      <c r="G41" s="103"/>
      <c r="H41" s="103"/>
      <c r="I41" s="103"/>
      <c r="J41" s="103"/>
      <c r="K41" s="104"/>
    </row>
    <row r="42" spans="2:11" s="6" customFormat="1" ht="37.5" customHeight="1">
      <c r="B42" s="23"/>
      <c r="C42" s="12" t="s">
        <v>96</v>
      </c>
      <c r="D42" s="24"/>
      <c r="E42" s="24"/>
      <c r="F42" s="24"/>
      <c r="G42" s="24"/>
      <c r="H42" s="24"/>
      <c r="J42" s="24"/>
      <c r="K42" s="27"/>
    </row>
    <row r="43" spans="2:11" s="6" customFormat="1" ht="7.5" customHeight="1">
      <c r="B43" s="23"/>
      <c r="C43" s="24"/>
      <c r="D43" s="24"/>
      <c r="E43" s="24"/>
      <c r="F43" s="24"/>
      <c r="G43" s="24"/>
      <c r="H43" s="24"/>
      <c r="J43" s="24"/>
      <c r="K43" s="27"/>
    </row>
    <row r="44" spans="2:11" s="6" customFormat="1" ht="15" customHeight="1">
      <c r="B44" s="23"/>
      <c r="C44" s="19" t="s">
        <v>15</v>
      </c>
      <c r="D44" s="24"/>
      <c r="E44" s="24"/>
      <c r="F44" s="24"/>
      <c r="G44" s="24"/>
      <c r="H44" s="24"/>
      <c r="J44" s="24"/>
      <c r="K44" s="27"/>
    </row>
    <row r="45" spans="2:11" s="6" customFormat="1" ht="16.5" customHeight="1">
      <c r="B45" s="23"/>
      <c r="C45" s="24"/>
      <c r="D45" s="24"/>
      <c r="E45" s="229" t="str">
        <f>$E$7</f>
        <v>Příroda spojuje - Branaldova cesta</v>
      </c>
      <c r="F45" s="204"/>
      <c r="G45" s="204"/>
      <c r="H45" s="204"/>
      <c r="J45" s="24"/>
      <c r="K45" s="27"/>
    </row>
    <row r="46" spans="2:11" s="6" customFormat="1" ht="15" customHeight="1">
      <c r="B46" s="23"/>
      <c r="C46" s="19" t="s">
        <v>94</v>
      </c>
      <c r="D46" s="24"/>
      <c r="E46" s="24"/>
      <c r="F46" s="24"/>
      <c r="G46" s="24"/>
      <c r="H46" s="24"/>
      <c r="J46" s="24"/>
      <c r="K46" s="27"/>
    </row>
    <row r="47" spans="2:11" s="6" customFormat="1" ht="19.5" customHeight="1">
      <c r="B47" s="23"/>
      <c r="C47" s="24"/>
      <c r="D47" s="24"/>
      <c r="E47" s="212" t="str">
        <f>$E$9</f>
        <v>SO03 - Mobiliář</v>
      </c>
      <c r="F47" s="204"/>
      <c r="G47" s="204"/>
      <c r="H47" s="204"/>
      <c r="J47" s="24"/>
      <c r="K47" s="27"/>
    </row>
    <row r="48" spans="2:11" s="6" customFormat="1" ht="7.5" customHeight="1">
      <c r="B48" s="23"/>
      <c r="C48" s="24"/>
      <c r="D48" s="24"/>
      <c r="E48" s="24"/>
      <c r="F48" s="24"/>
      <c r="G48" s="24"/>
      <c r="H48" s="24"/>
      <c r="J48" s="24"/>
      <c r="K48" s="27"/>
    </row>
    <row r="49" spans="2:11" s="6" customFormat="1" ht="18.75" customHeight="1">
      <c r="B49" s="23"/>
      <c r="C49" s="19" t="s">
        <v>21</v>
      </c>
      <c r="D49" s="24"/>
      <c r="E49" s="24"/>
      <c r="F49" s="17" t="str">
        <f>$F$12</f>
        <v>Karlovy Vary</v>
      </c>
      <c r="G49" s="24"/>
      <c r="H49" s="24"/>
      <c r="I49" s="88" t="s">
        <v>23</v>
      </c>
      <c r="J49" s="52" t="str">
        <f>IF($J$12="","",$J$12)</f>
        <v>01.10.2014</v>
      </c>
      <c r="K49" s="27"/>
    </row>
    <row r="50" spans="2:11" s="6" customFormat="1" ht="7.5" customHeight="1">
      <c r="B50" s="23"/>
      <c r="C50" s="24"/>
      <c r="D50" s="24"/>
      <c r="E50" s="24"/>
      <c r="F50" s="24"/>
      <c r="G50" s="24"/>
      <c r="H50" s="24"/>
      <c r="J50" s="24"/>
      <c r="K50" s="27"/>
    </row>
    <row r="51" spans="2:11" s="6" customFormat="1" ht="15.75" customHeight="1">
      <c r="B51" s="23"/>
      <c r="C51" s="19" t="s">
        <v>27</v>
      </c>
      <c r="D51" s="24"/>
      <c r="E51" s="24"/>
      <c r="F51" s="17" t="str">
        <f>$E$15</f>
        <v> </v>
      </c>
      <c r="G51" s="24"/>
      <c r="H51" s="24"/>
      <c r="I51" s="88" t="s">
        <v>33</v>
      </c>
      <c r="J51" s="17" t="str">
        <f>$E$21</f>
        <v>Ing. David Pokorný</v>
      </c>
      <c r="K51" s="27"/>
    </row>
    <row r="52" spans="2:11" s="6" customFormat="1" ht="15" customHeight="1">
      <c r="B52" s="23"/>
      <c r="C52" s="19" t="s">
        <v>31</v>
      </c>
      <c r="D52" s="24"/>
      <c r="E52" s="24"/>
      <c r="F52" s="17">
        <f>IF($E$18="","",$E$18)</f>
      </c>
      <c r="G52" s="24"/>
      <c r="H52" s="24"/>
      <c r="J52" s="24"/>
      <c r="K52" s="27"/>
    </row>
    <row r="53" spans="2:11" s="6" customFormat="1" ht="11.25" customHeight="1">
      <c r="B53" s="23"/>
      <c r="C53" s="24"/>
      <c r="D53" s="24"/>
      <c r="E53" s="24"/>
      <c r="F53" s="24"/>
      <c r="G53" s="24"/>
      <c r="H53" s="24"/>
      <c r="J53" s="24"/>
      <c r="K53" s="27"/>
    </row>
    <row r="54" spans="2:11" s="6" customFormat="1" ht="30" customHeight="1">
      <c r="B54" s="23"/>
      <c r="C54" s="105" t="s">
        <v>97</v>
      </c>
      <c r="D54" s="32"/>
      <c r="E54" s="32"/>
      <c r="F54" s="32"/>
      <c r="G54" s="32"/>
      <c r="H54" s="32"/>
      <c r="I54" s="106"/>
      <c r="J54" s="107" t="s">
        <v>98</v>
      </c>
      <c r="K54" s="37"/>
    </row>
    <row r="55" spans="2:11" s="6" customFormat="1" ht="11.25" customHeight="1">
      <c r="B55" s="23"/>
      <c r="C55" s="24"/>
      <c r="D55" s="24"/>
      <c r="E55" s="24"/>
      <c r="F55" s="24"/>
      <c r="G55" s="24"/>
      <c r="H55" s="24"/>
      <c r="J55" s="24"/>
      <c r="K55" s="27"/>
    </row>
    <row r="56" spans="2:47" s="6" customFormat="1" ht="30" customHeight="1">
      <c r="B56" s="23"/>
      <c r="C56" s="66" t="s">
        <v>99</v>
      </c>
      <c r="D56" s="24"/>
      <c r="E56" s="24"/>
      <c r="F56" s="24"/>
      <c r="G56" s="24"/>
      <c r="H56" s="24"/>
      <c r="J56" s="67">
        <f>ROUND($J$84,2)</f>
        <v>0</v>
      </c>
      <c r="K56" s="27"/>
      <c r="AU56" s="6" t="s">
        <v>100</v>
      </c>
    </row>
    <row r="57" spans="2:11" s="73" customFormat="1" ht="25.5" customHeight="1">
      <c r="B57" s="108"/>
      <c r="C57" s="109"/>
      <c r="D57" s="110" t="s">
        <v>101</v>
      </c>
      <c r="E57" s="110"/>
      <c r="F57" s="110"/>
      <c r="G57" s="110"/>
      <c r="H57" s="110"/>
      <c r="I57" s="111"/>
      <c r="J57" s="112">
        <f>ROUND($J$85,2)</f>
        <v>0</v>
      </c>
      <c r="K57" s="113"/>
    </row>
    <row r="58" spans="2:11" s="114" customFormat="1" ht="21" customHeight="1">
      <c r="B58" s="115"/>
      <c r="C58" s="116"/>
      <c r="D58" s="117" t="s">
        <v>102</v>
      </c>
      <c r="E58" s="117"/>
      <c r="F58" s="117"/>
      <c r="G58" s="117"/>
      <c r="H58" s="117"/>
      <c r="I58" s="118"/>
      <c r="J58" s="119">
        <f>ROUND($J$86,2)</f>
        <v>0</v>
      </c>
      <c r="K58" s="120"/>
    </row>
    <row r="59" spans="2:11" s="114" customFormat="1" ht="21" customHeight="1">
      <c r="B59" s="115"/>
      <c r="C59" s="116"/>
      <c r="D59" s="117" t="s">
        <v>695</v>
      </c>
      <c r="E59" s="117"/>
      <c r="F59" s="117"/>
      <c r="G59" s="117"/>
      <c r="H59" s="117"/>
      <c r="I59" s="118"/>
      <c r="J59" s="119">
        <f>ROUND($J$112,2)</f>
        <v>0</v>
      </c>
      <c r="K59" s="120"/>
    </row>
    <row r="60" spans="2:11" s="114" customFormat="1" ht="21" customHeight="1">
      <c r="B60" s="115"/>
      <c r="C60" s="116"/>
      <c r="D60" s="117" t="s">
        <v>696</v>
      </c>
      <c r="E60" s="117"/>
      <c r="F60" s="117"/>
      <c r="G60" s="117"/>
      <c r="H60" s="117"/>
      <c r="I60" s="118"/>
      <c r="J60" s="119">
        <f>ROUND($J$121,2)</f>
        <v>0</v>
      </c>
      <c r="K60" s="120"/>
    </row>
    <row r="61" spans="2:11" s="114" customFormat="1" ht="21" customHeight="1">
      <c r="B61" s="115"/>
      <c r="C61" s="116"/>
      <c r="D61" s="117" t="s">
        <v>106</v>
      </c>
      <c r="E61" s="117"/>
      <c r="F61" s="117"/>
      <c r="G61" s="117"/>
      <c r="H61" s="117"/>
      <c r="I61" s="118"/>
      <c r="J61" s="119">
        <f>ROUND($J$127,2)</f>
        <v>0</v>
      </c>
      <c r="K61" s="120"/>
    </row>
    <row r="62" spans="2:11" s="114" customFormat="1" ht="15.75" customHeight="1">
      <c r="B62" s="115"/>
      <c r="C62" s="116"/>
      <c r="D62" s="117" t="s">
        <v>774</v>
      </c>
      <c r="E62" s="117"/>
      <c r="F62" s="117"/>
      <c r="G62" s="117"/>
      <c r="H62" s="117"/>
      <c r="I62" s="118"/>
      <c r="J62" s="119">
        <f>ROUND($J$128,2)</f>
        <v>0</v>
      </c>
      <c r="K62" s="120"/>
    </row>
    <row r="63" spans="2:11" s="114" customFormat="1" ht="21" customHeight="1">
      <c r="B63" s="115"/>
      <c r="C63" s="116"/>
      <c r="D63" s="117" t="s">
        <v>775</v>
      </c>
      <c r="E63" s="117"/>
      <c r="F63" s="117"/>
      <c r="G63" s="117"/>
      <c r="H63" s="117"/>
      <c r="I63" s="118"/>
      <c r="J63" s="119">
        <f>ROUND($J$138,2)</f>
        <v>0</v>
      </c>
      <c r="K63" s="120"/>
    </row>
    <row r="64" spans="2:11" s="114" customFormat="1" ht="21" customHeight="1">
      <c r="B64" s="115"/>
      <c r="C64" s="116"/>
      <c r="D64" s="117" t="s">
        <v>109</v>
      </c>
      <c r="E64" s="117"/>
      <c r="F64" s="117"/>
      <c r="G64" s="117"/>
      <c r="H64" s="117"/>
      <c r="I64" s="118"/>
      <c r="J64" s="119">
        <f>ROUND($J$149,2)</f>
        <v>0</v>
      </c>
      <c r="K64" s="120"/>
    </row>
    <row r="65" spans="2:11" s="6" customFormat="1" ht="22.5" customHeight="1">
      <c r="B65" s="23"/>
      <c r="C65" s="24"/>
      <c r="D65" s="24"/>
      <c r="E65" s="24"/>
      <c r="F65" s="24"/>
      <c r="G65" s="24"/>
      <c r="H65" s="24"/>
      <c r="J65" s="24"/>
      <c r="K65" s="27"/>
    </row>
    <row r="66" spans="2:11" s="6" customFormat="1" ht="7.5" customHeight="1">
      <c r="B66" s="38"/>
      <c r="C66" s="39"/>
      <c r="D66" s="39"/>
      <c r="E66" s="39"/>
      <c r="F66" s="39"/>
      <c r="G66" s="39"/>
      <c r="H66" s="39"/>
      <c r="I66" s="101"/>
      <c r="J66" s="39"/>
      <c r="K66" s="40"/>
    </row>
    <row r="70" spans="2:12" s="6" customFormat="1" ht="7.5" customHeight="1">
      <c r="B70" s="41"/>
      <c r="C70" s="42"/>
      <c r="D70" s="42"/>
      <c r="E70" s="42"/>
      <c r="F70" s="42"/>
      <c r="G70" s="42"/>
      <c r="H70" s="42"/>
      <c r="I70" s="103"/>
      <c r="J70" s="42"/>
      <c r="K70" s="42"/>
      <c r="L70" s="43"/>
    </row>
    <row r="71" spans="2:12" s="6" customFormat="1" ht="37.5" customHeight="1">
      <c r="B71" s="23"/>
      <c r="C71" s="12" t="s">
        <v>112</v>
      </c>
      <c r="D71" s="24"/>
      <c r="E71" s="24"/>
      <c r="F71" s="24"/>
      <c r="G71" s="24"/>
      <c r="H71" s="24"/>
      <c r="J71" s="24"/>
      <c r="K71" s="24"/>
      <c r="L71" s="43"/>
    </row>
    <row r="72" spans="2:12" s="6" customFormat="1" ht="7.5" customHeight="1">
      <c r="B72" s="23"/>
      <c r="C72" s="24"/>
      <c r="D72" s="24"/>
      <c r="E72" s="24"/>
      <c r="F72" s="24"/>
      <c r="G72" s="24"/>
      <c r="H72" s="24"/>
      <c r="J72" s="24"/>
      <c r="K72" s="24"/>
      <c r="L72" s="43"/>
    </row>
    <row r="73" spans="2:12" s="6" customFormat="1" ht="15" customHeight="1">
      <c r="B73" s="23"/>
      <c r="C73" s="19" t="s">
        <v>15</v>
      </c>
      <c r="D73" s="24"/>
      <c r="E73" s="24"/>
      <c r="F73" s="24"/>
      <c r="G73" s="24"/>
      <c r="H73" s="24"/>
      <c r="J73" s="24"/>
      <c r="K73" s="24"/>
      <c r="L73" s="43"/>
    </row>
    <row r="74" spans="2:12" s="6" customFormat="1" ht="16.5" customHeight="1">
      <c r="B74" s="23"/>
      <c r="C74" s="24"/>
      <c r="D74" s="24"/>
      <c r="E74" s="229" t="str">
        <f>$E$7</f>
        <v>Příroda spojuje - Branaldova cesta</v>
      </c>
      <c r="F74" s="204"/>
      <c r="G74" s="204"/>
      <c r="H74" s="204"/>
      <c r="J74" s="24"/>
      <c r="K74" s="24"/>
      <c r="L74" s="43"/>
    </row>
    <row r="75" spans="2:12" s="6" customFormat="1" ht="15" customHeight="1">
      <c r="B75" s="23"/>
      <c r="C75" s="19" t="s">
        <v>94</v>
      </c>
      <c r="D75" s="24"/>
      <c r="E75" s="24"/>
      <c r="F75" s="24"/>
      <c r="G75" s="24"/>
      <c r="H75" s="24"/>
      <c r="J75" s="24"/>
      <c r="K75" s="24"/>
      <c r="L75" s="43"/>
    </row>
    <row r="76" spans="2:12" s="6" customFormat="1" ht="19.5" customHeight="1">
      <c r="B76" s="23"/>
      <c r="C76" s="24"/>
      <c r="D76" s="24"/>
      <c r="E76" s="212" t="str">
        <f>$E$9</f>
        <v>SO03 - Mobiliář</v>
      </c>
      <c r="F76" s="204"/>
      <c r="G76" s="204"/>
      <c r="H76" s="204"/>
      <c r="J76" s="24"/>
      <c r="K76" s="24"/>
      <c r="L76" s="43"/>
    </row>
    <row r="77" spans="2:12" s="6" customFormat="1" ht="7.5" customHeight="1">
      <c r="B77" s="23"/>
      <c r="C77" s="24"/>
      <c r="D77" s="24"/>
      <c r="E77" s="24"/>
      <c r="F77" s="24"/>
      <c r="G77" s="24"/>
      <c r="H77" s="24"/>
      <c r="J77" s="24"/>
      <c r="K77" s="24"/>
      <c r="L77" s="43"/>
    </row>
    <row r="78" spans="2:12" s="6" customFormat="1" ht="18.75" customHeight="1">
      <c r="B78" s="23"/>
      <c r="C78" s="19" t="s">
        <v>21</v>
      </c>
      <c r="D78" s="24"/>
      <c r="E78" s="24"/>
      <c r="F78" s="17" t="str">
        <f>$F$12</f>
        <v>Karlovy Vary</v>
      </c>
      <c r="G78" s="24"/>
      <c r="H78" s="24"/>
      <c r="I78" s="88" t="s">
        <v>23</v>
      </c>
      <c r="J78" s="52" t="str">
        <f>IF($J$12="","",$J$12)</f>
        <v>01.10.2014</v>
      </c>
      <c r="K78" s="24"/>
      <c r="L78" s="43"/>
    </row>
    <row r="79" spans="2:12" s="6" customFormat="1" ht="7.5" customHeight="1">
      <c r="B79" s="23"/>
      <c r="C79" s="24"/>
      <c r="D79" s="24"/>
      <c r="E79" s="24"/>
      <c r="F79" s="24"/>
      <c r="G79" s="24"/>
      <c r="H79" s="24"/>
      <c r="J79" s="24"/>
      <c r="K79" s="24"/>
      <c r="L79" s="43"/>
    </row>
    <row r="80" spans="2:12" s="6" customFormat="1" ht="15.75" customHeight="1">
      <c r="B80" s="23"/>
      <c r="C80" s="19" t="s">
        <v>27</v>
      </c>
      <c r="D80" s="24"/>
      <c r="E80" s="24"/>
      <c r="F80" s="17" t="str">
        <f>$E$15</f>
        <v> </v>
      </c>
      <c r="G80" s="24"/>
      <c r="H80" s="24"/>
      <c r="I80" s="88" t="s">
        <v>33</v>
      </c>
      <c r="J80" s="17" t="str">
        <f>$E$21</f>
        <v>Ing. David Pokorný</v>
      </c>
      <c r="K80" s="24"/>
      <c r="L80" s="43"/>
    </row>
    <row r="81" spans="2:12" s="6" customFormat="1" ht="15" customHeight="1">
      <c r="B81" s="23"/>
      <c r="C81" s="19" t="s">
        <v>31</v>
      </c>
      <c r="D81" s="24"/>
      <c r="E81" s="24"/>
      <c r="F81" s="17">
        <f>IF($E$18="","",$E$18)</f>
      </c>
      <c r="G81" s="24"/>
      <c r="H81" s="24"/>
      <c r="J81" s="24"/>
      <c r="K81" s="24"/>
      <c r="L81" s="43"/>
    </row>
    <row r="82" spans="2:12" s="6" customFormat="1" ht="11.25" customHeight="1">
      <c r="B82" s="23"/>
      <c r="C82" s="24"/>
      <c r="D82" s="24"/>
      <c r="E82" s="24"/>
      <c r="F82" s="24"/>
      <c r="G82" s="24"/>
      <c r="H82" s="24"/>
      <c r="J82" s="24"/>
      <c r="K82" s="24"/>
      <c r="L82" s="43"/>
    </row>
    <row r="83" spans="2:20" s="121" customFormat="1" ht="30" customHeight="1">
      <c r="B83" s="122"/>
      <c r="C83" s="123" t="s">
        <v>113</v>
      </c>
      <c r="D83" s="124" t="s">
        <v>56</v>
      </c>
      <c r="E83" s="124" t="s">
        <v>52</v>
      </c>
      <c r="F83" s="124" t="s">
        <v>114</v>
      </c>
      <c r="G83" s="124" t="s">
        <v>115</v>
      </c>
      <c r="H83" s="124" t="s">
        <v>116</v>
      </c>
      <c r="I83" s="125" t="s">
        <v>117</v>
      </c>
      <c r="J83" s="124" t="s">
        <v>118</v>
      </c>
      <c r="K83" s="126" t="s">
        <v>119</v>
      </c>
      <c r="L83" s="127"/>
      <c r="M83" s="59" t="s">
        <v>120</v>
      </c>
      <c r="N83" s="60" t="s">
        <v>41</v>
      </c>
      <c r="O83" s="60" t="s">
        <v>121</v>
      </c>
      <c r="P83" s="60" t="s">
        <v>122</v>
      </c>
      <c r="Q83" s="60" t="s">
        <v>123</v>
      </c>
      <c r="R83" s="60" t="s">
        <v>124</v>
      </c>
      <c r="S83" s="60" t="s">
        <v>125</v>
      </c>
      <c r="T83" s="61" t="s">
        <v>126</v>
      </c>
    </row>
    <row r="84" spans="2:63" s="6" customFormat="1" ht="30" customHeight="1">
      <c r="B84" s="23"/>
      <c r="C84" s="66" t="s">
        <v>99</v>
      </c>
      <c r="D84" s="24"/>
      <c r="E84" s="24"/>
      <c r="F84" s="24"/>
      <c r="G84" s="24"/>
      <c r="H84" s="24"/>
      <c r="J84" s="128">
        <f>$BK$84</f>
        <v>0</v>
      </c>
      <c r="K84" s="24"/>
      <c r="L84" s="43"/>
      <c r="M84" s="63"/>
      <c r="N84" s="64"/>
      <c r="O84" s="64"/>
      <c r="P84" s="129">
        <f>$P$85</f>
        <v>0</v>
      </c>
      <c r="Q84" s="64"/>
      <c r="R84" s="129">
        <f>$R$85</f>
        <v>3.21713278</v>
      </c>
      <c r="S84" s="64"/>
      <c r="T84" s="130">
        <f>$T$85</f>
        <v>0</v>
      </c>
      <c r="AT84" s="6" t="s">
        <v>70</v>
      </c>
      <c r="AU84" s="6" t="s">
        <v>100</v>
      </c>
      <c r="BK84" s="131">
        <f>$BK$85</f>
        <v>0</v>
      </c>
    </row>
    <row r="85" spans="2:63" s="132" customFormat="1" ht="37.5" customHeight="1">
      <c r="B85" s="133"/>
      <c r="C85" s="134"/>
      <c r="D85" s="134" t="s">
        <v>70</v>
      </c>
      <c r="E85" s="135" t="s">
        <v>127</v>
      </c>
      <c r="F85" s="135" t="s">
        <v>128</v>
      </c>
      <c r="G85" s="134"/>
      <c r="H85" s="134"/>
      <c r="J85" s="136">
        <f>$BK$85</f>
        <v>0</v>
      </c>
      <c r="K85" s="134"/>
      <c r="L85" s="137"/>
      <c r="M85" s="138"/>
      <c r="N85" s="134"/>
      <c r="O85" s="134"/>
      <c r="P85" s="139">
        <f>$P$86+$P$112+$P$121+$P$127+$P$138+$P$149</f>
        <v>0</v>
      </c>
      <c r="Q85" s="134"/>
      <c r="R85" s="139">
        <f>$R$86+$R$112+$R$121+$R$127+$R$138+$R$149</f>
        <v>3.21713278</v>
      </c>
      <c r="S85" s="134"/>
      <c r="T85" s="140">
        <f>$T$86+$T$112+$T$121+$T$127+$T$138+$T$149</f>
        <v>0</v>
      </c>
      <c r="AR85" s="141" t="s">
        <v>20</v>
      </c>
      <c r="AT85" s="141" t="s">
        <v>70</v>
      </c>
      <c r="AU85" s="141" t="s">
        <v>71</v>
      </c>
      <c r="AY85" s="141" t="s">
        <v>129</v>
      </c>
      <c r="BK85" s="142">
        <f>$BK$86+$BK$112+$BK$121+$BK$127+$BK$138+$BK$149</f>
        <v>0</v>
      </c>
    </row>
    <row r="86" spans="2:63" s="132" customFormat="1" ht="21" customHeight="1">
      <c r="B86" s="133"/>
      <c r="C86" s="134"/>
      <c r="D86" s="134" t="s">
        <v>70</v>
      </c>
      <c r="E86" s="143" t="s">
        <v>20</v>
      </c>
      <c r="F86" s="143" t="s">
        <v>130</v>
      </c>
      <c r="G86" s="134"/>
      <c r="H86" s="134"/>
      <c r="J86" s="144">
        <f>$BK$86</f>
        <v>0</v>
      </c>
      <c r="K86" s="134"/>
      <c r="L86" s="137"/>
      <c r="M86" s="138"/>
      <c r="N86" s="134"/>
      <c r="O86" s="134"/>
      <c r="P86" s="139">
        <f>SUM($P$87:$P$111)</f>
        <v>0</v>
      </c>
      <c r="Q86" s="134"/>
      <c r="R86" s="139">
        <f>SUM($R$87:$R$111)</f>
        <v>0</v>
      </c>
      <c r="S86" s="134"/>
      <c r="T86" s="140">
        <f>SUM($T$87:$T$111)</f>
        <v>0</v>
      </c>
      <c r="AR86" s="141" t="s">
        <v>20</v>
      </c>
      <c r="AT86" s="141" t="s">
        <v>70</v>
      </c>
      <c r="AU86" s="141" t="s">
        <v>20</v>
      </c>
      <c r="AY86" s="141" t="s">
        <v>129</v>
      </c>
      <c r="BK86" s="142">
        <f>SUM($BK$87:$BK$111)</f>
        <v>0</v>
      </c>
    </row>
    <row r="87" spans="2:65" s="6" customFormat="1" ht="15.75" customHeight="1">
      <c r="B87" s="23"/>
      <c r="C87" s="145" t="s">
        <v>20</v>
      </c>
      <c r="D87" s="145" t="s">
        <v>131</v>
      </c>
      <c r="E87" s="146" t="s">
        <v>192</v>
      </c>
      <c r="F87" s="147" t="s">
        <v>193</v>
      </c>
      <c r="G87" s="148" t="s">
        <v>165</v>
      </c>
      <c r="H87" s="149">
        <v>0.804</v>
      </c>
      <c r="I87" s="150"/>
      <c r="J87" s="151">
        <f>ROUND($I$87*$H$87,2)</f>
        <v>0</v>
      </c>
      <c r="K87" s="147" t="s">
        <v>135</v>
      </c>
      <c r="L87" s="43"/>
      <c r="M87" s="152"/>
      <c r="N87" s="153" t="s">
        <v>42</v>
      </c>
      <c r="O87" s="24"/>
      <c r="P87" s="24"/>
      <c r="Q87" s="154">
        <v>0</v>
      </c>
      <c r="R87" s="154">
        <f>$Q$87*$H$87</f>
        <v>0</v>
      </c>
      <c r="S87" s="154">
        <v>0</v>
      </c>
      <c r="T87" s="155">
        <f>$S$87*$H$87</f>
        <v>0</v>
      </c>
      <c r="AR87" s="89" t="s">
        <v>136</v>
      </c>
      <c r="AT87" s="89" t="s">
        <v>131</v>
      </c>
      <c r="AU87" s="89" t="s">
        <v>79</v>
      </c>
      <c r="AY87" s="6" t="s">
        <v>129</v>
      </c>
      <c r="BE87" s="156">
        <f>IF($N$87="základní",$J$87,0)</f>
        <v>0</v>
      </c>
      <c r="BF87" s="156">
        <f>IF($N$87="snížená",$J$87,0)</f>
        <v>0</v>
      </c>
      <c r="BG87" s="156">
        <f>IF($N$87="zákl. přenesená",$J$87,0)</f>
        <v>0</v>
      </c>
      <c r="BH87" s="156">
        <f>IF($N$87="sníž. přenesená",$J$87,0)</f>
        <v>0</v>
      </c>
      <c r="BI87" s="156">
        <f>IF($N$87="nulová",$J$87,0)</f>
        <v>0</v>
      </c>
      <c r="BJ87" s="89" t="s">
        <v>20</v>
      </c>
      <c r="BK87" s="156">
        <f>ROUND($I$87*$H$87,2)</f>
        <v>0</v>
      </c>
      <c r="BL87" s="89" t="s">
        <v>136</v>
      </c>
      <c r="BM87" s="89" t="s">
        <v>776</v>
      </c>
    </row>
    <row r="88" spans="2:51" s="6" customFormat="1" ht="15.75" customHeight="1">
      <c r="B88" s="161"/>
      <c r="C88" s="162"/>
      <c r="D88" s="157" t="s">
        <v>141</v>
      </c>
      <c r="E88" s="163"/>
      <c r="F88" s="163" t="s">
        <v>777</v>
      </c>
      <c r="G88" s="162"/>
      <c r="H88" s="164">
        <v>0.48</v>
      </c>
      <c r="J88" s="162"/>
      <c r="K88" s="162"/>
      <c r="L88" s="165"/>
      <c r="M88" s="166"/>
      <c r="N88" s="162"/>
      <c r="O88" s="162"/>
      <c r="P88" s="162"/>
      <c r="Q88" s="162"/>
      <c r="R88" s="162"/>
      <c r="S88" s="162"/>
      <c r="T88" s="167"/>
      <c r="AT88" s="168" t="s">
        <v>141</v>
      </c>
      <c r="AU88" s="168" t="s">
        <v>79</v>
      </c>
      <c r="AV88" s="168" t="s">
        <v>79</v>
      </c>
      <c r="AW88" s="168" t="s">
        <v>100</v>
      </c>
      <c r="AX88" s="168" t="s">
        <v>71</v>
      </c>
      <c r="AY88" s="168" t="s">
        <v>129</v>
      </c>
    </row>
    <row r="89" spans="2:51" s="6" customFormat="1" ht="15.75" customHeight="1">
      <c r="B89" s="161"/>
      <c r="C89" s="162"/>
      <c r="D89" s="159" t="s">
        <v>141</v>
      </c>
      <c r="E89" s="162"/>
      <c r="F89" s="163" t="s">
        <v>778</v>
      </c>
      <c r="G89" s="162"/>
      <c r="H89" s="164">
        <v>0.324</v>
      </c>
      <c r="J89" s="162"/>
      <c r="K89" s="162"/>
      <c r="L89" s="165"/>
      <c r="M89" s="166"/>
      <c r="N89" s="162"/>
      <c r="O89" s="162"/>
      <c r="P89" s="162"/>
      <c r="Q89" s="162"/>
      <c r="R89" s="162"/>
      <c r="S89" s="162"/>
      <c r="T89" s="167"/>
      <c r="AT89" s="168" t="s">
        <v>141</v>
      </c>
      <c r="AU89" s="168" t="s">
        <v>79</v>
      </c>
      <c r="AV89" s="168" t="s">
        <v>79</v>
      </c>
      <c r="AW89" s="168" t="s">
        <v>100</v>
      </c>
      <c r="AX89" s="168" t="s">
        <v>71</v>
      </c>
      <c r="AY89" s="168" t="s">
        <v>129</v>
      </c>
    </row>
    <row r="90" spans="2:65" s="6" customFormat="1" ht="15.75" customHeight="1">
      <c r="B90" s="23"/>
      <c r="C90" s="145" t="s">
        <v>79</v>
      </c>
      <c r="D90" s="145" t="s">
        <v>131</v>
      </c>
      <c r="E90" s="146" t="s">
        <v>198</v>
      </c>
      <c r="F90" s="147" t="s">
        <v>199</v>
      </c>
      <c r="G90" s="148" t="s">
        <v>165</v>
      </c>
      <c r="H90" s="149">
        <v>1.06</v>
      </c>
      <c r="I90" s="150"/>
      <c r="J90" s="151">
        <f>ROUND($I$90*$H$90,2)</f>
        <v>0</v>
      </c>
      <c r="K90" s="147" t="s">
        <v>135</v>
      </c>
      <c r="L90" s="43"/>
      <c r="M90" s="152"/>
      <c r="N90" s="153" t="s">
        <v>42</v>
      </c>
      <c r="O90" s="24"/>
      <c r="P90" s="24"/>
      <c r="Q90" s="154">
        <v>0</v>
      </c>
      <c r="R90" s="154">
        <f>$Q$90*$H$90</f>
        <v>0</v>
      </c>
      <c r="S90" s="154">
        <v>0</v>
      </c>
      <c r="T90" s="155">
        <f>$S$90*$H$90</f>
        <v>0</v>
      </c>
      <c r="AR90" s="89" t="s">
        <v>136</v>
      </c>
      <c r="AT90" s="89" t="s">
        <v>131</v>
      </c>
      <c r="AU90" s="89" t="s">
        <v>79</v>
      </c>
      <c r="AY90" s="6" t="s">
        <v>129</v>
      </c>
      <c r="BE90" s="156">
        <f>IF($N$90="základní",$J$90,0)</f>
        <v>0</v>
      </c>
      <c r="BF90" s="156">
        <f>IF($N$90="snížená",$J$90,0)</f>
        <v>0</v>
      </c>
      <c r="BG90" s="156">
        <f>IF($N$90="zákl. přenesená",$J$90,0)</f>
        <v>0</v>
      </c>
      <c r="BH90" s="156">
        <f>IF($N$90="sníž. přenesená",$J$90,0)</f>
        <v>0</v>
      </c>
      <c r="BI90" s="156">
        <f>IF($N$90="nulová",$J$90,0)</f>
        <v>0</v>
      </c>
      <c r="BJ90" s="89" t="s">
        <v>20</v>
      </c>
      <c r="BK90" s="156">
        <f>ROUND($I$90*$H$90,2)</f>
        <v>0</v>
      </c>
      <c r="BL90" s="89" t="s">
        <v>136</v>
      </c>
      <c r="BM90" s="89" t="s">
        <v>779</v>
      </c>
    </row>
    <row r="91" spans="2:51" s="6" customFormat="1" ht="15.75" customHeight="1">
      <c r="B91" s="161"/>
      <c r="C91" s="162"/>
      <c r="D91" s="157" t="s">
        <v>141</v>
      </c>
      <c r="E91" s="163"/>
      <c r="F91" s="163" t="s">
        <v>777</v>
      </c>
      <c r="G91" s="162"/>
      <c r="H91" s="164">
        <v>0.48</v>
      </c>
      <c r="J91" s="162"/>
      <c r="K91" s="162"/>
      <c r="L91" s="165"/>
      <c r="M91" s="166"/>
      <c r="N91" s="162"/>
      <c r="O91" s="162"/>
      <c r="P91" s="162"/>
      <c r="Q91" s="162"/>
      <c r="R91" s="162"/>
      <c r="S91" s="162"/>
      <c r="T91" s="167"/>
      <c r="AT91" s="168" t="s">
        <v>141</v>
      </c>
      <c r="AU91" s="168" t="s">
        <v>79</v>
      </c>
      <c r="AV91" s="168" t="s">
        <v>79</v>
      </c>
      <c r="AW91" s="168" t="s">
        <v>100</v>
      </c>
      <c r="AX91" s="168" t="s">
        <v>71</v>
      </c>
      <c r="AY91" s="168" t="s">
        <v>129</v>
      </c>
    </row>
    <row r="92" spans="2:51" s="6" customFormat="1" ht="15.75" customHeight="1">
      <c r="B92" s="161"/>
      <c r="C92" s="162"/>
      <c r="D92" s="159" t="s">
        <v>141</v>
      </c>
      <c r="E92" s="162"/>
      <c r="F92" s="163" t="s">
        <v>778</v>
      </c>
      <c r="G92" s="162"/>
      <c r="H92" s="164">
        <v>0.324</v>
      </c>
      <c r="J92" s="162"/>
      <c r="K92" s="162"/>
      <c r="L92" s="165"/>
      <c r="M92" s="166"/>
      <c r="N92" s="162"/>
      <c r="O92" s="162"/>
      <c r="P92" s="162"/>
      <c r="Q92" s="162"/>
      <c r="R92" s="162"/>
      <c r="S92" s="162"/>
      <c r="T92" s="167"/>
      <c r="AT92" s="168" t="s">
        <v>141</v>
      </c>
      <c r="AU92" s="168" t="s">
        <v>79</v>
      </c>
      <c r="AV92" s="168" t="s">
        <v>79</v>
      </c>
      <c r="AW92" s="168" t="s">
        <v>100</v>
      </c>
      <c r="AX92" s="168" t="s">
        <v>71</v>
      </c>
      <c r="AY92" s="168" t="s">
        <v>129</v>
      </c>
    </row>
    <row r="93" spans="2:51" s="6" customFormat="1" ht="15.75" customHeight="1">
      <c r="B93" s="161"/>
      <c r="C93" s="162"/>
      <c r="D93" s="159" t="s">
        <v>141</v>
      </c>
      <c r="E93" s="162"/>
      <c r="F93" s="163" t="s">
        <v>780</v>
      </c>
      <c r="G93" s="162"/>
      <c r="H93" s="164">
        <v>0.256</v>
      </c>
      <c r="J93" s="162"/>
      <c r="K93" s="162"/>
      <c r="L93" s="165"/>
      <c r="M93" s="166"/>
      <c r="N93" s="162"/>
      <c r="O93" s="162"/>
      <c r="P93" s="162"/>
      <c r="Q93" s="162"/>
      <c r="R93" s="162"/>
      <c r="S93" s="162"/>
      <c r="T93" s="167"/>
      <c r="AT93" s="168" t="s">
        <v>141</v>
      </c>
      <c r="AU93" s="168" t="s">
        <v>79</v>
      </c>
      <c r="AV93" s="168" t="s">
        <v>79</v>
      </c>
      <c r="AW93" s="168" t="s">
        <v>100</v>
      </c>
      <c r="AX93" s="168" t="s">
        <v>71</v>
      </c>
      <c r="AY93" s="168" t="s">
        <v>129</v>
      </c>
    </row>
    <row r="94" spans="2:65" s="6" customFormat="1" ht="15.75" customHeight="1">
      <c r="B94" s="23"/>
      <c r="C94" s="145" t="s">
        <v>153</v>
      </c>
      <c r="D94" s="145" t="s">
        <v>131</v>
      </c>
      <c r="E94" s="146" t="s">
        <v>781</v>
      </c>
      <c r="F94" s="147" t="s">
        <v>782</v>
      </c>
      <c r="G94" s="148" t="s">
        <v>165</v>
      </c>
      <c r="H94" s="149">
        <v>1.12</v>
      </c>
      <c r="I94" s="150"/>
      <c r="J94" s="151">
        <f>ROUND($I$94*$H$94,2)</f>
        <v>0</v>
      </c>
      <c r="K94" s="147" t="s">
        <v>135</v>
      </c>
      <c r="L94" s="43"/>
      <c r="M94" s="152"/>
      <c r="N94" s="153" t="s">
        <v>42</v>
      </c>
      <c r="O94" s="24"/>
      <c r="P94" s="24"/>
      <c r="Q94" s="154">
        <v>0</v>
      </c>
      <c r="R94" s="154">
        <f>$Q$94*$H$94</f>
        <v>0</v>
      </c>
      <c r="S94" s="154">
        <v>0</v>
      </c>
      <c r="T94" s="155">
        <f>$S$94*$H$94</f>
        <v>0</v>
      </c>
      <c r="AR94" s="89" t="s">
        <v>136</v>
      </c>
      <c r="AT94" s="89" t="s">
        <v>131</v>
      </c>
      <c r="AU94" s="89" t="s">
        <v>79</v>
      </c>
      <c r="AY94" s="6" t="s">
        <v>129</v>
      </c>
      <c r="BE94" s="156">
        <f>IF($N$94="základní",$J$94,0)</f>
        <v>0</v>
      </c>
      <c r="BF94" s="156">
        <f>IF($N$94="snížená",$J$94,0)</f>
        <v>0</v>
      </c>
      <c r="BG94" s="156">
        <f>IF($N$94="zákl. přenesená",$J$94,0)</f>
        <v>0</v>
      </c>
      <c r="BH94" s="156">
        <f>IF($N$94="sníž. přenesená",$J$94,0)</f>
        <v>0</v>
      </c>
      <c r="BI94" s="156">
        <f>IF($N$94="nulová",$J$94,0)</f>
        <v>0</v>
      </c>
      <c r="BJ94" s="89" t="s">
        <v>20</v>
      </c>
      <c r="BK94" s="156">
        <f>ROUND($I$94*$H$94,2)</f>
        <v>0</v>
      </c>
      <c r="BL94" s="89" t="s">
        <v>136</v>
      </c>
      <c r="BM94" s="89" t="s">
        <v>783</v>
      </c>
    </row>
    <row r="95" spans="2:51" s="6" customFormat="1" ht="15.75" customHeight="1">
      <c r="B95" s="161"/>
      <c r="C95" s="162"/>
      <c r="D95" s="157" t="s">
        <v>141</v>
      </c>
      <c r="E95" s="163"/>
      <c r="F95" s="163" t="s">
        <v>780</v>
      </c>
      <c r="G95" s="162"/>
      <c r="H95" s="164">
        <v>0.256</v>
      </c>
      <c r="J95" s="162"/>
      <c r="K95" s="162"/>
      <c r="L95" s="165"/>
      <c r="M95" s="166"/>
      <c r="N95" s="162"/>
      <c r="O95" s="162"/>
      <c r="P95" s="162"/>
      <c r="Q95" s="162"/>
      <c r="R95" s="162"/>
      <c r="S95" s="162"/>
      <c r="T95" s="167"/>
      <c r="AT95" s="168" t="s">
        <v>141</v>
      </c>
      <c r="AU95" s="168" t="s">
        <v>79</v>
      </c>
      <c r="AV95" s="168" t="s">
        <v>79</v>
      </c>
      <c r="AW95" s="168" t="s">
        <v>100</v>
      </c>
      <c r="AX95" s="168" t="s">
        <v>71</v>
      </c>
      <c r="AY95" s="168" t="s">
        <v>129</v>
      </c>
    </row>
    <row r="96" spans="2:51" s="6" customFormat="1" ht="15.75" customHeight="1">
      <c r="B96" s="161"/>
      <c r="C96" s="162"/>
      <c r="D96" s="159" t="s">
        <v>141</v>
      </c>
      <c r="E96" s="162"/>
      <c r="F96" s="163" t="s">
        <v>784</v>
      </c>
      <c r="G96" s="162"/>
      <c r="H96" s="164">
        <v>0.864</v>
      </c>
      <c r="J96" s="162"/>
      <c r="K96" s="162"/>
      <c r="L96" s="165"/>
      <c r="M96" s="166"/>
      <c r="N96" s="162"/>
      <c r="O96" s="162"/>
      <c r="P96" s="162"/>
      <c r="Q96" s="162"/>
      <c r="R96" s="162"/>
      <c r="S96" s="162"/>
      <c r="T96" s="167"/>
      <c r="AT96" s="168" t="s">
        <v>141</v>
      </c>
      <c r="AU96" s="168" t="s">
        <v>79</v>
      </c>
      <c r="AV96" s="168" t="s">
        <v>79</v>
      </c>
      <c r="AW96" s="168" t="s">
        <v>100</v>
      </c>
      <c r="AX96" s="168" t="s">
        <v>71</v>
      </c>
      <c r="AY96" s="168" t="s">
        <v>129</v>
      </c>
    </row>
    <row r="97" spans="2:65" s="6" customFormat="1" ht="15.75" customHeight="1">
      <c r="B97" s="23"/>
      <c r="C97" s="145" t="s">
        <v>136</v>
      </c>
      <c r="D97" s="145" t="s">
        <v>131</v>
      </c>
      <c r="E97" s="146" t="s">
        <v>785</v>
      </c>
      <c r="F97" s="147" t="s">
        <v>786</v>
      </c>
      <c r="G97" s="148" t="s">
        <v>165</v>
      </c>
      <c r="H97" s="149">
        <v>1.12</v>
      </c>
      <c r="I97" s="150"/>
      <c r="J97" s="151">
        <f>ROUND($I$97*$H$97,2)</f>
        <v>0</v>
      </c>
      <c r="K97" s="147" t="s">
        <v>135</v>
      </c>
      <c r="L97" s="43"/>
      <c r="M97" s="152"/>
      <c r="N97" s="153" t="s">
        <v>42</v>
      </c>
      <c r="O97" s="24"/>
      <c r="P97" s="24"/>
      <c r="Q97" s="154">
        <v>0</v>
      </c>
      <c r="R97" s="154">
        <f>$Q$97*$H$97</f>
        <v>0</v>
      </c>
      <c r="S97" s="154">
        <v>0</v>
      </c>
      <c r="T97" s="155">
        <f>$S$97*$H$97</f>
        <v>0</v>
      </c>
      <c r="AR97" s="89" t="s">
        <v>136</v>
      </c>
      <c r="AT97" s="89" t="s">
        <v>131</v>
      </c>
      <c r="AU97" s="89" t="s">
        <v>79</v>
      </c>
      <c r="AY97" s="6" t="s">
        <v>129</v>
      </c>
      <c r="BE97" s="156">
        <f>IF($N$97="základní",$J$97,0)</f>
        <v>0</v>
      </c>
      <c r="BF97" s="156">
        <f>IF($N$97="snížená",$J$97,0)</f>
        <v>0</v>
      </c>
      <c r="BG97" s="156">
        <f>IF($N$97="zákl. přenesená",$J$97,0)</f>
        <v>0</v>
      </c>
      <c r="BH97" s="156">
        <f>IF($N$97="sníž. přenesená",$J$97,0)</f>
        <v>0</v>
      </c>
      <c r="BI97" s="156">
        <f>IF($N$97="nulová",$J$97,0)</f>
        <v>0</v>
      </c>
      <c r="BJ97" s="89" t="s">
        <v>20</v>
      </c>
      <c r="BK97" s="156">
        <f>ROUND($I$97*$H$97,2)</f>
        <v>0</v>
      </c>
      <c r="BL97" s="89" t="s">
        <v>136</v>
      </c>
      <c r="BM97" s="89" t="s">
        <v>787</v>
      </c>
    </row>
    <row r="98" spans="2:51" s="6" customFormat="1" ht="15.75" customHeight="1">
      <c r="B98" s="161"/>
      <c r="C98" s="162"/>
      <c r="D98" s="157" t="s">
        <v>141</v>
      </c>
      <c r="E98" s="163"/>
      <c r="F98" s="163" t="s">
        <v>780</v>
      </c>
      <c r="G98" s="162"/>
      <c r="H98" s="164">
        <v>0.256</v>
      </c>
      <c r="J98" s="162"/>
      <c r="K98" s="162"/>
      <c r="L98" s="165"/>
      <c r="M98" s="166"/>
      <c r="N98" s="162"/>
      <c r="O98" s="162"/>
      <c r="P98" s="162"/>
      <c r="Q98" s="162"/>
      <c r="R98" s="162"/>
      <c r="S98" s="162"/>
      <c r="T98" s="167"/>
      <c r="AT98" s="168" t="s">
        <v>141</v>
      </c>
      <c r="AU98" s="168" t="s">
        <v>79</v>
      </c>
      <c r="AV98" s="168" t="s">
        <v>79</v>
      </c>
      <c r="AW98" s="168" t="s">
        <v>100</v>
      </c>
      <c r="AX98" s="168" t="s">
        <v>71</v>
      </c>
      <c r="AY98" s="168" t="s">
        <v>129</v>
      </c>
    </row>
    <row r="99" spans="2:51" s="6" customFormat="1" ht="15.75" customHeight="1">
      <c r="B99" s="161"/>
      <c r="C99" s="162"/>
      <c r="D99" s="159" t="s">
        <v>141</v>
      </c>
      <c r="E99" s="162"/>
      <c r="F99" s="163" t="s">
        <v>784</v>
      </c>
      <c r="G99" s="162"/>
      <c r="H99" s="164">
        <v>0.864</v>
      </c>
      <c r="J99" s="162"/>
      <c r="K99" s="162"/>
      <c r="L99" s="165"/>
      <c r="M99" s="166"/>
      <c r="N99" s="162"/>
      <c r="O99" s="162"/>
      <c r="P99" s="162"/>
      <c r="Q99" s="162"/>
      <c r="R99" s="162"/>
      <c r="S99" s="162"/>
      <c r="T99" s="167"/>
      <c r="AT99" s="168" t="s">
        <v>141</v>
      </c>
      <c r="AU99" s="168" t="s">
        <v>79</v>
      </c>
      <c r="AV99" s="168" t="s">
        <v>79</v>
      </c>
      <c r="AW99" s="168" t="s">
        <v>100</v>
      </c>
      <c r="AX99" s="168" t="s">
        <v>71</v>
      </c>
      <c r="AY99" s="168" t="s">
        <v>129</v>
      </c>
    </row>
    <row r="100" spans="2:65" s="6" customFormat="1" ht="15.75" customHeight="1">
      <c r="B100" s="23"/>
      <c r="C100" s="145" t="s">
        <v>162</v>
      </c>
      <c r="D100" s="145" t="s">
        <v>131</v>
      </c>
      <c r="E100" s="146" t="s">
        <v>225</v>
      </c>
      <c r="F100" s="147" t="s">
        <v>226</v>
      </c>
      <c r="G100" s="148" t="s">
        <v>165</v>
      </c>
      <c r="H100" s="149">
        <v>1.06</v>
      </c>
      <c r="I100" s="150"/>
      <c r="J100" s="151">
        <f>ROUND($I$100*$H$100,2)</f>
        <v>0</v>
      </c>
      <c r="K100" s="147" t="s">
        <v>135</v>
      </c>
      <c r="L100" s="43"/>
      <c r="M100" s="152"/>
      <c r="N100" s="153" t="s">
        <v>42</v>
      </c>
      <c r="O100" s="24"/>
      <c r="P100" s="24"/>
      <c r="Q100" s="154">
        <v>0</v>
      </c>
      <c r="R100" s="154">
        <f>$Q$100*$H$100</f>
        <v>0</v>
      </c>
      <c r="S100" s="154">
        <v>0</v>
      </c>
      <c r="T100" s="155">
        <f>$S$100*$H$100</f>
        <v>0</v>
      </c>
      <c r="AR100" s="89" t="s">
        <v>136</v>
      </c>
      <c r="AT100" s="89" t="s">
        <v>131</v>
      </c>
      <c r="AU100" s="89" t="s">
        <v>79</v>
      </c>
      <c r="AY100" s="6" t="s">
        <v>129</v>
      </c>
      <c r="BE100" s="156">
        <f>IF($N$100="základní",$J$100,0)</f>
        <v>0</v>
      </c>
      <c r="BF100" s="156">
        <f>IF($N$100="snížená",$J$100,0)</f>
        <v>0</v>
      </c>
      <c r="BG100" s="156">
        <f>IF($N$100="zákl. přenesená",$J$100,0)</f>
        <v>0</v>
      </c>
      <c r="BH100" s="156">
        <f>IF($N$100="sníž. přenesená",$J$100,0)</f>
        <v>0</v>
      </c>
      <c r="BI100" s="156">
        <f>IF($N$100="nulová",$J$100,0)</f>
        <v>0</v>
      </c>
      <c r="BJ100" s="89" t="s">
        <v>20</v>
      </c>
      <c r="BK100" s="156">
        <f>ROUND($I$100*$H$100,2)</f>
        <v>0</v>
      </c>
      <c r="BL100" s="89" t="s">
        <v>136</v>
      </c>
      <c r="BM100" s="89" t="s">
        <v>788</v>
      </c>
    </row>
    <row r="101" spans="2:51" s="6" customFormat="1" ht="15.75" customHeight="1">
      <c r="B101" s="161"/>
      <c r="C101" s="162"/>
      <c r="D101" s="157" t="s">
        <v>141</v>
      </c>
      <c r="E101" s="163"/>
      <c r="F101" s="163" t="s">
        <v>777</v>
      </c>
      <c r="G101" s="162"/>
      <c r="H101" s="164">
        <v>0.48</v>
      </c>
      <c r="J101" s="162"/>
      <c r="K101" s="162"/>
      <c r="L101" s="165"/>
      <c r="M101" s="166"/>
      <c r="N101" s="162"/>
      <c r="O101" s="162"/>
      <c r="P101" s="162"/>
      <c r="Q101" s="162"/>
      <c r="R101" s="162"/>
      <c r="S101" s="162"/>
      <c r="T101" s="167"/>
      <c r="AT101" s="168" t="s">
        <v>141</v>
      </c>
      <c r="AU101" s="168" t="s">
        <v>79</v>
      </c>
      <c r="AV101" s="168" t="s">
        <v>79</v>
      </c>
      <c r="AW101" s="168" t="s">
        <v>100</v>
      </c>
      <c r="AX101" s="168" t="s">
        <v>71</v>
      </c>
      <c r="AY101" s="168" t="s">
        <v>129</v>
      </c>
    </row>
    <row r="102" spans="2:51" s="6" customFormat="1" ht="15.75" customHeight="1">
      <c r="B102" s="161"/>
      <c r="C102" s="162"/>
      <c r="D102" s="159" t="s">
        <v>141</v>
      </c>
      <c r="E102" s="162"/>
      <c r="F102" s="163" t="s">
        <v>778</v>
      </c>
      <c r="G102" s="162"/>
      <c r="H102" s="164">
        <v>0.324</v>
      </c>
      <c r="J102" s="162"/>
      <c r="K102" s="162"/>
      <c r="L102" s="165"/>
      <c r="M102" s="166"/>
      <c r="N102" s="162"/>
      <c r="O102" s="162"/>
      <c r="P102" s="162"/>
      <c r="Q102" s="162"/>
      <c r="R102" s="162"/>
      <c r="S102" s="162"/>
      <c r="T102" s="167"/>
      <c r="AT102" s="168" t="s">
        <v>141</v>
      </c>
      <c r="AU102" s="168" t="s">
        <v>79</v>
      </c>
      <c r="AV102" s="168" t="s">
        <v>79</v>
      </c>
      <c r="AW102" s="168" t="s">
        <v>100</v>
      </c>
      <c r="AX102" s="168" t="s">
        <v>71</v>
      </c>
      <c r="AY102" s="168" t="s">
        <v>129</v>
      </c>
    </row>
    <row r="103" spans="2:51" s="6" customFormat="1" ht="15.75" customHeight="1">
      <c r="B103" s="161"/>
      <c r="C103" s="162"/>
      <c r="D103" s="159" t="s">
        <v>141</v>
      </c>
      <c r="E103" s="162"/>
      <c r="F103" s="163" t="s">
        <v>780</v>
      </c>
      <c r="G103" s="162"/>
      <c r="H103" s="164">
        <v>0.256</v>
      </c>
      <c r="J103" s="162"/>
      <c r="K103" s="162"/>
      <c r="L103" s="165"/>
      <c r="M103" s="166"/>
      <c r="N103" s="162"/>
      <c r="O103" s="162"/>
      <c r="P103" s="162"/>
      <c r="Q103" s="162"/>
      <c r="R103" s="162"/>
      <c r="S103" s="162"/>
      <c r="T103" s="167"/>
      <c r="AT103" s="168" t="s">
        <v>141</v>
      </c>
      <c r="AU103" s="168" t="s">
        <v>79</v>
      </c>
      <c r="AV103" s="168" t="s">
        <v>79</v>
      </c>
      <c r="AW103" s="168" t="s">
        <v>100</v>
      </c>
      <c r="AX103" s="168" t="s">
        <v>71</v>
      </c>
      <c r="AY103" s="168" t="s">
        <v>129</v>
      </c>
    </row>
    <row r="104" spans="2:65" s="6" customFormat="1" ht="15.75" customHeight="1">
      <c r="B104" s="23"/>
      <c r="C104" s="145" t="s">
        <v>171</v>
      </c>
      <c r="D104" s="145" t="s">
        <v>131</v>
      </c>
      <c r="E104" s="146" t="s">
        <v>233</v>
      </c>
      <c r="F104" s="147" t="s">
        <v>234</v>
      </c>
      <c r="G104" s="148" t="s">
        <v>165</v>
      </c>
      <c r="H104" s="149">
        <v>5.3</v>
      </c>
      <c r="I104" s="150"/>
      <c r="J104" s="151">
        <f>ROUND($I$104*$H$104,2)</f>
        <v>0</v>
      </c>
      <c r="K104" s="147" t="s">
        <v>135</v>
      </c>
      <c r="L104" s="43"/>
      <c r="M104" s="152"/>
      <c r="N104" s="153" t="s">
        <v>42</v>
      </c>
      <c r="O104" s="24"/>
      <c r="P104" s="24"/>
      <c r="Q104" s="154">
        <v>0</v>
      </c>
      <c r="R104" s="154">
        <f>$Q$104*$H$104</f>
        <v>0</v>
      </c>
      <c r="S104" s="154">
        <v>0</v>
      </c>
      <c r="T104" s="155">
        <f>$S$104*$H$104</f>
        <v>0</v>
      </c>
      <c r="AR104" s="89" t="s">
        <v>136</v>
      </c>
      <c r="AT104" s="89" t="s">
        <v>131</v>
      </c>
      <c r="AU104" s="89" t="s">
        <v>79</v>
      </c>
      <c r="AY104" s="6" t="s">
        <v>129</v>
      </c>
      <c r="BE104" s="156">
        <f>IF($N$104="základní",$J$104,0)</f>
        <v>0</v>
      </c>
      <c r="BF104" s="156">
        <f>IF($N$104="snížená",$J$104,0)</f>
        <v>0</v>
      </c>
      <c r="BG104" s="156">
        <f>IF($N$104="zákl. přenesená",$J$104,0)</f>
        <v>0</v>
      </c>
      <c r="BH104" s="156">
        <f>IF($N$104="sníž. přenesená",$J$104,0)</f>
        <v>0</v>
      </c>
      <c r="BI104" s="156">
        <f>IF($N$104="nulová",$J$104,0)</f>
        <v>0</v>
      </c>
      <c r="BJ104" s="89" t="s">
        <v>20</v>
      </c>
      <c r="BK104" s="156">
        <f>ROUND($I$104*$H$104,2)</f>
        <v>0</v>
      </c>
      <c r="BL104" s="89" t="s">
        <v>136</v>
      </c>
      <c r="BM104" s="89" t="s">
        <v>789</v>
      </c>
    </row>
    <row r="105" spans="2:51" s="6" customFormat="1" ht="15.75" customHeight="1">
      <c r="B105" s="161"/>
      <c r="C105" s="162"/>
      <c r="D105" s="157" t="s">
        <v>141</v>
      </c>
      <c r="E105" s="163"/>
      <c r="F105" s="163" t="s">
        <v>790</v>
      </c>
      <c r="G105" s="162"/>
      <c r="H105" s="164">
        <v>5.3</v>
      </c>
      <c r="J105" s="162"/>
      <c r="K105" s="162"/>
      <c r="L105" s="165"/>
      <c r="M105" s="166"/>
      <c r="N105" s="162"/>
      <c r="O105" s="162"/>
      <c r="P105" s="162"/>
      <c r="Q105" s="162"/>
      <c r="R105" s="162"/>
      <c r="S105" s="162"/>
      <c r="T105" s="167"/>
      <c r="AT105" s="168" t="s">
        <v>141</v>
      </c>
      <c r="AU105" s="168" t="s">
        <v>79</v>
      </c>
      <c r="AV105" s="168" t="s">
        <v>79</v>
      </c>
      <c r="AW105" s="168" t="s">
        <v>100</v>
      </c>
      <c r="AX105" s="168" t="s">
        <v>71</v>
      </c>
      <c r="AY105" s="168" t="s">
        <v>129</v>
      </c>
    </row>
    <row r="106" spans="2:65" s="6" customFormat="1" ht="15.75" customHeight="1">
      <c r="B106" s="23"/>
      <c r="C106" s="145" t="s">
        <v>187</v>
      </c>
      <c r="D106" s="145" t="s">
        <v>131</v>
      </c>
      <c r="E106" s="146" t="s">
        <v>239</v>
      </c>
      <c r="F106" s="147" t="s">
        <v>240</v>
      </c>
      <c r="G106" s="148" t="s">
        <v>165</v>
      </c>
      <c r="H106" s="149">
        <v>1.06</v>
      </c>
      <c r="I106" s="150"/>
      <c r="J106" s="151">
        <f>ROUND($I$106*$H$106,2)</f>
        <v>0</v>
      </c>
      <c r="K106" s="147"/>
      <c r="L106" s="43"/>
      <c r="M106" s="152"/>
      <c r="N106" s="153" t="s">
        <v>42</v>
      </c>
      <c r="O106" s="24"/>
      <c r="P106" s="24"/>
      <c r="Q106" s="154">
        <v>0</v>
      </c>
      <c r="R106" s="154">
        <f>$Q$106*$H$106</f>
        <v>0</v>
      </c>
      <c r="S106" s="154">
        <v>0</v>
      </c>
      <c r="T106" s="155">
        <f>$S$106*$H$106</f>
        <v>0</v>
      </c>
      <c r="AR106" s="89" t="s">
        <v>136</v>
      </c>
      <c r="AT106" s="89" t="s">
        <v>131</v>
      </c>
      <c r="AU106" s="89" t="s">
        <v>79</v>
      </c>
      <c r="AY106" s="6" t="s">
        <v>129</v>
      </c>
      <c r="BE106" s="156">
        <f>IF($N$106="základní",$J$106,0)</f>
        <v>0</v>
      </c>
      <c r="BF106" s="156">
        <f>IF($N$106="snížená",$J$106,0)</f>
        <v>0</v>
      </c>
      <c r="BG106" s="156">
        <f>IF($N$106="zákl. přenesená",$J$106,0)</f>
        <v>0</v>
      </c>
      <c r="BH106" s="156">
        <f>IF($N$106="sníž. přenesená",$J$106,0)</f>
        <v>0</v>
      </c>
      <c r="BI106" s="156">
        <f>IF($N$106="nulová",$J$106,0)</f>
        <v>0</v>
      </c>
      <c r="BJ106" s="89" t="s">
        <v>20</v>
      </c>
      <c r="BK106" s="156">
        <f>ROUND($I$106*$H$106,2)</f>
        <v>0</v>
      </c>
      <c r="BL106" s="89" t="s">
        <v>136</v>
      </c>
      <c r="BM106" s="89" t="s">
        <v>791</v>
      </c>
    </row>
    <row r="107" spans="2:47" s="6" customFormat="1" ht="16.5" customHeight="1">
      <c r="B107" s="23"/>
      <c r="C107" s="24"/>
      <c r="D107" s="157" t="s">
        <v>137</v>
      </c>
      <c r="E107" s="24"/>
      <c r="F107" s="158" t="s">
        <v>240</v>
      </c>
      <c r="G107" s="24"/>
      <c r="H107" s="24"/>
      <c r="J107" s="24"/>
      <c r="K107" s="24"/>
      <c r="L107" s="43"/>
      <c r="M107" s="56"/>
      <c r="N107" s="24"/>
      <c r="O107" s="24"/>
      <c r="P107" s="24"/>
      <c r="Q107" s="24"/>
      <c r="R107" s="24"/>
      <c r="S107" s="24"/>
      <c r="T107" s="57"/>
      <c r="AT107" s="6" t="s">
        <v>137</v>
      </c>
      <c r="AU107" s="6" t="s">
        <v>79</v>
      </c>
    </row>
    <row r="108" spans="2:65" s="6" customFormat="1" ht="15.75" customHeight="1">
      <c r="B108" s="23"/>
      <c r="C108" s="145" t="s">
        <v>191</v>
      </c>
      <c r="D108" s="145" t="s">
        <v>131</v>
      </c>
      <c r="E108" s="146" t="s">
        <v>247</v>
      </c>
      <c r="F108" s="147" t="s">
        <v>248</v>
      </c>
      <c r="G108" s="148" t="s">
        <v>249</v>
      </c>
      <c r="H108" s="149">
        <v>2.12</v>
      </c>
      <c r="I108" s="150"/>
      <c r="J108" s="151">
        <f>ROUND($I$108*$H$108,2)</f>
        <v>0</v>
      </c>
      <c r="K108" s="147"/>
      <c r="L108" s="43"/>
      <c r="M108" s="152"/>
      <c r="N108" s="153" t="s">
        <v>42</v>
      </c>
      <c r="O108" s="24"/>
      <c r="P108" s="24"/>
      <c r="Q108" s="154">
        <v>0</v>
      </c>
      <c r="R108" s="154">
        <f>$Q$108*$H$108</f>
        <v>0</v>
      </c>
      <c r="S108" s="154">
        <v>0</v>
      </c>
      <c r="T108" s="155">
        <f>$S$108*$H$108</f>
        <v>0</v>
      </c>
      <c r="AR108" s="89" t="s">
        <v>136</v>
      </c>
      <c r="AT108" s="89" t="s">
        <v>131</v>
      </c>
      <c r="AU108" s="89" t="s">
        <v>79</v>
      </c>
      <c r="AY108" s="6" t="s">
        <v>129</v>
      </c>
      <c r="BE108" s="156">
        <f>IF($N$108="základní",$J$108,0)</f>
        <v>0</v>
      </c>
      <c r="BF108" s="156">
        <f>IF($N$108="snížená",$J$108,0)</f>
        <v>0</v>
      </c>
      <c r="BG108" s="156">
        <f>IF($N$108="zákl. přenesená",$J$108,0)</f>
        <v>0</v>
      </c>
      <c r="BH108" s="156">
        <f>IF($N$108="sníž. přenesená",$J$108,0)</f>
        <v>0</v>
      </c>
      <c r="BI108" s="156">
        <f>IF($N$108="nulová",$J$108,0)</f>
        <v>0</v>
      </c>
      <c r="BJ108" s="89" t="s">
        <v>20</v>
      </c>
      <c r="BK108" s="156">
        <f>ROUND($I$108*$H$108,2)</f>
        <v>0</v>
      </c>
      <c r="BL108" s="89" t="s">
        <v>136</v>
      </c>
      <c r="BM108" s="89" t="s">
        <v>792</v>
      </c>
    </row>
    <row r="109" spans="2:47" s="6" customFormat="1" ht="16.5" customHeight="1">
      <c r="B109" s="23"/>
      <c r="C109" s="24"/>
      <c r="D109" s="157" t="s">
        <v>137</v>
      </c>
      <c r="E109" s="24"/>
      <c r="F109" s="158" t="s">
        <v>248</v>
      </c>
      <c r="G109" s="24"/>
      <c r="H109" s="24"/>
      <c r="J109" s="24"/>
      <c r="K109" s="24"/>
      <c r="L109" s="43"/>
      <c r="M109" s="56"/>
      <c r="N109" s="24"/>
      <c r="O109" s="24"/>
      <c r="P109" s="24"/>
      <c r="Q109" s="24"/>
      <c r="R109" s="24"/>
      <c r="S109" s="24"/>
      <c r="T109" s="57"/>
      <c r="AT109" s="6" t="s">
        <v>137</v>
      </c>
      <c r="AU109" s="6" t="s">
        <v>79</v>
      </c>
    </row>
    <row r="110" spans="2:51" s="6" customFormat="1" ht="15.75" customHeight="1">
      <c r="B110" s="161"/>
      <c r="C110" s="162"/>
      <c r="D110" s="159" t="s">
        <v>141</v>
      </c>
      <c r="E110" s="162"/>
      <c r="F110" s="163" t="s">
        <v>793</v>
      </c>
      <c r="G110" s="162"/>
      <c r="H110" s="164">
        <v>2.12</v>
      </c>
      <c r="J110" s="162"/>
      <c r="K110" s="162"/>
      <c r="L110" s="165"/>
      <c r="M110" s="166"/>
      <c r="N110" s="162"/>
      <c r="O110" s="162"/>
      <c r="P110" s="162"/>
      <c r="Q110" s="162"/>
      <c r="R110" s="162"/>
      <c r="S110" s="162"/>
      <c r="T110" s="167"/>
      <c r="AT110" s="168" t="s">
        <v>141</v>
      </c>
      <c r="AU110" s="168" t="s">
        <v>79</v>
      </c>
      <c r="AV110" s="168" t="s">
        <v>79</v>
      </c>
      <c r="AW110" s="168" t="s">
        <v>100</v>
      </c>
      <c r="AX110" s="168" t="s">
        <v>71</v>
      </c>
      <c r="AY110" s="168" t="s">
        <v>129</v>
      </c>
    </row>
    <row r="111" spans="2:65" s="6" customFormat="1" ht="15.75" customHeight="1">
      <c r="B111" s="23"/>
      <c r="C111" s="145" t="s">
        <v>197</v>
      </c>
      <c r="D111" s="145" t="s">
        <v>131</v>
      </c>
      <c r="E111" s="146" t="s">
        <v>794</v>
      </c>
      <c r="F111" s="147" t="s">
        <v>795</v>
      </c>
      <c r="G111" s="148" t="s">
        <v>165</v>
      </c>
      <c r="H111" s="149">
        <v>0.864</v>
      </c>
      <c r="I111" s="150"/>
      <c r="J111" s="151">
        <f>ROUND($I$111*$H$111,2)</f>
        <v>0</v>
      </c>
      <c r="K111" s="147" t="s">
        <v>135</v>
      </c>
      <c r="L111" s="43"/>
      <c r="M111" s="152"/>
      <c r="N111" s="153" t="s">
        <v>42</v>
      </c>
      <c r="O111" s="24"/>
      <c r="P111" s="24"/>
      <c r="Q111" s="154">
        <v>0</v>
      </c>
      <c r="R111" s="154">
        <f>$Q$111*$H$111</f>
        <v>0</v>
      </c>
      <c r="S111" s="154">
        <v>0</v>
      </c>
      <c r="T111" s="155">
        <f>$S$111*$H$111</f>
        <v>0</v>
      </c>
      <c r="AR111" s="89" t="s">
        <v>136</v>
      </c>
      <c r="AT111" s="89" t="s">
        <v>131</v>
      </c>
      <c r="AU111" s="89" t="s">
        <v>79</v>
      </c>
      <c r="AY111" s="6" t="s">
        <v>129</v>
      </c>
      <c r="BE111" s="156">
        <f>IF($N$111="základní",$J$111,0)</f>
        <v>0</v>
      </c>
      <c r="BF111" s="156">
        <f>IF($N$111="snížená",$J$111,0)</f>
        <v>0</v>
      </c>
      <c r="BG111" s="156">
        <f>IF($N$111="zákl. přenesená",$J$111,0)</f>
        <v>0</v>
      </c>
      <c r="BH111" s="156">
        <f>IF($N$111="sníž. přenesená",$J$111,0)</f>
        <v>0</v>
      </c>
      <c r="BI111" s="156">
        <f>IF($N$111="nulová",$J$111,0)</f>
        <v>0</v>
      </c>
      <c r="BJ111" s="89" t="s">
        <v>20</v>
      </c>
      <c r="BK111" s="156">
        <f>ROUND($I$111*$H$111,2)</f>
        <v>0</v>
      </c>
      <c r="BL111" s="89" t="s">
        <v>136</v>
      </c>
      <c r="BM111" s="89" t="s">
        <v>796</v>
      </c>
    </row>
    <row r="112" spans="2:63" s="132" customFormat="1" ht="30.75" customHeight="1">
      <c r="B112" s="133"/>
      <c r="C112" s="134"/>
      <c r="D112" s="134" t="s">
        <v>70</v>
      </c>
      <c r="E112" s="143" t="s">
        <v>79</v>
      </c>
      <c r="F112" s="143" t="s">
        <v>726</v>
      </c>
      <c r="G112" s="134"/>
      <c r="H112" s="134"/>
      <c r="J112" s="144">
        <f>$BK$112</f>
        <v>0</v>
      </c>
      <c r="K112" s="134"/>
      <c r="L112" s="137"/>
      <c r="M112" s="138"/>
      <c r="N112" s="134"/>
      <c r="O112" s="134"/>
      <c r="P112" s="139">
        <f>SUM($P$113:$P$120)</f>
        <v>0</v>
      </c>
      <c r="Q112" s="134"/>
      <c r="R112" s="139">
        <f>SUM($R$113:$R$120)</f>
        <v>2.3661903</v>
      </c>
      <c r="S112" s="134"/>
      <c r="T112" s="140">
        <f>SUM($T$113:$T$120)</f>
        <v>0</v>
      </c>
      <c r="AR112" s="141" t="s">
        <v>20</v>
      </c>
      <c r="AT112" s="141" t="s">
        <v>70</v>
      </c>
      <c r="AU112" s="141" t="s">
        <v>20</v>
      </c>
      <c r="AY112" s="141" t="s">
        <v>129</v>
      </c>
      <c r="BK112" s="142">
        <f>SUM($BK$113:$BK$120)</f>
        <v>0</v>
      </c>
    </row>
    <row r="113" spans="2:65" s="6" customFormat="1" ht="15.75" customHeight="1">
      <c r="B113" s="23"/>
      <c r="C113" s="148" t="s">
        <v>25</v>
      </c>
      <c r="D113" s="148" t="s">
        <v>131</v>
      </c>
      <c r="E113" s="146" t="s">
        <v>797</v>
      </c>
      <c r="F113" s="147" t="s">
        <v>798</v>
      </c>
      <c r="G113" s="148" t="s">
        <v>165</v>
      </c>
      <c r="H113" s="149">
        <v>0.265</v>
      </c>
      <c r="I113" s="150"/>
      <c r="J113" s="151">
        <f>ROUND($I$113*$H$113,2)</f>
        <v>0</v>
      </c>
      <c r="K113" s="147" t="s">
        <v>135</v>
      </c>
      <c r="L113" s="43"/>
      <c r="M113" s="152"/>
      <c r="N113" s="153" t="s">
        <v>42</v>
      </c>
      <c r="O113" s="24"/>
      <c r="P113" s="24"/>
      <c r="Q113" s="154">
        <v>2.16</v>
      </c>
      <c r="R113" s="154">
        <f>$Q$113*$H$113</f>
        <v>0.5724</v>
      </c>
      <c r="S113" s="154">
        <v>0</v>
      </c>
      <c r="T113" s="155">
        <f>$S$113*$H$113</f>
        <v>0</v>
      </c>
      <c r="AR113" s="89" t="s">
        <v>136</v>
      </c>
      <c r="AT113" s="89" t="s">
        <v>131</v>
      </c>
      <c r="AU113" s="89" t="s">
        <v>79</v>
      </c>
      <c r="AY113" s="89" t="s">
        <v>129</v>
      </c>
      <c r="BE113" s="156">
        <f>IF($N$113="základní",$J$113,0)</f>
        <v>0</v>
      </c>
      <c r="BF113" s="156">
        <f>IF($N$113="snížená",$J$113,0)</f>
        <v>0</v>
      </c>
      <c r="BG113" s="156">
        <f>IF($N$113="zákl. přenesená",$J$113,0)</f>
        <v>0</v>
      </c>
      <c r="BH113" s="156">
        <f>IF($N$113="sníž. přenesená",$J$113,0)</f>
        <v>0</v>
      </c>
      <c r="BI113" s="156">
        <f>IF($N$113="nulová",$J$113,0)</f>
        <v>0</v>
      </c>
      <c r="BJ113" s="89" t="s">
        <v>20</v>
      </c>
      <c r="BK113" s="156">
        <f>ROUND($I$113*$H$113,2)</f>
        <v>0</v>
      </c>
      <c r="BL113" s="89" t="s">
        <v>136</v>
      </c>
      <c r="BM113" s="89" t="s">
        <v>799</v>
      </c>
    </row>
    <row r="114" spans="2:51" s="6" customFormat="1" ht="15.75" customHeight="1">
      <c r="B114" s="161"/>
      <c r="C114" s="162"/>
      <c r="D114" s="157" t="s">
        <v>141</v>
      </c>
      <c r="E114" s="163"/>
      <c r="F114" s="163" t="s">
        <v>800</v>
      </c>
      <c r="G114" s="162"/>
      <c r="H114" s="164">
        <v>0.12</v>
      </c>
      <c r="J114" s="162"/>
      <c r="K114" s="162"/>
      <c r="L114" s="165"/>
      <c r="M114" s="166"/>
      <c r="N114" s="162"/>
      <c r="O114" s="162"/>
      <c r="P114" s="162"/>
      <c r="Q114" s="162"/>
      <c r="R114" s="162"/>
      <c r="S114" s="162"/>
      <c r="T114" s="167"/>
      <c r="AT114" s="168" t="s">
        <v>141</v>
      </c>
      <c r="AU114" s="168" t="s">
        <v>79</v>
      </c>
      <c r="AV114" s="168" t="s">
        <v>79</v>
      </c>
      <c r="AW114" s="168" t="s">
        <v>100</v>
      </c>
      <c r="AX114" s="168" t="s">
        <v>71</v>
      </c>
      <c r="AY114" s="168" t="s">
        <v>129</v>
      </c>
    </row>
    <row r="115" spans="2:51" s="6" customFormat="1" ht="15.75" customHeight="1">
      <c r="B115" s="161"/>
      <c r="C115" s="162"/>
      <c r="D115" s="159" t="s">
        <v>141</v>
      </c>
      <c r="E115" s="162"/>
      <c r="F115" s="163" t="s">
        <v>801</v>
      </c>
      <c r="G115" s="162"/>
      <c r="H115" s="164">
        <v>0.081</v>
      </c>
      <c r="J115" s="162"/>
      <c r="K115" s="162"/>
      <c r="L115" s="165"/>
      <c r="M115" s="166"/>
      <c r="N115" s="162"/>
      <c r="O115" s="162"/>
      <c r="P115" s="162"/>
      <c r="Q115" s="162"/>
      <c r="R115" s="162"/>
      <c r="S115" s="162"/>
      <c r="T115" s="167"/>
      <c r="AT115" s="168" t="s">
        <v>141</v>
      </c>
      <c r="AU115" s="168" t="s">
        <v>79</v>
      </c>
      <c r="AV115" s="168" t="s">
        <v>79</v>
      </c>
      <c r="AW115" s="168" t="s">
        <v>100</v>
      </c>
      <c r="AX115" s="168" t="s">
        <v>71</v>
      </c>
      <c r="AY115" s="168" t="s">
        <v>129</v>
      </c>
    </row>
    <row r="116" spans="2:51" s="6" customFormat="1" ht="15.75" customHeight="1">
      <c r="B116" s="161"/>
      <c r="C116" s="162"/>
      <c r="D116" s="159" t="s">
        <v>141</v>
      </c>
      <c r="E116" s="162"/>
      <c r="F116" s="163" t="s">
        <v>802</v>
      </c>
      <c r="G116" s="162"/>
      <c r="H116" s="164">
        <v>0.064</v>
      </c>
      <c r="J116" s="162"/>
      <c r="K116" s="162"/>
      <c r="L116" s="165"/>
      <c r="M116" s="166"/>
      <c r="N116" s="162"/>
      <c r="O116" s="162"/>
      <c r="P116" s="162"/>
      <c r="Q116" s="162"/>
      <c r="R116" s="162"/>
      <c r="S116" s="162"/>
      <c r="T116" s="167"/>
      <c r="AT116" s="168" t="s">
        <v>141</v>
      </c>
      <c r="AU116" s="168" t="s">
        <v>79</v>
      </c>
      <c r="AV116" s="168" t="s">
        <v>79</v>
      </c>
      <c r="AW116" s="168" t="s">
        <v>100</v>
      </c>
      <c r="AX116" s="168" t="s">
        <v>71</v>
      </c>
      <c r="AY116" s="168" t="s">
        <v>129</v>
      </c>
    </row>
    <row r="117" spans="2:65" s="6" customFormat="1" ht="15.75" customHeight="1">
      <c r="B117" s="23"/>
      <c r="C117" s="145" t="s">
        <v>207</v>
      </c>
      <c r="D117" s="145" t="s">
        <v>131</v>
      </c>
      <c r="E117" s="146" t="s">
        <v>803</v>
      </c>
      <c r="F117" s="147" t="s">
        <v>804</v>
      </c>
      <c r="G117" s="148" t="s">
        <v>165</v>
      </c>
      <c r="H117" s="149">
        <v>0.795</v>
      </c>
      <c r="I117" s="150"/>
      <c r="J117" s="151">
        <f>ROUND($I$117*$H$117,2)</f>
        <v>0</v>
      </c>
      <c r="K117" s="147" t="s">
        <v>135</v>
      </c>
      <c r="L117" s="43"/>
      <c r="M117" s="152"/>
      <c r="N117" s="153" t="s">
        <v>42</v>
      </c>
      <c r="O117" s="24"/>
      <c r="P117" s="24"/>
      <c r="Q117" s="154">
        <v>2.25634</v>
      </c>
      <c r="R117" s="154">
        <f>$Q$117*$H$117</f>
        <v>1.7937903</v>
      </c>
      <c r="S117" s="154">
        <v>0</v>
      </c>
      <c r="T117" s="155">
        <f>$S$117*$H$117</f>
        <v>0</v>
      </c>
      <c r="AR117" s="89" t="s">
        <v>136</v>
      </c>
      <c r="AT117" s="89" t="s">
        <v>131</v>
      </c>
      <c r="AU117" s="89" t="s">
        <v>79</v>
      </c>
      <c r="AY117" s="6" t="s">
        <v>129</v>
      </c>
      <c r="BE117" s="156">
        <f>IF($N$117="základní",$J$117,0)</f>
        <v>0</v>
      </c>
      <c r="BF117" s="156">
        <f>IF($N$117="snížená",$J$117,0)</f>
        <v>0</v>
      </c>
      <c r="BG117" s="156">
        <f>IF($N$117="zákl. přenesená",$J$117,0)</f>
        <v>0</v>
      </c>
      <c r="BH117" s="156">
        <f>IF($N$117="sníž. přenesená",$J$117,0)</f>
        <v>0</v>
      </c>
      <c r="BI117" s="156">
        <f>IF($N$117="nulová",$J$117,0)</f>
        <v>0</v>
      </c>
      <c r="BJ117" s="89" t="s">
        <v>20</v>
      </c>
      <c r="BK117" s="156">
        <f>ROUND($I$117*$H$117,2)</f>
        <v>0</v>
      </c>
      <c r="BL117" s="89" t="s">
        <v>136</v>
      </c>
      <c r="BM117" s="89" t="s">
        <v>805</v>
      </c>
    </row>
    <row r="118" spans="2:51" s="6" customFormat="1" ht="15.75" customHeight="1">
      <c r="B118" s="161"/>
      <c r="C118" s="162"/>
      <c r="D118" s="157" t="s">
        <v>141</v>
      </c>
      <c r="E118" s="163"/>
      <c r="F118" s="163" t="s">
        <v>806</v>
      </c>
      <c r="G118" s="162"/>
      <c r="H118" s="164">
        <v>0.36</v>
      </c>
      <c r="J118" s="162"/>
      <c r="K118" s="162"/>
      <c r="L118" s="165"/>
      <c r="M118" s="166"/>
      <c r="N118" s="162"/>
      <c r="O118" s="162"/>
      <c r="P118" s="162"/>
      <c r="Q118" s="162"/>
      <c r="R118" s="162"/>
      <c r="S118" s="162"/>
      <c r="T118" s="167"/>
      <c r="AT118" s="168" t="s">
        <v>141</v>
      </c>
      <c r="AU118" s="168" t="s">
        <v>79</v>
      </c>
      <c r="AV118" s="168" t="s">
        <v>79</v>
      </c>
      <c r="AW118" s="168" t="s">
        <v>100</v>
      </c>
      <c r="AX118" s="168" t="s">
        <v>71</v>
      </c>
      <c r="AY118" s="168" t="s">
        <v>129</v>
      </c>
    </row>
    <row r="119" spans="2:51" s="6" customFormat="1" ht="15.75" customHeight="1">
      <c r="B119" s="161"/>
      <c r="C119" s="162"/>
      <c r="D119" s="159" t="s">
        <v>141</v>
      </c>
      <c r="E119" s="162"/>
      <c r="F119" s="163" t="s">
        <v>807</v>
      </c>
      <c r="G119" s="162"/>
      <c r="H119" s="164">
        <v>0.243</v>
      </c>
      <c r="J119" s="162"/>
      <c r="K119" s="162"/>
      <c r="L119" s="165"/>
      <c r="M119" s="166"/>
      <c r="N119" s="162"/>
      <c r="O119" s="162"/>
      <c r="P119" s="162"/>
      <c r="Q119" s="162"/>
      <c r="R119" s="162"/>
      <c r="S119" s="162"/>
      <c r="T119" s="167"/>
      <c r="AT119" s="168" t="s">
        <v>141</v>
      </c>
      <c r="AU119" s="168" t="s">
        <v>79</v>
      </c>
      <c r="AV119" s="168" t="s">
        <v>79</v>
      </c>
      <c r="AW119" s="168" t="s">
        <v>100</v>
      </c>
      <c r="AX119" s="168" t="s">
        <v>71</v>
      </c>
      <c r="AY119" s="168" t="s">
        <v>129</v>
      </c>
    </row>
    <row r="120" spans="2:51" s="6" customFormat="1" ht="15.75" customHeight="1">
      <c r="B120" s="161"/>
      <c r="C120" s="162"/>
      <c r="D120" s="159" t="s">
        <v>141</v>
      </c>
      <c r="E120" s="162"/>
      <c r="F120" s="163" t="s">
        <v>808</v>
      </c>
      <c r="G120" s="162"/>
      <c r="H120" s="164">
        <v>0.192</v>
      </c>
      <c r="J120" s="162"/>
      <c r="K120" s="162"/>
      <c r="L120" s="165"/>
      <c r="M120" s="166"/>
      <c r="N120" s="162"/>
      <c r="O120" s="162"/>
      <c r="P120" s="162"/>
      <c r="Q120" s="162"/>
      <c r="R120" s="162"/>
      <c r="S120" s="162"/>
      <c r="T120" s="167"/>
      <c r="AT120" s="168" t="s">
        <v>141</v>
      </c>
      <c r="AU120" s="168" t="s">
        <v>79</v>
      </c>
      <c r="AV120" s="168" t="s">
        <v>79</v>
      </c>
      <c r="AW120" s="168" t="s">
        <v>100</v>
      </c>
      <c r="AX120" s="168" t="s">
        <v>71</v>
      </c>
      <c r="AY120" s="168" t="s">
        <v>129</v>
      </c>
    </row>
    <row r="121" spans="2:63" s="132" customFormat="1" ht="30.75" customHeight="1">
      <c r="B121" s="133"/>
      <c r="C121" s="134"/>
      <c r="D121" s="134" t="s">
        <v>70</v>
      </c>
      <c r="E121" s="143" t="s">
        <v>153</v>
      </c>
      <c r="F121" s="143" t="s">
        <v>738</v>
      </c>
      <c r="G121" s="134"/>
      <c r="H121" s="134"/>
      <c r="J121" s="144">
        <f>$BK$121</f>
        <v>0</v>
      </c>
      <c r="K121" s="134"/>
      <c r="L121" s="137"/>
      <c r="M121" s="138"/>
      <c r="N121" s="134"/>
      <c r="O121" s="134"/>
      <c r="P121" s="139">
        <f>SUM($P$122:$P$126)</f>
        <v>0</v>
      </c>
      <c r="Q121" s="134"/>
      <c r="R121" s="139">
        <f>SUM($R$122:$R$126)</f>
        <v>0.682406</v>
      </c>
      <c r="S121" s="134"/>
      <c r="T121" s="140">
        <f>SUM($T$122:$T$126)</f>
        <v>0</v>
      </c>
      <c r="AR121" s="141" t="s">
        <v>20</v>
      </c>
      <c r="AT121" s="141" t="s">
        <v>70</v>
      </c>
      <c r="AU121" s="141" t="s">
        <v>20</v>
      </c>
      <c r="AY121" s="141" t="s">
        <v>129</v>
      </c>
      <c r="BK121" s="142">
        <f>SUM($BK$122:$BK$126)</f>
        <v>0</v>
      </c>
    </row>
    <row r="122" spans="2:65" s="6" customFormat="1" ht="15.75" customHeight="1">
      <c r="B122" s="23"/>
      <c r="C122" s="145" t="s">
        <v>211</v>
      </c>
      <c r="D122" s="145" t="s">
        <v>131</v>
      </c>
      <c r="E122" s="146" t="s">
        <v>809</v>
      </c>
      <c r="F122" s="147" t="s">
        <v>810</v>
      </c>
      <c r="G122" s="148" t="s">
        <v>272</v>
      </c>
      <c r="H122" s="149">
        <v>1</v>
      </c>
      <c r="I122" s="150"/>
      <c r="J122" s="151">
        <f>ROUND($I$122*$H$122,2)</f>
        <v>0</v>
      </c>
      <c r="K122" s="147" t="s">
        <v>135</v>
      </c>
      <c r="L122" s="43"/>
      <c r="M122" s="152"/>
      <c r="N122" s="153" t="s">
        <v>42</v>
      </c>
      <c r="O122" s="24"/>
      <c r="P122" s="24"/>
      <c r="Q122" s="154">
        <v>0</v>
      </c>
      <c r="R122" s="154">
        <f>$Q$122*$H$122</f>
        <v>0</v>
      </c>
      <c r="S122" s="154">
        <v>0</v>
      </c>
      <c r="T122" s="155">
        <f>$S$122*$H$122</f>
        <v>0</v>
      </c>
      <c r="AR122" s="89" t="s">
        <v>136</v>
      </c>
      <c r="AT122" s="89" t="s">
        <v>131</v>
      </c>
      <c r="AU122" s="89" t="s">
        <v>79</v>
      </c>
      <c r="AY122" s="6" t="s">
        <v>129</v>
      </c>
      <c r="BE122" s="156">
        <f>IF($N$122="základní",$J$122,0)</f>
        <v>0</v>
      </c>
      <c r="BF122" s="156">
        <f>IF($N$122="snížená",$J$122,0)</f>
        <v>0</v>
      </c>
      <c r="BG122" s="156">
        <f>IF($N$122="zákl. přenesená",$J$122,0)</f>
        <v>0</v>
      </c>
      <c r="BH122" s="156">
        <f>IF($N$122="sníž. přenesená",$J$122,0)</f>
        <v>0</v>
      </c>
      <c r="BI122" s="156">
        <f>IF($N$122="nulová",$J$122,0)</f>
        <v>0</v>
      </c>
      <c r="BJ122" s="89" t="s">
        <v>20</v>
      </c>
      <c r="BK122" s="156">
        <f>ROUND($I$122*$H$122,2)</f>
        <v>0</v>
      </c>
      <c r="BL122" s="89" t="s">
        <v>136</v>
      </c>
      <c r="BM122" s="89" t="s">
        <v>811</v>
      </c>
    </row>
    <row r="123" spans="2:65" s="6" customFormat="1" ht="15.75" customHeight="1">
      <c r="B123" s="23"/>
      <c r="C123" s="148" t="s">
        <v>217</v>
      </c>
      <c r="D123" s="148" t="s">
        <v>131</v>
      </c>
      <c r="E123" s="146" t="s">
        <v>812</v>
      </c>
      <c r="F123" s="147" t="s">
        <v>813</v>
      </c>
      <c r="G123" s="148" t="s">
        <v>272</v>
      </c>
      <c r="H123" s="149">
        <v>1</v>
      </c>
      <c r="I123" s="150"/>
      <c r="J123" s="151">
        <f>ROUND($I$123*$H$123,2)</f>
        <v>0</v>
      </c>
      <c r="K123" s="147" t="s">
        <v>135</v>
      </c>
      <c r="L123" s="43"/>
      <c r="M123" s="152"/>
      <c r="N123" s="153" t="s">
        <v>42</v>
      </c>
      <c r="O123" s="24"/>
      <c r="P123" s="24"/>
      <c r="Q123" s="154">
        <v>0</v>
      </c>
      <c r="R123" s="154">
        <f>$Q$123*$H$123</f>
        <v>0</v>
      </c>
      <c r="S123" s="154">
        <v>0</v>
      </c>
      <c r="T123" s="155">
        <f>$S$123*$H$123</f>
        <v>0</v>
      </c>
      <c r="AR123" s="89" t="s">
        <v>136</v>
      </c>
      <c r="AT123" s="89" t="s">
        <v>131</v>
      </c>
      <c r="AU123" s="89" t="s">
        <v>79</v>
      </c>
      <c r="AY123" s="89" t="s">
        <v>129</v>
      </c>
      <c r="BE123" s="156">
        <f>IF($N$123="základní",$J$123,0)</f>
        <v>0</v>
      </c>
      <c r="BF123" s="156">
        <f>IF($N$123="snížená",$J$123,0)</f>
        <v>0</v>
      </c>
      <c r="BG123" s="156">
        <f>IF($N$123="zákl. přenesená",$J$123,0)</f>
        <v>0</v>
      </c>
      <c r="BH123" s="156">
        <f>IF($N$123="sníž. přenesená",$J$123,0)</f>
        <v>0</v>
      </c>
      <c r="BI123" s="156">
        <f>IF($N$123="nulová",$J$123,0)</f>
        <v>0</v>
      </c>
      <c r="BJ123" s="89" t="s">
        <v>20</v>
      </c>
      <c r="BK123" s="156">
        <f>ROUND($I$123*$H$123,2)</f>
        <v>0</v>
      </c>
      <c r="BL123" s="89" t="s">
        <v>136</v>
      </c>
      <c r="BM123" s="89" t="s">
        <v>814</v>
      </c>
    </row>
    <row r="124" spans="2:65" s="6" customFormat="1" ht="15.75" customHeight="1">
      <c r="B124" s="23"/>
      <c r="C124" s="179" t="s">
        <v>224</v>
      </c>
      <c r="D124" s="179" t="s">
        <v>264</v>
      </c>
      <c r="E124" s="177" t="s">
        <v>815</v>
      </c>
      <c r="F124" s="178" t="s">
        <v>816</v>
      </c>
      <c r="G124" s="179" t="s">
        <v>405</v>
      </c>
      <c r="H124" s="180">
        <v>682.406</v>
      </c>
      <c r="I124" s="181"/>
      <c r="J124" s="182">
        <f>ROUND($I$124*$H$124,2)</f>
        <v>0</v>
      </c>
      <c r="K124" s="178"/>
      <c r="L124" s="183"/>
      <c r="M124" s="184"/>
      <c r="N124" s="185" t="s">
        <v>42</v>
      </c>
      <c r="O124" s="24"/>
      <c r="P124" s="24"/>
      <c r="Q124" s="154">
        <v>0.001</v>
      </c>
      <c r="R124" s="154">
        <f>$Q$124*$H$124</f>
        <v>0.682406</v>
      </c>
      <c r="S124" s="154">
        <v>0</v>
      </c>
      <c r="T124" s="155">
        <f>$S$124*$H$124</f>
        <v>0</v>
      </c>
      <c r="AR124" s="89" t="s">
        <v>191</v>
      </c>
      <c r="AT124" s="89" t="s">
        <v>264</v>
      </c>
      <c r="AU124" s="89" t="s">
        <v>79</v>
      </c>
      <c r="AY124" s="89" t="s">
        <v>129</v>
      </c>
      <c r="BE124" s="156">
        <f>IF($N$124="základní",$J$124,0)</f>
        <v>0</v>
      </c>
      <c r="BF124" s="156">
        <f>IF($N$124="snížená",$J$124,0)</f>
        <v>0</v>
      </c>
      <c r="BG124" s="156">
        <f>IF($N$124="zákl. přenesená",$J$124,0)</f>
        <v>0</v>
      </c>
      <c r="BH124" s="156">
        <f>IF($N$124="sníž. přenesená",$J$124,0)</f>
        <v>0</v>
      </c>
      <c r="BI124" s="156">
        <f>IF($N$124="nulová",$J$124,0)</f>
        <v>0</v>
      </c>
      <c r="BJ124" s="89" t="s">
        <v>20</v>
      </c>
      <c r="BK124" s="156">
        <f>ROUND($I$124*$H$124,2)</f>
        <v>0</v>
      </c>
      <c r="BL124" s="89" t="s">
        <v>136</v>
      </c>
      <c r="BM124" s="89" t="s">
        <v>817</v>
      </c>
    </row>
    <row r="125" spans="2:51" s="6" customFormat="1" ht="15.75" customHeight="1">
      <c r="B125" s="169"/>
      <c r="C125" s="170"/>
      <c r="D125" s="157" t="s">
        <v>141</v>
      </c>
      <c r="E125" s="171"/>
      <c r="F125" s="171" t="s">
        <v>818</v>
      </c>
      <c r="G125" s="170"/>
      <c r="H125" s="170"/>
      <c r="J125" s="170"/>
      <c r="K125" s="170"/>
      <c r="L125" s="172"/>
      <c r="M125" s="173"/>
      <c r="N125" s="170"/>
      <c r="O125" s="170"/>
      <c r="P125" s="170"/>
      <c r="Q125" s="170"/>
      <c r="R125" s="170"/>
      <c r="S125" s="170"/>
      <c r="T125" s="174"/>
      <c r="AT125" s="175" t="s">
        <v>141</v>
      </c>
      <c r="AU125" s="175" t="s">
        <v>79</v>
      </c>
      <c r="AV125" s="175" t="s">
        <v>20</v>
      </c>
      <c r="AW125" s="175" t="s">
        <v>100</v>
      </c>
      <c r="AX125" s="175" t="s">
        <v>71</v>
      </c>
      <c r="AY125" s="175" t="s">
        <v>129</v>
      </c>
    </row>
    <row r="126" spans="2:51" s="6" customFormat="1" ht="15.75" customHeight="1">
      <c r="B126" s="161"/>
      <c r="C126" s="162"/>
      <c r="D126" s="159" t="s">
        <v>141</v>
      </c>
      <c r="E126" s="162"/>
      <c r="F126" s="163" t="s">
        <v>819</v>
      </c>
      <c r="G126" s="162"/>
      <c r="H126" s="164">
        <v>682.406</v>
      </c>
      <c r="J126" s="162"/>
      <c r="K126" s="162"/>
      <c r="L126" s="165"/>
      <c r="M126" s="166"/>
      <c r="N126" s="162"/>
      <c r="O126" s="162"/>
      <c r="P126" s="162"/>
      <c r="Q126" s="162"/>
      <c r="R126" s="162"/>
      <c r="S126" s="162"/>
      <c r="T126" s="167"/>
      <c r="AT126" s="168" t="s">
        <v>141</v>
      </c>
      <c r="AU126" s="168" t="s">
        <v>79</v>
      </c>
      <c r="AV126" s="168" t="s">
        <v>79</v>
      </c>
      <c r="AW126" s="168" t="s">
        <v>100</v>
      </c>
      <c r="AX126" s="168" t="s">
        <v>71</v>
      </c>
      <c r="AY126" s="168" t="s">
        <v>129</v>
      </c>
    </row>
    <row r="127" spans="2:63" s="132" customFormat="1" ht="30.75" customHeight="1">
      <c r="B127" s="133"/>
      <c r="C127" s="134"/>
      <c r="D127" s="134" t="s">
        <v>70</v>
      </c>
      <c r="E127" s="143" t="s">
        <v>197</v>
      </c>
      <c r="F127" s="143" t="s">
        <v>558</v>
      </c>
      <c r="G127" s="134"/>
      <c r="H127" s="134"/>
      <c r="J127" s="144">
        <f>$BK$127</f>
        <v>0</v>
      </c>
      <c r="K127" s="134"/>
      <c r="L127" s="137"/>
      <c r="M127" s="138"/>
      <c r="N127" s="134"/>
      <c r="O127" s="134"/>
      <c r="P127" s="139">
        <f>$P$128</f>
        <v>0</v>
      </c>
      <c r="Q127" s="134"/>
      <c r="R127" s="139">
        <f>$R$128</f>
        <v>0.16853648</v>
      </c>
      <c r="S127" s="134"/>
      <c r="T127" s="140">
        <f>$T$128</f>
        <v>0</v>
      </c>
      <c r="AR127" s="141" t="s">
        <v>20</v>
      </c>
      <c r="AT127" s="141" t="s">
        <v>70</v>
      </c>
      <c r="AU127" s="141" t="s">
        <v>20</v>
      </c>
      <c r="AY127" s="141" t="s">
        <v>129</v>
      </c>
      <c r="BK127" s="142">
        <f>$BK$128</f>
        <v>0</v>
      </c>
    </row>
    <row r="128" spans="2:63" s="132" customFormat="1" ht="15.75" customHeight="1">
      <c r="B128" s="133"/>
      <c r="C128" s="134"/>
      <c r="D128" s="134" t="s">
        <v>70</v>
      </c>
      <c r="E128" s="143" t="s">
        <v>820</v>
      </c>
      <c r="F128" s="143" t="s">
        <v>821</v>
      </c>
      <c r="G128" s="134"/>
      <c r="H128" s="134"/>
      <c r="J128" s="144">
        <f>$BK$128</f>
        <v>0</v>
      </c>
      <c r="K128" s="134"/>
      <c r="L128" s="137"/>
      <c r="M128" s="138"/>
      <c r="N128" s="134"/>
      <c r="O128" s="134"/>
      <c r="P128" s="139">
        <f>SUM($P$129:$P$137)</f>
        <v>0</v>
      </c>
      <c r="Q128" s="134"/>
      <c r="R128" s="139">
        <f>SUM($R$129:$R$137)</f>
        <v>0.16853648</v>
      </c>
      <c r="S128" s="134"/>
      <c r="T128" s="140">
        <f>SUM($T$129:$T$137)</f>
        <v>0</v>
      </c>
      <c r="AR128" s="141" t="s">
        <v>20</v>
      </c>
      <c r="AT128" s="141" t="s">
        <v>70</v>
      </c>
      <c r="AU128" s="141" t="s">
        <v>79</v>
      </c>
      <c r="AY128" s="141" t="s">
        <v>129</v>
      </c>
      <c r="BK128" s="142">
        <f>SUM($BK$129:$BK$137)</f>
        <v>0</v>
      </c>
    </row>
    <row r="129" spans="2:65" s="6" customFormat="1" ht="15.75" customHeight="1">
      <c r="B129" s="23"/>
      <c r="C129" s="145" t="s">
        <v>7</v>
      </c>
      <c r="D129" s="145" t="s">
        <v>131</v>
      </c>
      <c r="E129" s="146" t="s">
        <v>822</v>
      </c>
      <c r="F129" s="147" t="s">
        <v>823</v>
      </c>
      <c r="G129" s="148" t="s">
        <v>148</v>
      </c>
      <c r="H129" s="149">
        <v>14.504</v>
      </c>
      <c r="I129" s="150"/>
      <c r="J129" s="151">
        <f>ROUND($I$129*$H$129,2)</f>
        <v>0</v>
      </c>
      <c r="K129" s="147" t="s">
        <v>135</v>
      </c>
      <c r="L129" s="43"/>
      <c r="M129" s="152"/>
      <c r="N129" s="153" t="s">
        <v>42</v>
      </c>
      <c r="O129" s="24"/>
      <c r="P129" s="24"/>
      <c r="Q129" s="154">
        <v>0</v>
      </c>
      <c r="R129" s="154">
        <f>$Q$129*$H$129</f>
        <v>0</v>
      </c>
      <c r="S129" s="154">
        <v>0</v>
      </c>
      <c r="T129" s="155">
        <f>$S$129*$H$129</f>
        <v>0</v>
      </c>
      <c r="AR129" s="89" t="s">
        <v>136</v>
      </c>
      <c r="AT129" s="89" t="s">
        <v>131</v>
      </c>
      <c r="AU129" s="89" t="s">
        <v>153</v>
      </c>
      <c r="AY129" s="6" t="s">
        <v>129</v>
      </c>
      <c r="BE129" s="156">
        <f>IF($N$129="základní",$J$129,0)</f>
        <v>0</v>
      </c>
      <c r="BF129" s="156">
        <f>IF($N$129="snížená",$J$129,0)</f>
        <v>0</v>
      </c>
      <c r="BG129" s="156">
        <f>IF($N$129="zákl. přenesená",$J$129,0)</f>
        <v>0</v>
      </c>
      <c r="BH129" s="156">
        <f>IF($N$129="sníž. přenesená",$J$129,0)</f>
        <v>0</v>
      </c>
      <c r="BI129" s="156">
        <f>IF($N$129="nulová",$J$129,0)</f>
        <v>0</v>
      </c>
      <c r="BJ129" s="89" t="s">
        <v>20</v>
      </c>
      <c r="BK129" s="156">
        <f>ROUND($I$129*$H$129,2)</f>
        <v>0</v>
      </c>
      <c r="BL129" s="89" t="s">
        <v>136</v>
      </c>
      <c r="BM129" s="89" t="s">
        <v>824</v>
      </c>
    </row>
    <row r="130" spans="2:51" s="6" customFormat="1" ht="15.75" customHeight="1">
      <c r="B130" s="169"/>
      <c r="C130" s="170"/>
      <c r="D130" s="157" t="s">
        <v>141</v>
      </c>
      <c r="E130" s="171"/>
      <c r="F130" s="171" t="s">
        <v>825</v>
      </c>
      <c r="G130" s="170"/>
      <c r="H130" s="170"/>
      <c r="J130" s="170"/>
      <c r="K130" s="170"/>
      <c r="L130" s="172"/>
      <c r="M130" s="173"/>
      <c r="N130" s="170"/>
      <c r="O130" s="170"/>
      <c r="P130" s="170"/>
      <c r="Q130" s="170"/>
      <c r="R130" s="170"/>
      <c r="S130" s="170"/>
      <c r="T130" s="174"/>
      <c r="AT130" s="175" t="s">
        <v>141</v>
      </c>
      <c r="AU130" s="175" t="s">
        <v>153</v>
      </c>
      <c r="AV130" s="175" t="s">
        <v>20</v>
      </c>
      <c r="AW130" s="175" t="s">
        <v>100</v>
      </c>
      <c r="AX130" s="175" t="s">
        <v>71</v>
      </c>
      <c r="AY130" s="175" t="s">
        <v>129</v>
      </c>
    </row>
    <row r="131" spans="2:51" s="6" customFormat="1" ht="15.75" customHeight="1">
      <c r="B131" s="161"/>
      <c r="C131" s="162"/>
      <c r="D131" s="159" t="s">
        <v>141</v>
      </c>
      <c r="E131" s="162"/>
      <c r="F131" s="163" t="s">
        <v>826</v>
      </c>
      <c r="G131" s="162"/>
      <c r="H131" s="164">
        <v>14.504</v>
      </c>
      <c r="J131" s="162"/>
      <c r="K131" s="162"/>
      <c r="L131" s="165"/>
      <c r="M131" s="166"/>
      <c r="N131" s="162"/>
      <c r="O131" s="162"/>
      <c r="P131" s="162"/>
      <c r="Q131" s="162"/>
      <c r="R131" s="162"/>
      <c r="S131" s="162"/>
      <c r="T131" s="167"/>
      <c r="AT131" s="168" t="s">
        <v>141</v>
      </c>
      <c r="AU131" s="168" t="s">
        <v>153</v>
      </c>
      <c r="AV131" s="168" t="s">
        <v>79</v>
      </c>
      <c r="AW131" s="168" t="s">
        <v>100</v>
      </c>
      <c r="AX131" s="168" t="s">
        <v>71</v>
      </c>
      <c r="AY131" s="168" t="s">
        <v>129</v>
      </c>
    </row>
    <row r="132" spans="2:65" s="6" customFormat="1" ht="15.75" customHeight="1">
      <c r="B132" s="23"/>
      <c r="C132" s="145" t="s">
        <v>238</v>
      </c>
      <c r="D132" s="145" t="s">
        <v>131</v>
      </c>
      <c r="E132" s="146" t="s">
        <v>827</v>
      </c>
      <c r="F132" s="147" t="s">
        <v>828</v>
      </c>
      <c r="G132" s="148" t="s">
        <v>148</v>
      </c>
      <c r="H132" s="149">
        <v>14.504</v>
      </c>
      <c r="I132" s="150"/>
      <c r="J132" s="151">
        <f>ROUND($I$132*$H$132,2)</f>
        <v>0</v>
      </c>
      <c r="K132" s="147" t="s">
        <v>135</v>
      </c>
      <c r="L132" s="43"/>
      <c r="M132" s="152"/>
      <c r="N132" s="153" t="s">
        <v>42</v>
      </c>
      <c r="O132" s="24"/>
      <c r="P132" s="24"/>
      <c r="Q132" s="154">
        <v>0</v>
      </c>
      <c r="R132" s="154">
        <f>$Q$132*$H$132</f>
        <v>0</v>
      </c>
      <c r="S132" s="154">
        <v>0</v>
      </c>
      <c r="T132" s="155">
        <f>$S$132*$H$132</f>
        <v>0</v>
      </c>
      <c r="AR132" s="89" t="s">
        <v>136</v>
      </c>
      <c r="AT132" s="89" t="s">
        <v>131</v>
      </c>
      <c r="AU132" s="89" t="s">
        <v>153</v>
      </c>
      <c r="AY132" s="6" t="s">
        <v>129</v>
      </c>
      <c r="BE132" s="156">
        <f>IF($N$132="základní",$J$132,0)</f>
        <v>0</v>
      </c>
      <c r="BF132" s="156">
        <f>IF($N$132="snížená",$J$132,0)</f>
        <v>0</v>
      </c>
      <c r="BG132" s="156">
        <f>IF($N$132="zákl. přenesená",$J$132,0)</f>
        <v>0</v>
      </c>
      <c r="BH132" s="156">
        <f>IF($N$132="sníž. přenesená",$J$132,0)</f>
        <v>0</v>
      </c>
      <c r="BI132" s="156">
        <f>IF($N$132="nulová",$J$132,0)</f>
        <v>0</v>
      </c>
      <c r="BJ132" s="89" t="s">
        <v>20</v>
      </c>
      <c r="BK132" s="156">
        <f>ROUND($I$132*$H$132,2)</f>
        <v>0</v>
      </c>
      <c r="BL132" s="89" t="s">
        <v>136</v>
      </c>
      <c r="BM132" s="89" t="s">
        <v>829</v>
      </c>
    </row>
    <row r="133" spans="2:51" s="6" customFormat="1" ht="15.75" customHeight="1">
      <c r="B133" s="169"/>
      <c r="C133" s="170"/>
      <c r="D133" s="157" t="s">
        <v>141</v>
      </c>
      <c r="E133" s="171"/>
      <c r="F133" s="171" t="s">
        <v>825</v>
      </c>
      <c r="G133" s="170"/>
      <c r="H133" s="170"/>
      <c r="J133" s="170"/>
      <c r="K133" s="170"/>
      <c r="L133" s="172"/>
      <c r="M133" s="173"/>
      <c r="N133" s="170"/>
      <c r="O133" s="170"/>
      <c r="P133" s="170"/>
      <c r="Q133" s="170"/>
      <c r="R133" s="170"/>
      <c r="S133" s="170"/>
      <c r="T133" s="174"/>
      <c r="AT133" s="175" t="s">
        <v>141</v>
      </c>
      <c r="AU133" s="175" t="s">
        <v>153</v>
      </c>
      <c r="AV133" s="175" t="s">
        <v>20</v>
      </c>
      <c r="AW133" s="175" t="s">
        <v>100</v>
      </c>
      <c r="AX133" s="175" t="s">
        <v>71</v>
      </c>
      <c r="AY133" s="175" t="s">
        <v>129</v>
      </c>
    </row>
    <row r="134" spans="2:51" s="6" customFormat="1" ht="15.75" customHeight="1">
      <c r="B134" s="161"/>
      <c r="C134" s="162"/>
      <c r="D134" s="159" t="s">
        <v>141</v>
      </c>
      <c r="E134" s="162"/>
      <c r="F134" s="163" t="s">
        <v>826</v>
      </c>
      <c r="G134" s="162"/>
      <c r="H134" s="164">
        <v>14.504</v>
      </c>
      <c r="J134" s="162"/>
      <c r="K134" s="162"/>
      <c r="L134" s="165"/>
      <c r="M134" s="166"/>
      <c r="N134" s="162"/>
      <c r="O134" s="162"/>
      <c r="P134" s="162"/>
      <c r="Q134" s="162"/>
      <c r="R134" s="162"/>
      <c r="S134" s="162"/>
      <c r="T134" s="167"/>
      <c r="AT134" s="168" t="s">
        <v>141</v>
      </c>
      <c r="AU134" s="168" t="s">
        <v>153</v>
      </c>
      <c r="AV134" s="168" t="s">
        <v>79</v>
      </c>
      <c r="AW134" s="168" t="s">
        <v>100</v>
      </c>
      <c r="AX134" s="168" t="s">
        <v>71</v>
      </c>
      <c r="AY134" s="168" t="s">
        <v>129</v>
      </c>
    </row>
    <row r="135" spans="2:65" s="6" customFormat="1" ht="15.75" customHeight="1">
      <c r="B135" s="23"/>
      <c r="C135" s="145" t="s">
        <v>246</v>
      </c>
      <c r="D135" s="145" t="s">
        <v>131</v>
      </c>
      <c r="E135" s="146" t="s">
        <v>830</v>
      </c>
      <c r="F135" s="147" t="s">
        <v>831</v>
      </c>
      <c r="G135" s="148" t="s">
        <v>148</v>
      </c>
      <c r="H135" s="149">
        <v>14.504</v>
      </c>
      <c r="I135" s="150"/>
      <c r="J135" s="151">
        <f>ROUND($I$135*$H$135,2)</f>
        <v>0</v>
      </c>
      <c r="K135" s="147" t="s">
        <v>135</v>
      </c>
      <c r="L135" s="43"/>
      <c r="M135" s="152"/>
      <c r="N135" s="153" t="s">
        <v>42</v>
      </c>
      <c r="O135" s="24"/>
      <c r="P135" s="24"/>
      <c r="Q135" s="154">
        <v>0.01162</v>
      </c>
      <c r="R135" s="154">
        <f>$Q$135*$H$135</f>
        <v>0.16853648</v>
      </c>
      <c r="S135" s="154">
        <v>0</v>
      </c>
      <c r="T135" s="155">
        <f>$S$135*$H$135</f>
        <v>0</v>
      </c>
      <c r="AR135" s="89" t="s">
        <v>136</v>
      </c>
      <c r="AT135" s="89" t="s">
        <v>131</v>
      </c>
      <c r="AU135" s="89" t="s">
        <v>153</v>
      </c>
      <c r="AY135" s="6" t="s">
        <v>129</v>
      </c>
      <c r="BE135" s="156">
        <f>IF($N$135="základní",$J$135,0)</f>
        <v>0</v>
      </c>
      <c r="BF135" s="156">
        <f>IF($N$135="snížená",$J$135,0)</f>
        <v>0</v>
      </c>
      <c r="BG135" s="156">
        <f>IF($N$135="zákl. přenesená",$J$135,0)</f>
        <v>0</v>
      </c>
      <c r="BH135" s="156">
        <f>IF($N$135="sníž. přenesená",$J$135,0)</f>
        <v>0</v>
      </c>
      <c r="BI135" s="156">
        <f>IF($N$135="nulová",$J$135,0)</f>
        <v>0</v>
      </c>
      <c r="BJ135" s="89" t="s">
        <v>20</v>
      </c>
      <c r="BK135" s="156">
        <f>ROUND($I$135*$H$135,2)</f>
        <v>0</v>
      </c>
      <c r="BL135" s="89" t="s">
        <v>136</v>
      </c>
      <c r="BM135" s="89" t="s">
        <v>832</v>
      </c>
    </row>
    <row r="136" spans="2:51" s="6" customFormat="1" ht="15.75" customHeight="1">
      <c r="B136" s="169"/>
      <c r="C136" s="170"/>
      <c r="D136" s="157" t="s">
        <v>141</v>
      </c>
      <c r="E136" s="171"/>
      <c r="F136" s="171" t="s">
        <v>825</v>
      </c>
      <c r="G136" s="170"/>
      <c r="H136" s="170"/>
      <c r="J136" s="170"/>
      <c r="K136" s="170"/>
      <c r="L136" s="172"/>
      <c r="M136" s="173"/>
      <c r="N136" s="170"/>
      <c r="O136" s="170"/>
      <c r="P136" s="170"/>
      <c r="Q136" s="170"/>
      <c r="R136" s="170"/>
      <c r="S136" s="170"/>
      <c r="T136" s="174"/>
      <c r="AT136" s="175" t="s">
        <v>141</v>
      </c>
      <c r="AU136" s="175" t="s">
        <v>153</v>
      </c>
      <c r="AV136" s="175" t="s">
        <v>20</v>
      </c>
      <c r="AW136" s="175" t="s">
        <v>100</v>
      </c>
      <c r="AX136" s="175" t="s">
        <v>71</v>
      </c>
      <c r="AY136" s="175" t="s">
        <v>129</v>
      </c>
    </row>
    <row r="137" spans="2:51" s="6" customFormat="1" ht="15.75" customHeight="1">
      <c r="B137" s="161"/>
      <c r="C137" s="162"/>
      <c r="D137" s="159" t="s">
        <v>141</v>
      </c>
      <c r="E137" s="162"/>
      <c r="F137" s="163" t="s">
        <v>826</v>
      </c>
      <c r="G137" s="162"/>
      <c r="H137" s="164">
        <v>14.504</v>
      </c>
      <c r="J137" s="162"/>
      <c r="K137" s="162"/>
      <c r="L137" s="165"/>
      <c r="M137" s="166"/>
      <c r="N137" s="162"/>
      <c r="O137" s="162"/>
      <c r="P137" s="162"/>
      <c r="Q137" s="162"/>
      <c r="R137" s="162"/>
      <c r="S137" s="162"/>
      <c r="T137" s="167"/>
      <c r="AT137" s="168" t="s">
        <v>141</v>
      </c>
      <c r="AU137" s="168" t="s">
        <v>153</v>
      </c>
      <c r="AV137" s="168" t="s">
        <v>79</v>
      </c>
      <c r="AW137" s="168" t="s">
        <v>100</v>
      </c>
      <c r="AX137" s="168" t="s">
        <v>71</v>
      </c>
      <c r="AY137" s="168" t="s">
        <v>129</v>
      </c>
    </row>
    <row r="138" spans="2:63" s="132" customFormat="1" ht="30.75" customHeight="1">
      <c r="B138" s="133"/>
      <c r="C138" s="134"/>
      <c r="D138" s="134" t="s">
        <v>70</v>
      </c>
      <c r="E138" s="143" t="s">
        <v>89</v>
      </c>
      <c r="F138" s="143" t="s">
        <v>833</v>
      </c>
      <c r="G138" s="134"/>
      <c r="H138" s="134"/>
      <c r="J138" s="144">
        <f>$BK$138</f>
        <v>0</v>
      </c>
      <c r="K138" s="134"/>
      <c r="L138" s="137"/>
      <c r="M138" s="138"/>
      <c r="N138" s="134"/>
      <c r="O138" s="134"/>
      <c r="P138" s="139">
        <f>SUM($P$139:$P$148)</f>
        <v>0</v>
      </c>
      <c r="Q138" s="134"/>
      <c r="R138" s="139">
        <f>SUM($R$139:$R$148)</f>
        <v>0</v>
      </c>
      <c r="S138" s="134"/>
      <c r="T138" s="140">
        <f>SUM($T$139:$T$148)</f>
        <v>0</v>
      </c>
      <c r="AR138" s="141" t="s">
        <v>136</v>
      </c>
      <c r="AT138" s="141" t="s">
        <v>70</v>
      </c>
      <c r="AU138" s="141" t="s">
        <v>20</v>
      </c>
      <c r="AY138" s="141" t="s">
        <v>129</v>
      </c>
      <c r="BK138" s="142">
        <f>SUM($BK$139:$BK$148)</f>
        <v>0</v>
      </c>
    </row>
    <row r="139" spans="2:65" s="6" customFormat="1" ht="15.75" customHeight="1">
      <c r="B139" s="23"/>
      <c r="C139" s="145" t="s">
        <v>252</v>
      </c>
      <c r="D139" s="145" t="s">
        <v>131</v>
      </c>
      <c r="E139" s="146" t="s">
        <v>834</v>
      </c>
      <c r="F139" s="147" t="s">
        <v>835</v>
      </c>
      <c r="G139" s="148" t="s">
        <v>272</v>
      </c>
      <c r="H139" s="149">
        <v>2</v>
      </c>
      <c r="I139" s="150"/>
      <c r="J139" s="151">
        <f>ROUND($I$139*$H$139,2)</f>
        <v>0</v>
      </c>
      <c r="K139" s="147"/>
      <c r="L139" s="43"/>
      <c r="M139" s="152"/>
      <c r="N139" s="153" t="s">
        <v>42</v>
      </c>
      <c r="O139" s="24"/>
      <c r="P139" s="24"/>
      <c r="Q139" s="154">
        <v>0</v>
      </c>
      <c r="R139" s="154">
        <f>$Q$139*$H$139</f>
        <v>0</v>
      </c>
      <c r="S139" s="154">
        <v>0</v>
      </c>
      <c r="T139" s="155">
        <f>$S$139*$H$139</f>
        <v>0</v>
      </c>
      <c r="AR139" s="89" t="s">
        <v>136</v>
      </c>
      <c r="AT139" s="89" t="s">
        <v>131</v>
      </c>
      <c r="AU139" s="89" t="s">
        <v>79</v>
      </c>
      <c r="AY139" s="6" t="s">
        <v>129</v>
      </c>
      <c r="BE139" s="156">
        <f>IF($N$139="základní",$J$139,0)</f>
        <v>0</v>
      </c>
      <c r="BF139" s="156">
        <f>IF($N$139="snížená",$J$139,0)</f>
        <v>0</v>
      </c>
      <c r="BG139" s="156">
        <f>IF($N$139="zákl. přenesená",$J$139,0)</f>
        <v>0</v>
      </c>
      <c r="BH139" s="156">
        <f>IF($N$139="sníž. přenesená",$J$139,0)</f>
        <v>0</v>
      </c>
      <c r="BI139" s="156">
        <f>IF($N$139="nulová",$J$139,0)</f>
        <v>0</v>
      </c>
      <c r="BJ139" s="89" t="s">
        <v>20</v>
      </c>
      <c r="BK139" s="156">
        <f>ROUND($I$139*$H$139,2)</f>
        <v>0</v>
      </c>
      <c r="BL139" s="89" t="s">
        <v>136</v>
      </c>
      <c r="BM139" s="89" t="s">
        <v>836</v>
      </c>
    </row>
    <row r="140" spans="2:47" s="6" customFormat="1" ht="16.5" customHeight="1">
      <c r="B140" s="23"/>
      <c r="C140" s="24"/>
      <c r="D140" s="157" t="s">
        <v>137</v>
      </c>
      <c r="E140" s="24"/>
      <c r="F140" s="158" t="s">
        <v>837</v>
      </c>
      <c r="G140" s="24"/>
      <c r="H140" s="24"/>
      <c r="J140" s="24"/>
      <c r="K140" s="24"/>
      <c r="L140" s="43"/>
      <c r="M140" s="56"/>
      <c r="N140" s="24"/>
      <c r="O140" s="24"/>
      <c r="P140" s="24"/>
      <c r="Q140" s="24"/>
      <c r="R140" s="24"/>
      <c r="S140" s="24"/>
      <c r="T140" s="57"/>
      <c r="AT140" s="6" t="s">
        <v>137</v>
      </c>
      <c r="AU140" s="6" t="s">
        <v>79</v>
      </c>
    </row>
    <row r="141" spans="2:65" s="6" customFormat="1" ht="15.75" customHeight="1">
      <c r="B141" s="23"/>
      <c r="C141" s="145" t="s">
        <v>258</v>
      </c>
      <c r="D141" s="145" t="s">
        <v>131</v>
      </c>
      <c r="E141" s="146" t="s">
        <v>838</v>
      </c>
      <c r="F141" s="147" t="s">
        <v>839</v>
      </c>
      <c r="G141" s="148" t="s">
        <v>272</v>
      </c>
      <c r="H141" s="149">
        <v>3</v>
      </c>
      <c r="I141" s="150"/>
      <c r="J141" s="151">
        <f>ROUND($I$141*$H$141,2)</f>
        <v>0</v>
      </c>
      <c r="K141" s="147"/>
      <c r="L141" s="43"/>
      <c r="M141" s="152"/>
      <c r="N141" s="153" t="s">
        <v>42</v>
      </c>
      <c r="O141" s="24"/>
      <c r="P141" s="24"/>
      <c r="Q141" s="154">
        <v>0</v>
      </c>
      <c r="R141" s="154">
        <f>$Q$141*$H$141</f>
        <v>0</v>
      </c>
      <c r="S141" s="154">
        <v>0</v>
      </c>
      <c r="T141" s="155">
        <f>$S$141*$H$141</f>
        <v>0</v>
      </c>
      <c r="AR141" s="89" t="s">
        <v>136</v>
      </c>
      <c r="AT141" s="89" t="s">
        <v>131</v>
      </c>
      <c r="AU141" s="89" t="s">
        <v>79</v>
      </c>
      <c r="AY141" s="6" t="s">
        <v>129</v>
      </c>
      <c r="BE141" s="156">
        <f>IF($N$141="základní",$J$141,0)</f>
        <v>0</v>
      </c>
      <c r="BF141" s="156">
        <f>IF($N$141="snížená",$J$141,0)</f>
        <v>0</v>
      </c>
      <c r="BG141" s="156">
        <f>IF($N$141="zákl. přenesená",$J$141,0)</f>
        <v>0</v>
      </c>
      <c r="BH141" s="156">
        <f>IF($N$141="sníž. přenesená",$J$141,0)</f>
        <v>0</v>
      </c>
      <c r="BI141" s="156">
        <f>IF($N$141="nulová",$J$141,0)</f>
        <v>0</v>
      </c>
      <c r="BJ141" s="89" t="s">
        <v>20</v>
      </c>
      <c r="BK141" s="156">
        <f>ROUND($I$141*$H$141,2)</f>
        <v>0</v>
      </c>
      <c r="BL141" s="89" t="s">
        <v>136</v>
      </c>
      <c r="BM141" s="89" t="s">
        <v>840</v>
      </c>
    </row>
    <row r="142" spans="2:47" s="6" customFormat="1" ht="16.5" customHeight="1">
      <c r="B142" s="23"/>
      <c r="C142" s="24"/>
      <c r="D142" s="157" t="s">
        <v>137</v>
      </c>
      <c r="E142" s="24"/>
      <c r="F142" s="158" t="s">
        <v>841</v>
      </c>
      <c r="G142" s="24"/>
      <c r="H142" s="24"/>
      <c r="J142" s="24"/>
      <c r="K142" s="24"/>
      <c r="L142" s="43"/>
      <c r="M142" s="56"/>
      <c r="N142" s="24"/>
      <c r="O142" s="24"/>
      <c r="P142" s="24"/>
      <c r="Q142" s="24"/>
      <c r="R142" s="24"/>
      <c r="S142" s="24"/>
      <c r="T142" s="57"/>
      <c r="AT142" s="6" t="s">
        <v>137</v>
      </c>
      <c r="AU142" s="6" t="s">
        <v>79</v>
      </c>
    </row>
    <row r="143" spans="2:65" s="6" customFormat="1" ht="15.75" customHeight="1">
      <c r="B143" s="23"/>
      <c r="C143" s="145" t="s">
        <v>263</v>
      </c>
      <c r="D143" s="145" t="s">
        <v>131</v>
      </c>
      <c r="E143" s="146" t="s">
        <v>842</v>
      </c>
      <c r="F143" s="147" t="s">
        <v>843</v>
      </c>
      <c r="G143" s="148" t="s">
        <v>272</v>
      </c>
      <c r="H143" s="149">
        <v>4</v>
      </c>
      <c r="I143" s="150"/>
      <c r="J143" s="151">
        <f>ROUND($I$143*$H$143,2)</f>
        <v>0</v>
      </c>
      <c r="K143" s="147"/>
      <c r="L143" s="43"/>
      <c r="M143" s="152"/>
      <c r="N143" s="153" t="s">
        <v>42</v>
      </c>
      <c r="O143" s="24"/>
      <c r="P143" s="24"/>
      <c r="Q143" s="154">
        <v>0</v>
      </c>
      <c r="R143" s="154">
        <f>$Q$143*$H$143</f>
        <v>0</v>
      </c>
      <c r="S143" s="154">
        <v>0</v>
      </c>
      <c r="T143" s="155">
        <f>$S$143*$H$143</f>
        <v>0</v>
      </c>
      <c r="AR143" s="89" t="s">
        <v>136</v>
      </c>
      <c r="AT143" s="89" t="s">
        <v>131</v>
      </c>
      <c r="AU143" s="89" t="s">
        <v>79</v>
      </c>
      <c r="AY143" s="6" t="s">
        <v>129</v>
      </c>
      <c r="BE143" s="156">
        <f>IF($N$143="základní",$J$143,0)</f>
        <v>0</v>
      </c>
      <c r="BF143" s="156">
        <f>IF($N$143="snížená",$J$143,0)</f>
        <v>0</v>
      </c>
      <c r="BG143" s="156">
        <f>IF($N$143="zákl. přenesená",$J$143,0)</f>
        <v>0</v>
      </c>
      <c r="BH143" s="156">
        <f>IF($N$143="sníž. přenesená",$J$143,0)</f>
        <v>0</v>
      </c>
      <c r="BI143" s="156">
        <f>IF($N$143="nulová",$J$143,0)</f>
        <v>0</v>
      </c>
      <c r="BJ143" s="89" t="s">
        <v>20</v>
      </c>
      <c r="BK143" s="156">
        <f>ROUND($I$143*$H$143,2)</f>
        <v>0</v>
      </c>
      <c r="BL143" s="89" t="s">
        <v>136</v>
      </c>
      <c r="BM143" s="89" t="s">
        <v>844</v>
      </c>
    </row>
    <row r="144" spans="2:47" s="6" customFormat="1" ht="16.5" customHeight="1">
      <c r="B144" s="23"/>
      <c r="C144" s="24"/>
      <c r="D144" s="157" t="s">
        <v>137</v>
      </c>
      <c r="E144" s="24"/>
      <c r="F144" s="158" t="s">
        <v>845</v>
      </c>
      <c r="G144" s="24"/>
      <c r="H144" s="24"/>
      <c r="J144" s="24"/>
      <c r="K144" s="24"/>
      <c r="L144" s="43"/>
      <c r="M144" s="56"/>
      <c r="N144" s="24"/>
      <c r="O144" s="24"/>
      <c r="P144" s="24"/>
      <c r="Q144" s="24"/>
      <c r="R144" s="24"/>
      <c r="S144" s="24"/>
      <c r="T144" s="57"/>
      <c r="AT144" s="6" t="s">
        <v>137</v>
      </c>
      <c r="AU144" s="6" t="s">
        <v>79</v>
      </c>
    </row>
    <row r="145" spans="2:65" s="6" customFormat="1" ht="27" customHeight="1">
      <c r="B145" s="23"/>
      <c r="C145" s="145" t="s">
        <v>6</v>
      </c>
      <c r="D145" s="145" t="s">
        <v>131</v>
      </c>
      <c r="E145" s="146" t="s">
        <v>846</v>
      </c>
      <c r="F145" s="147" t="s">
        <v>847</v>
      </c>
      <c r="G145" s="148" t="s">
        <v>848</v>
      </c>
      <c r="H145" s="149">
        <v>2</v>
      </c>
      <c r="I145" s="150"/>
      <c r="J145" s="151">
        <f>ROUND($I$145*$H$145,2)</f>
        <v>0</v>
      </c>
      <c r="K145" s="147"/>
      <c r="L145" s="43"/>
      <c r="M145" s="152"/>
      <c r="N145" s="153" t="s">
        <v>42</v>
      </c>
      <c r="O145" s="24"/>
      <c r="P145" s="24"/>
      <c r="Q145" s="154">
        <v>0</v>
      </c>
      <c r="R145" s="154">
        <f>$Q$145*$H$145</f>
        <v>0</v>
      </c>
      <c r="S145" s="154">
        <v>0</v>
      </c>
      <c r="T145" s="155">
        <f>$S$145*$H$145</f>
        <v>0</v>
      </c>
      <c r="AR145" s="89" t="s">
        <v>136</v>
      </c>
      <c r="AT145" s="89" t="s">
        <v>131</v>
      </c>
      <c r="AU145" s="89" t="s">
        <v>79</v>
      </c>
      <c r="AY145" s="6" t="s">
        <v>129</v>
      </c>
      <c r="BE145" s="156">
        <f>IF($N$145="základní",$J$145,0)</f>
        <v>0</v>
      </c>
      <c r="BF145" s="156">
        <f>IF($N$145="snížená",$J$145,0)</f>
        <v>0</v>
      </c>
      <c r="BG145" s="156">
        <f>IF($N$145="zákl. přenesená",$J$145,0)</f>
        <v>0</v>
      </c>
      <c r="BH145" s="156">
        <f>IF($N$145="sníž. přenesená",$J$145,0)</f>
        <v>0</v>
      </c>
      <c r="BI145" s="156">
        <f>IF($N$145="nulová",$J$145,0)</f>
        <v>0</v>
      </c>
      <c r="BJ145" s="89" t="s">
        <v>20</v>
      </c>
      <c r="BK145" s="156">
        <f>ROUND($I$145*$H$145,2)</f>
        <v>0</v>
      </c>
      <c r="BL145" s="89" t="s">
        <v>136</v>
      </c>
      <c r="BM145" s="89" t="s">
        <v>849</v>
      </c>
    </row>
    <row r="146" spans="2:47" s="6" customFormat="1" ht="16.5" customHeight="1">
      <c r="B146" s="23"/>
      <c r="C146" s="24"/>
      <c r="D146" s="157" t="s">
        <v>137</v>
      </c>
      <c r="E146" s="24"/>
      <c r="F146" s="158" t="s">
        <v>850</v>
      </c>
      <c r="G146" s="24"/>
      <c r="H146" s="24"/>
      <c r="J146" s="24"/>
      <c r="K146" s="24"/>
      <c r="L146" s="43"/>
      <c r="M146" s="56"/>
      <c r="N146" s="24"/>
      <c r="O146" s="24"/>
      <c r="P146" s="24"/>
      <c r="Q146" s="24"/>
      <c r="R146" s="24"/>
      <c r="S146" s="24"/>
      <c r="T146" s="57"/>
      <c r="AT146" s="6" t="s">
        <v>137</v>
      </c>
      <c r="AU146" s="6" t="s">
        <v>79</v>
      </c>
    </row>
    <row r="147" spans="2:65" s="6" customFormat="1" ht="15.75" customHeight="1">
      <c r="B147" s="23"/>
      <c r="C147" s="145" t="s">
        <v>275</v>
      </c>
      <c r="D147" s="145" t="s">
        <v>131</v>
      </c>
      <c r="E147" s="146" t="s">
        <v>851</v>
      </c>
      <c r="F147" s="147" t="s">
        <v>852</v>
      </c>
      <c r="G147" s="148" t="s">
        <v>272</v>
      </c>
      <c r="H147" s="149">
        <v>1</v>
      </c>
      <c r="I147" s="150"/>
      <c r="J147" s="151">
        <f>ROUND($I$147*$H$147,2)</f>
        <v>0</v>
      </c>
      <c r="K147" s="147"/>
      <c r="L147" s="43"/>
      <c r="M147" s="152"/>
      <c r="N147" s="153" t="s">
        <v>42</v>
      </c>
      <c r="O147" s="24"/>
      <c r="P147" s="24"/>
      <c r="Q147" s="154">
        <v>0</v>
      </c>
      <c r="R147" s="154">
        <f>$Q$147*$H$147</f>
        <v>0</v>
      </c>
      <c r="S147" s="154">
        <v>0</v>
      </c>
      <c r="T147" s="155">
        <f>$S$147*$H$147</f>
        <v>0</v>
      </c>
      <c r="AR147" s="89" t="s">
        <v>136</v>
      </c>
      <c r="AT147" s="89" t="s">
        <v>131</v>
      </c>
      <c r="AU147" s="89" t="s">
        <v>79</v>
      </c>
      <c r="AY147" s="6" t="s">
        <v>129</v>
      </c>
      <c r="BE147" s="156">
        <f>IF($N$147="základní",$J$147,0)</f>
        <v>0</v>
      </c>
      <c r="BF147" s="156">
        <f>IF($N$147="snížená",$J$147,0)</f>
        <v>0</v>
      </c>
      <c r="BG147" s="156">
        <f>IF($N$147="zákl. přenesená",$J$147,0)</f>
        <v>0</v>
      </c>
      <c r="BH147" s="156">
        <f>IF($N$147="sníž. přenesená",$J$147,0)</f>
        <v>0</v>
      </c>
      <c r="BI147" s="156">
        <f>IF($N$147="nulová",$J$147,0)</f>
        <v>0</v>
      </c>
      <c r="BJ147" s="89" t="s">
        <v>20</v>
      </c>
      <c r="BK147" s="156">
        <f>ROUND($I$147*$H$147,2)</f>
        <v>0</v>
      </c>
      <c r="BL147" s="89" t="s">
        <v>136</v>
      </c>
      <c r="BM147" s="89" t="s">
        <v>853</v>
      </c>
    </row>
    <row r="148" spans="2:47" s="6" customFormat="1" ht="16.5" customHeight="1">
      <c r="B148" s="23"/>
      <c r="C148" s="24"/>
      <c r="D148" s="157" t="s">
        <v>137</v>
      </c>
      <c r="E148" s="24"/>
      <c r="F148" s="158" t="s">
        <v>852</v>
      </c>
      <c r="G148" s="24"/>
      <c r="H148" s="24"/>
      <c r="J148" s="24"/>
      <c r="K148" s="24"/>
      <c r="L148" s="43"/>
      <c r="M148" s="56"/>
      <c r="N148" s="24"/>
      <c r="O148" s="24"/>
      <c r="P148" s="24"/>
      <c r="Q148" s="24"/>
      <c r="R148" s="24"/>
      <c r="S148" s="24"/>
      <c r="T148" s="57"/>
      <c r="AT148" s="6" t="s">
        <v>137</v>
      </c>
      <c r="AU148" s="6" t="s">
        <v>79</v>
      </c>
    </row>
    <row r="149" spans="2:63" s="132" customFormat="1" ht="30.75" customHeight="1">
      <c r="B149" s="133"/>
      <c r="C149" s="134"/>
      <c r="D149" s="134" t="s">
        <v>70</v>
      </c>
      <c r="E149" s="143" t="s">
        <v>668</v>
      </c>
      <c r="F149" s="143" t="s">
        <v>669</v>
      </c>
      <c r="G149" s="134"/>
      <c r="H149" s="134"/>
      <c r="J149" s="144">
        <f>$BK$149</f>
        <v>0</v>
      </c>
      <c r="K149" s="134"/>
      <c r="L149" s="137"/>
      <c r="M149" s="138"/>
      <c r="N149" s="134"/>
      <c r="O149" s="134"/>
      <c r="P149" s="139">
        <f>SUM($P$150:$P$151)</f>
        <v>0</v>
      </c>
      <c r="Q149" s="134"/>
      <c r="R149" s="139">
        <f>SUM($R$150:$R$151)</f>
        <v>0</v>
      </c>
      <c r="S149" s="134"/>
      <c r="T149" s="140">
        <f>SUM($T$150:$T$151)</f>
        <v>0</v>
      </c>
      <c r="AR149" s="141" t="s">
        <v>20</v>
      </c>
      <c r="AT149" s="141" t="s">
        <v>70</v>
      </c>
      <c r="AU149" s="141" t="s">
        <v>20</v>
      </c>
      <c r="AY149" s="141" t="s">
        <v>129</v>
      </c>
      <c r="BK149" s="142">
        <f>SUM($BK$150:$BK$151)</f>
        <v>0</v>
      </c>
    </row>
    <row r="150" spans="2:65" s="6" customFormat="1" ht="15.75" customHeight="1">
      <c r="B150" s="23"/>
      <c r="C150" s="145" t="s">
        <v>279</v>
      </c>
      <c r="D150" s="145" t="s">
        <v>131</v>
      </c>
      <c r="E150" s="146" t="s">
        <v>671</v>
      </c>
      <c r="F150" s="147" t="s">
        <v>672</v>
      </c>
      <c r="G150" s="148" t="s">
        <v>249</v>
      </c>
      <c r="H150" s="149">
        <v>3.217</v>
      </c>
      <c r="I150" s="150"/>
      <c r="J150" s="151">
        <f>ROUND($I$150*$H$150,2)</f>
        <v>0</v>
      </c>
      <c r="K150" s="147"/>
      <c r="L150" s="43"/>
      <c r="M150" s="152"/>
      <c r="N150" s="153" t="s">
        <v>42</v>
      </c>
      <c r="O150" s="24"/>
      <c r="P150" s="24"/>
      <c r="Q150" s="154">
        <v>0</v>
      </c>
      <c r="R150" s="154">
        <f>$Q$150*$H$150</f>
        <v>0</v>
      </c>
      <c r="S150" s="154">
        <v>0</v>
      </c>
      <c r="T150" s="155">
        <f>$S$150*$H$150</f>
        <v>0</v>
      </c>
      <c r="AR150" s="89" t="s">
        <v>136</v>
      </c>
      <c r="AT150" s="89" t="s">
        <v>131</v>
      </c>
      <c r="AU150" s="89" t="s">
        <v>79</v>
      </c>
      <c r="AY150" s="6" t="s">
        <v>129</v>
      </c>
      <c r="BE150" s="156">
        <f>IF($N$150="základní",$J$150,0)</f>
        <v>0</v>
      </c>
      <c r="BF150" s="156">
        <f>IF($N$150="snížená",$J$150,0)</f>
        <v>0</v>
      </c>
      <c r="BG150" s="156">
        <f>IF($N$150="zákl. přenesená",$J$150,0)</f>
        <v>0</v>
      </c>
      <c r="BH150" s="156">
        <f>IF($N$150="sníž. přenesená",$J$150,0)</f>
        <v>0</v>
      </c>
      <c r="BI150" s="156">
        <f>IF($N$150="nulová",$J$150,0)</f>
        <v>0</v>
      </c>
      <c r="BJ150" s="89" t="s">
        <v>20</v>
      </c>
      <c r="BK150" s="156">
        <f>ROUND($I$150*$H$150,2)</f>
        <v>0</v>
      </c>
      <c r="BL150" s="89" t="s">
        <v>136</v>
      </c>
      <c r="BM150" s="89" t="s">
        <v>854</v>
      </c>
    </row>
    <row r="151" spans="2:47" s="6" customFormat="1" ht="16.5" customHeight="1">
      <c r="B151" s="23"/>
      <c r="C151" s="24"/>
      <c r="D151" s="157" t="s">
        <v>137</v>
      </c>
      <c r="E151" s="24"/>
      <c r="F151" s="158" t="s">
        <v>672</v>
      </c>
      <c r="G151" s="24"/>
      <c r="H151" s="24"/>
      <c r="J151" s="24"/>
      <c r="K151" s="24"/>
      <c r="L151" s="43"/>
      <c r="M151" s="186"/>
      <c r="N151" s="187"/>
      <c r="O151" s="187"/>
      <c r="P151" s="187"/>
      <c r="Q151" s="187"/>
      <c r="R151" s="187"/>
      <c r="S151" s="187"/>
      <c r="T151" s="188"/>
      <c r="AT151" s="6" t="s">
        <v>137</v>
      </c>
      <c r="AU151" s="6" t="s">
        <v>79</v>
      </c>
    </row>
    <row r="152" spans="2:12" s="6" customFormat="1" ht="7.5" customHeight="1">
      <c r="B152" s="38"/>
      <c r="C152" s="39"/>
      <c r="D152" s="39"/>
      <c r="E152" s="39"/>
      <c r="F152" s="39"/>
      <c r="G152" s="39"/>
      <c r="H152" s="39"/>
      <c r="I152" s="101"/>
      <c r="J152" s="39"/>
      <c r="K152" s="39"/>
      <c r="L152" s="43"/>
    </row>
    <row r="466" s="2" customFormat="1" ht="14.25" customHeight="1"/>
  </sheetData>
  <sheetProtection password="CC35" sheet="1" objects="1" scenarios="1" formatColumns="0" formatRows="0" sort="0" autoFilter="0"/>
  <autoFilter ref="C83:K83"/>
  <mergeCells count="9">
    <mergeCell ref="E76:H76"/>
    <mergeCell ref="G1:H1"/>
    <mergeCell ref="L2:V2"/>
    <mergeCell ref="E7:H7"/>
    <mergeCell ref="E9:H9"/>
    <mergeCell ref="E24:H24"/>
    <mergeCell ref="E45:H45"/>
    <mergeCell ref="E47:H47"/>
    <mergeCell ref="E74:H74"/>
  </mergeCells>
  <hyperlinks>
    <hyperlink ref="F1:G1" location="C2" tooltip="Krycí list soupisu" display="1) Krycí list soupisu"/>
    <hyperlink ref="G1:H1" location="C54" tooltip="Rekapitulace" display="2) Rekapitulace"/>
    <hyperlink ref="J1" location="C83"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2"/>
  <headerFooter alignWithMargins="0">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IV131"/>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34"/>
      <c r="C1" s="234"/>
      <c r="D1" s="233" t="s">
        <v>1</v>
      </c>
      <c r="E1" s="234"/>
      <c r="F1" s="235" t="s">
        <v>1010</v>
      </c>
      <c r="G1" s="240" t="s">
        <v>1011</v>
      </c>
      <c r="H1" s="240"/>
      <c r="I1" s="234"/>
      <c r="J1" s="235" t="s">
        <v>1012</v>
      </c>
      <c r="K1" s="233" t="s">
        <v>92</v>
      </c>
      <c r="L1" s="235" t="s">
        <v>1013</v>
      </c>
      <c r="M1" s="235"/>
      <c r="N1" s="235"/>
      <c r="O1" s="235"/>
      <c r="P1" s="235"/>
      <c r="Q1" s="235"/>
      <c r="R1" s="235"/>
      <c r="S1" s="235"/>
      <c r="T1" s="235"/>
      <c r="U1" s="231"/>
      <c r="V1" s="23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28"/>
      <c r="M2" s="193"/>
      <c r="N2" s="193"/>
      <c r="O2" s="193"/>
      <c r="P2" s="193"/>
      <c r="Q2" s="193"/>
      <c r="R2" s="193"/>
      <c r="S2" s="193"/>
      <c r="T2" s="193"/>
      <c r="U2" s="193"/>
      <c r="V2" s="193"/>
      <c r="AT2" s="2" t="s">
        <v>88</v>
      </c>
    </row>
    <row r="3" spans="2:46" s="2" customFormat="1" ht="7.5" customHeight="1">
      <c r="B3" s="7"/>
      <c r="C3" s="8"/>
      <c r="D3" s="8"/>
      <c r="E3" s="8"/>
      <c r="F3" s="8"/>
      <c r="G3" s="8"/>
      <c r="H3" s="8"/>
      <c r="I3" s="87"/>
      <c r="J3" s="8"/>
      <c r="K3" s="9"/>
      <c r="AT3" s="2" t="s">
        <v>79</v>
      </c>
    </row>
    <row r="4" spans="2:46" s="2" customFormat="1" ht="37.5" customHeight="1">
      <c r="B4" s="10"/>
      <c r="C4" s="11"/>
      <c r="D4" s="12" t="s">
        <v>93</v>
      </c>
      <c r="E4" s="11"/>
      <c r="F4" s="11"/>
      <c r="G4" s="11"/>
      <c r="H4" s="11"/>
      <c r="J4" s="11"/>
      <c r="K4" s="13"/>
      <c r="M4" s="14" t="s">
        <v>9</v>
      </c>
      <c r="AT4" s="2" t="s">
        <v>3</v>
      </c>
    </row>
    <row r="5" spans="2:11" s="2" customFormat="1" ht="7.5" customHeight="1">
      <c r="B5" s="10"/>
      <c r="C5" s="11"/>
      <c r="D5" s="11"/>
      <c r="E5" s="11"/>
      <c r="F5" s="11"/>
      <c r="G5" s="11"/>
      <c r="H5" s="11"/>
      <c r="J5" s="11"/>
      <c r="K5" s="13"/>
    </row>
    <row r="6" spans="2:11" s="2" customFormat="1" ht="15.75" customHeight="1">
      <c r="B6" s="10"/>
      <c r="C6" s="11"/>
      <c r="D6" s="19" t="s">
        <v>15</v>
      </c>
      <c r="E6" s="11"/>
      <c r="F6" s="11"/>
      <c r="G6" s="11"/>
      <c r="H6" s="11"/>
      <c r="J6" s="11"/>
      <c r="K6" s="13"/>
    </row>
    <row r="7" spans="2:11" s="2" customFormat="1" ht="15.75" customHeight="1">
      <c r="B7" s="10"/>
      <c r="C7" s="11"/>
      <c r="D7" s="11"/>
      <c r="E7" s="229" t="str">
        <f>'Rekapitulace stavby'!$K$6</f>
        <v>Příroda spojuje - Branaldova cesta</v>
      </c>
      <c r="F7" s="197"/>
      <c r="G7" s="197"/>
      <c r="H7" s="197"/>
      <c r="J7" s="11"/>
      <c r="K7" s="13"/>
    </row>
    <row r="8" spans="2:11" s="6" customFormat="1" ht="15.75" customHeight="1">
      <c r="B8" s="23"/>
      <c r="C8" s="24"/>
      <c r="D8" s="19" t="s">
        <v>94</v>
      </c>
      <c r="E8" s="24"/>
      <c r="F8" s="24"/>
      <c r="G8" s="24"/>
      <c r="H8" s="24"/>
      <c r="J8" s="24"/>
      <c r="K8" s="27"/>
    </row>
    <row r="9" spans="2:11" s="6" customFormat="1" ht="37.5" customHeight="1">
      <c r="B9" s="23"/>
      <c r="C9" s="24"/>
      <c r="D9" s="24"/>
      <c r="E9" s="212" t="s">
        <v>855</v>
      </c>
      <c r="F9" s="204"/>
      <c r="G9" s="204"/>
      <c r="H9" s="204"/>
      <c r="J9" s="24"/>
      <c r="K9" s="27"/>
    </row>
    <row r="10" spans="2:11" s="6" customFormat="1" ht="14.25" customHeight="1">
      <c r="B10" s="23"/>
      <c r="C10" s="24"/>
      <c r="D10" s="24"/>
      <c r="E10" s="24"/>
      <c r="F10" s="24"/>
      <c r="G10" s="24"/>
      <c r="H10" s="24"/>
      <c r="J10" s="24"/>
      <c r="K10" s="27"/>
    </row>
    <row r="11" spans="2:11" s="6" customFormat="1" ht="15" customHeight="1">
      <c r="B11" s="23"/>
      <c r="C11" s="24"/>
      <c r="D11" s="19" t="s">
        <v>18</v>
      </c>
      <c r="E11" s="24"/>
      <c r="F11" s="17"/>
      <c r="G11" s="24"/>
      <c r="H11" s="24"/>
      <c r="I11" s="88" t="s">
        <v>19</v>
      </c>
      <c r="J11" s="17"/>
      <c r="K11" s="27"/>
    </row>
    <row r="12" spans="2:11" s="6" customFormat="1" ht="15" customHeight="1">
      <c r="B12" s="23"/>
      <c r="C12" s="24"/>
      <c r="D12" s="19" t="s">
        <v>21</v>
      </c>
      <c r="E12" s="24"/>
      <c r="F12" s="17" t="s">
        <v>22</v>
      </c>
      <c r="G12" s="24"/>
      <c r="H12" s="24"/>
      <c r="I12" s="88" t="s">
        <v>23</v>
      </c>
      <c r="J12" s="52" t="str">
        <f>'Rekapitulace stavby'!$AN$8</f>
        <v>01.10.2014</v>
      </c>
      <c r="K12" s="27"/>
    </row>
    <row r="13" spans="2:11" s="6" customFormat="1" ht="12" customHeight="1">
      <c r="B13" s="23"/>
      <c r="C13" s="24"/>
      <c r="D13" s="24"/>
      <c r="E13" s="24"/>
      <c r="F13" s="24"/>
      <c r="G13" s="24"/>
      <c r="H13" s="24"/>
      <c r="J13" s="24"/>
      <c r="K13" s="27"/>
    </row>
    <row r="14" spans="2:11" s="6" customFormat="1" ht="15" customHeight="1">
      <c r="B14" s="23"/>
      <c r="C14" s="24"/>
      <c r="D14" s="19" t="s">
        <v>27</v>
      </c>
      <c r="E14" s="24"/>
      <c r="F14" s="24"/>
      <c r="G14" s="24"/>
      <c r="H14" s="24"/>
      <c r="I14" s="88" t="s">
        <v>28</v>
      </c>
      <c r="J14" s="17">
        <f>IF('Rekapitulace stavby'!$AN$10="","",'Rekapitulace stavby'!$AN$10)</f>
      </c>
      <c r="K14" s="27"/>
    </row>
    <row r="15" spans="2:11" s="6" customFormat="1" ht="18.75" customHeight="1">
      <c r="B15" s="23"/>
      <c r="C15" s="24"/>
      <c r="D15" s="24"/>
      <c r="E15" s="17" t="str">
        <f>IF('Rekapitulace stavby'!$E$11="","",'Rekapitulace stavby'!$E$11)</f>
        <v> </v>
      </c>
      <c r="F15" s="24"/>
      <c r="G15" s="24"/>
      <c r="H15" s="24"/>
      <c r="I15" s="88" t="s">
        <v>30</v>
      </c>
      <c r="J15" s="17">
        <f>IF('Rekapitulace stavby'!$AN$11="","",'Rekapitulace stavby'!$AN$11)</f>
      </c>
      <c r="K15" s="27"/>
    </row>
    <row r="16" spans="2:11" s="6" customFormat="1" ht="7.5" customHeight="1">
      <c r="B16" s="23"/>
      <c r="C16" s="24"/>
      <c r="D16" s="24"/>
      <c r="E16" s="24"/>
      <c r="F16" s="24"/>
      <c r="G16" s="24"/>
      <c r="H16" s="24"/>
      <c r="J16" s="24"/>
      <c r="K16" s="27"/>
    </row>
    <row r="17" spans="2:11" s="6" customFormat="1" ht="15" customHeight="1">
      <c r="B17" s="23"/>
      <c r="C17" s="24"/>
      <c r="D17" s="19" t="s">
        <v>31</v>
      </c>
      <c r="E17" s="24"/>
      <c r="F17" s="24"/>
      <c r="G17" s="24"/>
      <c r="H17" s="24"/>
      <c r="I17" s="88" t="s">
        <v>28</v>
      </c>
      <c r="J17" s="17">
        <f>IF('Rekapitulace stavby'!$AN$13="Vyplň údaj","",IF('Rekapitulace stavby'!$AN$13="","",'Rekapitulace stavby'!$AN$13))</f>
      </c>
      <c r="K17" s="27"/>
    </row>
    <row r="18" spans="2:11" s="6" customFormat="1" ht="18.75" customHeight="1">
      <c r="B18" s="23"/>
      <c r="C18" s="24"/>
      <c r="D18" s="24"/>
      <c r="E18" s="17">
        <f>IF('Rekapitulace stavby'!$E$14="Vyplň údaj","",IF('Rekapitulace stavby'!$E$14="","",'Rekapitulace stavby'!$E$14))</f>
      </c>
      <c r="F18" s="24"/>
      <c r="G18" s="24"/>
      <c r="H18" s="24"/>
      <c r="I18" s="88" t="s">
        <v>30</v>
      </c>
      <c r="J18" s="17">
        <f>IF('Rekapitulace stavby'!$AN$14="Vyplň údaj","",IF('Rekapitulace stavby'!$AN$14="","",'Rekapitulace stavby'!$AN$14))</f>
      </c>
      <c r="K18" s="27"/>
    </row>
    <row r="19" spans="2:11" s="6" customFormat="1" ht="7.5" customHeight="1">
      <c r="B19" s="23"/>
      <c r="C19" s="24"/>
      <c r="D19" s="24"/>
      <c r="E19" s="24"/>
      <c r="F19" s="24"/>
      <c r="G19" s="24"/>
      <c r="H19" s="24"/>
      <c r="J19" s="24"/>
      <c r="K19" s="27"/>
    </row>
    <row r="20" spans="2:11" s="6" customFormat="1" ht="15" customHeight="1">
      <c r="B20" s="23"/>
      <c r="C20" s="24"/>
      <c r="D20" s="19" t="s">
        <v>33</v>
      </c>
      <c r="E20" s="24"/>
      <c r="F20" s="24"/>
      <c r="G20" s="24"/>
      <c r="H20" s="24"/>
      <c r="I20" s="88" t="s">
        <v>28</v>
      </c>
      <c r="J20" s="17"/>
      <c r="K20" s="27"/>
    </row>
    <row r="21" spans="2:11" s="6" customFormat="1" ht="18.75" customHeight="1">
      <c r="B21" s="23"/>
      <c r="C21" s="24"/>
      <c r="D21" s="24"/>
      <c r="E21" s="17" t="s">
        <v>34</v>
      </c>
      <c r="F21" s="24"/>
      <c r="G21" s="24"/>
      <c r="H21" s="24"/>
      <c r="I21" s="88" t="s">
        <v>30</v>
      </c>
      <c r="J21" s="17"/>
      <c r="K21" s="27"/>
    </row>
    <row r="22" spans="2:11" s="6" customFormat="1" ht="7.5" customHeight="1">
      <c r="B22" s="23"/>
      <c r="C22" s="24"/>
      <c r="D22" s="24"/>
      <c r="E22" s="24"/>
      <c r="F22" s="24"/>
      <c r="G22" s="24"/>
      <c r="H22" s="24"/>
      <c r="J22" s="24"/>
      <c r="K22" s="27"/>
    </row>
    <row r="23" spans="2:11" s="6" customFormat="1" ht="15" customHeight="1">
      <c r="B23" s="23"/>
      <c r="C23" s="24"/>
      <c r="D23" s="19" t="s">
        <v>36</v>
      </c>
      <c r="E23" s="24"/>
      <c r="F23" s="24"/>
      <c r="G23" s="24"/>
      <c r="H23" s="24"/>
      <c r="J23" s="24"/>
      <c r="K23" s="27"/>
    </row>
    <row r="24" spans="2:11" s="89" customFormat="1" ht="15.75" customHeight="1">
      <c r="B24" s="90"/>
      <c r="C24" s="91"/>
      <c r="D24" s="91"/>
      <c r="E24" s="200"/>
      <c r="F24" s="230"/>
      <c r="G24" s="230"/>
      <c r="H24" s="230"/>
      <c r="J24" s="91"/>
      <c r="K24" s="92"/>
    </row>
    <row r="25" spans="2:11" s="6" customFormat="1" ht="7.5" customHeight="1">
      <c r="B25" s="23"/>
      <c r="C25" s="24"/>
      <c r="D25" s="24"/>
      <c r="E25" s="24"/>
      <c r="F25" s="24"/>
      <c r="G25" s="24"/>
      <c r="H25" s="24"/>
      <c r="J25" s="24"/>
      <c r="K25" s="27"/>
    </row>
    <row r="26" spans="2:11" s="6" customFormat="1" ht="7.5" customHeight="1">
      <c r="B26" s="23"/>
      <c r="C26" s="24"/>
      <c r="D26" s="64"/>
      <c r="E26" s="64"/>
      <c r="F26" s="64"/>
      <c r="G26" s="64"/>
      <c r="H26" s="64"/>
      <c r="I26" s="53"/>
      <c r="J26" s="64"/>
      <c r="K26" s="93"/>
    </row>
    <row r="27" spans="2:11" s="6" customFormat="1" ht="26.25" customHeight="1">
      <c r="B27" s="23"/>
      <c r="C27" s="24"/>
      <c r="D27" s="94" t="s">
        <v>37</v>
      </c>
      <c r="E27" s="24"/>
      <c r="F27" s="24"/>
      <c r="G27" s="24"/>
      <c r="H27" s="24"/>
      <c r="J27" s="67">
        <f>ROUND($J$84,2)</f>
        <v>0</v>
      </c>
      <c r="K27" s="27"/>
    </row>
    <row r="28" spans="2:11" s="6" customFormat="1" ht="7.5" customHeight="1">
      <c r="B28" s="23"/>
      <c r="C28" s="24"/>
      <c r="D28" s="64"/>
      <c r="E28" s="64"/>
      <c r="F28" s="64"/>
      <c r="G28" s="64"/>
      <c r="H28" s="64"/>
      <c r="I28" s="53"/>
      <c r="J28" s="64"/>
      <c r="K28" s="93"/>
    </row>
    <row r="29" spans="2:11" s="6" customFormat="1" ht="15" customHeight="1">
      <c r="B29" s="23"/>
      <c r="C29" s="24"/>
      <c r="D29" s="24"/>
      <c r="E29" s="24"/>
      <c r="F29" s="28" t="s">
        <v>39</v>
      </c>
      <c r="G29" s="24"/>
      <c r="H29" s="24"/>
      <c r="I29" s="95" t="s">
        <v>38</v>
      </c>
      <c r="J29" s="28" t="s">
        <v>40</v>
      </c>
      <c r="K29" s="27"/>
    </row>
    <row r="30" spans="2:11" s="6" customFormat="1" ht="15" customHeight="1">
      <c r="B30" s="23"/>
      <c r="C30" s="24"/>
      <c r="D30" s="30" t="s">
        <v>41</v>
      </c>
      <c r="E30" s="30" t="s">
        <v>42</v>
      </c>
      <c r="F30" s="96">
        <f>ROUND(SUM($BE$84:$BE$130),2)</f>
        <v>0</v>
      </c>
      <c r="G30" s="24"/>
      <c r="H30" s="24"/>
      <c r="I30" s="97">
        <v>0.21</v>
      </c>
      <c r="J30" s="96">
        <f>ROUND(SUM($BE$84:$BE$130)*$I$30,2)</f>
        <v>0</v>
      </c>
      <c r="K30" s="27"/>
    </row>
    <row r="31" spans="2:11" s="6" customFormat="1" ht="15" customHeight="1">
      <c r="B31" s="23"/>
      <c r="C31" s="24"/>
      <c r="D31" s="24"/>
      <c r="E31" s="30" t="s">
        <v>43</v>
      </c>
      <c r="F31" s="96">
        <f>ROUND(SUM($BF$84:$BF$130),2)</f>
        <v>0</v>
      </c>
      <c r="G31" s="24"/>
      <c r="H31" s="24"/>
      <c r="I31" s="97">
        <v>0.15</v>
      </c>
      <c r="J31" s="96">
        <f>ROUND(SUM($BF$84:$BF$130)*$I$31,2)</f>
        <v>0</v>
      </c>
      <c r="K31" s="27"/>
    </row>
    <row r="32" spans="2:11" s="6" customFormat="1" ht="15" customHeight="1" hidden="1">
      <c r="B32" s="23"/>
      <c r="C32" s="24"/>
      <c r="D32" s="24"/>
      <c r="E32" s="30" t="s">
        <v>44</v>
      </c>
      <c r="F32" s="96">
        <f>ROUND(SUM($BG$84:$BG$130),2)</f>
        <v>0</v>
      </c>
      <c r="G32" s="24"/>
      <c r="H32" s="24"/>
      <c r="I32" s="97">
        <v>0.21</v>
      </c>
      <c r="J32" s="96">
        <v>0</v>
      </c>
      <c r="K32" s="27"/>
    </row>
    <row r="33" spans="2:11" s="6" customFormat="1" ht="15" customHeight="1" hidden="1">
      <c r="B33" s="23"/>
      <c r="C33" s="24"/>
      <c r="D33" s="24"/>
      <c r="E33" s="30" t="s">
        <v>45</v>
      </c>
      <c r="F33" s="96">
        <f>ROUND(SUM($BH$84:$BH$130),2)</f>
        <v>0</v>
      </c>
      <c r="G33" s="24"/>
      <c r="H33" s="24"/>
      <c r="I33" s="97">
        <v>0.15</v>
      </c>
      <c r="J33" s="96">
        <v>0</v>
      </c>
      <c r="K33" s="27"/>
    </row>
    <row r="34" spans="2:11" s="6" customFormat="1" ht="15" customHeight="1" hidden="1">
      <c r="B34" s="23"/>
      <c r="C34" s="24"/>
      <c r="D34" s="24"/>
      <c r="E34" s="30" t="s">
        <v>46</v>
      </c>
      <c r="F34" s="96">
        <f>ROUND(SUM($BI$84:$BI$130),2)</f>
        <v>0</v>
      </c>
      <c r="G34" s="24"/>
      <c r="H34" s="24"/>
      <c r="I34" s="97">
        <v>0</v>
      </c>
      <c r="J34" s="96">
        <v>0</v>
      </c>
      <c r="K34" s="27"/>
    </row>
    <row r="35" spans="2:11" s="6" customFormat="1" ht="7.5" customHeight="1">
      <c r="B35" s="23"/>
      <c r="C35" s="24"/>
      <c r="D35" s="24"/>
      <c r="E35" s="24"/>
      <c r="F35" s="24"/>
      <c r="G35" s="24"/>
      <c r="H35" s="24"/>
      <c r="J35" s="24"/>
      <c r="K35" s="27"/>
    </row>
    <row r="36" spans="2:11" s="6" customFormat="1" ht="26.25" customHeight="1">
      <c r="B36" s="23"/>
      <c r="C36" s="32"/>
      <c r="D36" s="33" t="s">
        <v>47</v>
      </c>
      <c r="E36" s="34"/>
      <c r="F36" s="34"/>
      <c r="G36" s="98" t="s">
        <v>48</v>
      </c>
      <c r="H36" s="35" t="s">
        <v>49</v>
      </c>
      <c r="I36" s="99"/>
      <c r="J36" s="36">
        <f>ROUND(SUM($J$27:$J$34),2)</f>
        <v>0</v>
      </c>
      <c r="K36" s="100"/>
    </row>
    <row r="37" spans="2:11" s="6" customFormat="1" ht="15" customHeight="1">
      <c r="B37" s="38"/>
      <c r="C37" s="39"/>
      <c r="D37" s="39"/>
      <c r="E37" s="39"/>
      <c r="F37" s="39"/>
      <c r="G37" s="39"/>
      <c r="H37" s="39"/>
      <c r="I37" s="101"/>
      <c r="J37" s="39"/>
      <c r="K37" s="40"/>
    </row>
    <row r="41" spans="2:11" s="6" customFormat="1" ht="7.5" customHeight="1">
      <c r="B41" s="102"/>
      <c r="C41" s="103"/>
      <c r="D41" s="103"/>
      <c r="E41" s="103"/>
      <c r="F41" s="103"/>
      <c r="G41" s="103"/>
      <c r="H41" s="103"/>
      <c r="I41" s="103"/>
      <c r="J41" s="103"/>
      <c r="K41" s="104"/>
    </row>
    <row r="42" spans="2:11" s="6" customFormat="1" ht="37.5" customHeight="1">
      <c r="B42" s="23"/>
      <c r="C42" s="12" t="s">
        <v>96</v>
      </c>
      <c r="D42" s="24"/>
      <c r="E42" s="24"/>
      <c r="F42" s="24"/>
      <c r="G42" s="24"/>
      <c r="H42" s="24"/>
      <c r="J42" s="24"/>
      <c r="K42" s="27"/>
    </row>
    <row r="43" spans="2:11" s="6" customFormat="1" ht="7.5" customHeight="1">
      <c r="B43" s="23"/>
      <c r="C43" s="24"/>
      <c r="D43" s="24"/>
      <c r="E43" s="24"/>
      <c r="F43" s="24"/>
      <c r="G43" s="24"/>
      <c r="H43" s="24"/>
      <c r="J43" s="24"/>
      <c r="K43" s="27"/>
    </row>
    <row r="44" spans="2:11" s="6" customFormat="1" ht="15" customHeight="1">
      <c r="B44" s="23"/>
      <c r="C44" s="19" t="s">
        <v>15</v>
      </c>
      <c r="D44" s="24"/>
      <c r="E44" s="24"/>
      <c r="F44" s="24"/>
      <c r="G44" s="24"/>
      <c r="H44" s="24"/>
      <c r="J44" s="24"/>
      <c r="K44" s="27"/>
    </row>
    <row r="45" spans="2:11" s="6" customFormat="1" ht="16.5" customHeight="1">
      <c r="B45" s="23"/>
      <c r="C45" s="24"/>
      <c r="D45" s="24"/>
      <c r="E45" s="229" t="str">
        <f>$E$7</f>
        <v>Příroda spojuje - Branaldova cesta</v>
      </c>
      <c r="F45" s="204"/>
      <c r="G45" s="204"/>
      <c r="H45" s="204"/>
      <c r="J45" s="24"/>
      <c r="K45" s="27"/>
    </row>
    <row r="46" spans="2:11" s="6" customFormat="1" ht="15" customHeight="1">
      <c r="B46" s="23"/>
      <c r="C46" s="19" t="s">
        <v>94</v>
      </c>
      <c r="D46" s="24"/>
      <c r="E46" s="24"/>
      <c r="F46" s="24"/>
      <c r="G46" s="24"/>
      <c r="H46" s="24"/>
      <c r="J46" s="24"/>
      <c r="K46" s="27"/>
    </row>
    <row r="47" spans="2:11" s="6" customFormat="1" ht="19.5" customHeight="1">
      <c r="B47" s="23"/>
      <c r="C47" s="24"/>
      <c r="D47" s="24"/>
      <c r="E47" s="212" t="str">
        <f>$E$9</f>
        <v>SO04 - Přeložka NN</v>
      </c>
      <c r="F47" s="204"/>
      <c r="G47" s="204"/>
      <c r="H47" s="204"/>
      <c r="J47" s="24"/>
      <c r="K47" s="27"/>
    </row>
    <row r="48" spans="2:11" s="6" customFormat="1" ht="7.5" customHeight="1">
      <c r="B48" s="23"/>
      <c r="C48" s="24"/>
      <c r="D48" s="24"/>
      <c r="E48" s="24"/>
      <c r="F48" s="24"/>
      <c r="G48" s="24"/>
      <c r="H48" s="24"/>
      <c r="J48" s="24"/>
      <c r="K48" s="27"/>
    </row>
    <row r="49" spans="2:11" s="6" customFormat="1" ht="18.75" customHeight="1">
      <c r="B49" s="23"/>
      <c r="C49" s="19" t="s">
        <v>21</v>
      </c>
      <c r="D49" s="24"/>
      <c r="E49" s="24"/>
      <c r="F49" s="17" t="str">
        <f>$F$12</f>
        <v>Karlovy Vary</v>
      </c>
      <c r="G49" s="24"/>
      <c r="H49" s="24"/>
      <c r="I49" s="88" t="s">
        <v>23</v>
      </c>
      <c r="J49" s="52" t="str">
        <f>IF($J$12="","",$J$12)</f>
        <v>01.10.2014</v>
      </c>
      <c r="K49" s="27"/>
    </row>
    <row r="50" spans="2:11" s="6" customFormat="1" ht="7.5" customHeight="1">
      <c r="B50" s="23"/>
      <c r="C50" s="24"/>
      <c r="D50" s="24"/>
      <c r="E50" s="24"/>
      <c r="F50" s="24"/>
      <c r="G50" s="24"/>
      <c r="H50" s="24"/>
      <c r="J50" s="24"/>
      <c r="K50" s="27"/>
    </row>
    <row r="51" spans="2:11" s="6" customFormat="1" ht="15.75" customHeight="1">
      <c r="B51" s="23"/>
      <c r="C51" s="19" t="s">
        <v>27</v>
      </c>
      <c r="D51" s="24"/>
      <c r="E51" s="24"/>
      <c r="F51" s="17" t="str">
        <f>$E$15</f>
        <v> </v>
      </c>
      <c r="G51" s="24"/>
      <c r="H51" s="24"/>
      <c r="I51" s="88" t="s">
        <v>33</v>
      </c>
      <c r="J51" s="17" t="str">
        <f>$E$21</f>
        <v>Ing. David Pokorný</v>
      </c>
      <c r="K51" s="27"/>
    </row>
    <row r="52" spans="2:11" s="6" customFormat="1" ht="15" customHeight="1">
      <c r="B52" s="23"/>
      <c r="C52" s="19" t="s">
        <v>31</v>
      </c>
      <c r="D52" s="24"/>
      <c r="E52" s="24"/>
      <c r="F52" s="17">
        <f>IF($E$18="","",$E$18)</f>
      </c>
      <c r="G52" s="24"/>
      <c r="H52" s="24"/>
      <c r="J52" s="24"/>
      <c r="K52" s="27"/>
    </row>
    <row r="53" spans="2:11" s="6" customFormat="1" ht="11.25" customHeight="1">
      <c r="B53" s="23"/>
      <c r="C53" s="24"/>
      <c r="D53" s="24"/>
      <c r="E53" s="24"/>
      <c r="F53" s="24"/>
      <c r="G53" s="24"/>
      <c r="H53" s="24"/>
      <c r="J53" s="24"/>
      <c r="K53" s="27"/>
    </row>
    <row r="54" spans="2:11" s="6" customFormat="1" ht="30" customHeight="1">
      <c r="B54" s="23"/>
      <c r="C54" s="105" t="s">
        <v>97</v>
      </c>
      <c r="D54" s="32"/>
      <c r="E54" s="32"/>
      <c r="F54" s="32"/>
      <c r="G54" s="32"/>
      <c r="H54" s="32"/>
      <c r="I54" s="106"/>
      <c r="J54" s="107" t="s">
        <v>98</v>
      </c>
      <c r="K54" s="37"/>
    </row>
    <row r="55" spans="2:11" s="6" customFormat="1" ht="11.25" customHeight="1">
      <c r="B55" s="23"/>
      <c r="C55" s="24"/>
      <c r="D55" s="24"/>
      <c r="E55" s="24"/>
      <c r="F55" s="24"/>
      <c r="G55" s="24"/>
      <c r="H55" s="24"/>
      <c r="J55" s="24"/>
      <c r="K55" s="27"/>
    </row>
    <row r="56" spans="2:47" s="6" customFormat="1" ht="30" customHeight="1">
      <c r="B56" s="23"/>
      <c r="C56" s="66" t="s">
        <v>99</v>
      </c>
      <c r="D56" s="24"/>
      <c r="E56" s="24"/>
      <c r="F56" s="24"/>
      <c r="G56" s="24"/>
      <c r="H56" s="24"/>
      <c r="J56" s="67">
        <f>ROUND($J$84,2)</f>
        <v>0</v>
      </c>
      <c r="K56" s="27"/>
      <c r="AU56" s="6" t="s">
        <v>100</v>
      </c>
    </row>
    <row r="57" spans="2:11" s="73" customFormat="1" ht="25.5" customHeight="1">
      <c r="B57" s="108"/>
      <c r="C57" s="109"/>
      <c r="D57" s="110" t="s">
        <v>101</v>
      </c>
      <c r="E57" s="110"/>
      <c r="F57" s="110"/>
      <c r="G57" s="110"/>
      <c r="H57" s="110"/>
      <c r="I57" s="111"/>
      <c r="J57" s="112">
        <f>ROUND($J$85,2)</f>
        <v>0</v>
      </c>
      <c r="K57" s="113"/>
    </row>
    <row r="58" spans="2:11" s="114" customFormat="1" ht="21" customHeight="1">
      <c r="B58" s="115"/>
      <c r="C58" s="116"/>
      <c r="D58" s="117" t="s">
        <v>102</v>
      </c>
      <c r="E58" s="117"/>
      <c r="F58" s="117"/>
      <c r="G58" s="117"/>
      <c r="H58" s="117"/>
      <c r="I58" s="118"/>
      <c r="J58" s="119">
        <f>ROUND($J$86,2)</f>
        <v>0</v>
      </c>
      <c r="K58" s="120"/>
    </row>
    <row r="59" spans="2:11" s="73" customFormat="1" ht="25.5" customHeight="1">
      <c r="B59" s="108"/>
      <c r="C59" s="109"/>
      <c r="D59" s="110" t="s">
        <v>856</v>
      </c>
      <c r="E59" s="110"/>
      <c r="F59" s="110"/>
      <c r="G59" s="110"/>
      <c r="H59" s="110"/>
      <c r="I59" s="111"/>
      <c r="J59" s="112">
        <f>ROUND($J$89,2)</f>
        <v>0</v>
      </c>
      <c r="K59" s="113"/>
    </row>
    <row r="60" spans="2:11" s="114" customFormat="1" ht="21" customHeight="1">
      <c r="B60" s="115"/>
      <c r="C60" s="116"/>
      <c r="D60" s="117" t="s">
        <v>857</v>
      </c>
      <c r="E60" s="117"/>
      <c r="F60" s="117"/>
      <c r="G60" s="117"/>
      <c r="H60" s="117"/>
      <c r="I60" s="118"/>
      <c r="J60" s="119">
        <f>ROUND($J$90,2)</f>
        <v>0</v>
      </c>
      <c r="K60" s="120"/>
    </row>
    <row r="61" spans="2:11" s="114" customFormat="1" ht="21" customHeight="1">
      <c r="B61" s="115"/>
      <c r="C61" s="116"/>
      <c r="D61" s="117" t="s">
        <v>858</v>
      </c>
      <c r="E61" s="117"/>
      <c r="F61" s="117"/>
      <c r="G61" s="117"/>
      <c r="H61" s="117"/>
      <c r="I61" s="118"/>
      <c r="J61" s="119">
        <f>ROUND($J$92,2)</f>
        <v>0</v>
      </c>
      <c r="K61" s="120"/>
    </row>
    <row r="62" spans="2:11" s="73" customFormat="1" ht="25.5" customHeight="1">
      <c r="B62" s="108"/>
      <c r="C62" s="109"/>
      <c r="D62" s="110" t="s">
        <v>110</v>
      </c>
      <c r="E62" s="110"/>
      <c r="F62" s="110"/>
      <c r="G62" s="110"/>
      <c r="H62" s="110"/>
      <c r="I62" s="111"/>
      <c r="J62" s="112">
        <f>ROUND($J$105,2)</f>
        <v>0</v>
      </c>
      <c r="K62" s="113"/>
    </row>
    <row r="63" spans="2:11" s="114" customFormat="1" ht="21" customHeight="1">
      <c r="B63" s="115"/>
      <c r="C63" s="116"/>
      <c r="D63" s="117" t="s">
        <v>859</v>
      </c>
      <c r="E63" s="117"/>
      <c r="F63" s="117"/>
      <c r="G63" s="117"/>
      <c r="H63" s="117"/>
      <c r="I63" s="118"/>
      <c r="J63" s="119">
        <f>ROUND($J$106,2)</f>
        <v>0</v>
      </c>
      <c r="K63" s="120"/>
    </row>
    <row r="64" spans="2:11" s="114" customFormat="1" ht="21" customHeight="1">
      <c r="B64" s="115"/>
      <c r="C64" s="116"/>
      <c r="D64" s="117" t="s">
        <v>111</v>
      </c>
      <c r="E64" s="117"/>
      <c r="F64" s="117"/>
      <c r="G64" s="117"/>
      <c r="H64" s="117"/>
      <c r="I64" s="118"/>
      <c r="J64" s="119">
        <f>ROUND($J$112,2)</f>
        <v>0</v>
      </c>
      <c r="K64" s="120"/>
    </row>
    <row r="65" spans="2:11" s="6" customFormat="1" ht="22.5" customHeight="1">
      <c r="B65" s="23"/>
      <c r="C65" s="24"/>
      <c r="D65" s="24"/>
      <c r="E65" s="24"/>
      <c r="F65" s="24"/>
      <c r="G65" s="24"/>
      <c r="H65" s="24"/>
      <c r="J65" s="24"/>
      <c r="K65" s="27"/>
    </row>
    <row r="66" spans="2:11" s="6" customFormat="1" ht="7.5" customHeight="1">
      <c r="B66" s="38"/>
      <c r="C66" s="39"/>
      <c r="D66" s="39"/>
      <c r="E66" s="39"/>
      <c r="F66" s="39"/>
      <c r="G66" s="39"/>
      <c r="H66" s="39"/>
      <c r="I66" s="101"/>
      <c r="J66" s="39"/>
      <c r="K66" s="40"/>
    </row>
    <row r="70" spans="2:12" s="6" customFormat="1" ht="7.5" customHeight="1">
      <c r="B70" s="41"/>
      <c r="C70" s="42"/>
      <c r="D70" s="42"/>
      <c r="E70" s="42"/>
      <c r="F70" s="42"/>
      <c r="G70" s="42"/>
      <c r="H70" s="42"/>
      <c r="I70" s="103"/>
      <c r="J70" s="42"/>
      <c r="K70" s="42"/>
      <c r="L70" s="43"/>
    </row>
    <row r="71" spans="2:12" s="6" customFormat="1" ht="37.5" customHeight="1">
      <c r="B71" s="23"/>
      <c r="C71" s="12" t="s">
        <v>112</v>
      </c>
      <c r="D71" s="24"/>
      <c r="E71" s="24"/>
      <c r="F71" s="24"/>
      <c r="G71" s="24"/>
      <c r="H71" s="24"/>
      <c r="J71" s="24"/>
      <c r="K71" s="24"/>
      <c r="L71" s="43"/>
    </row>
    <row r="72" spans="2:12" s="6" customFormat="1" ht="7.5" customHeight="1">
      <c r="B72" s="23"/>
      <c r="C72" s="24"/>
      <c r="D72" s="24"/>
      <c r="E72" s="24"/>
      <c r="F72" s="24"/>
      <c r="G72" s="24"/>
      <c r="H72" s="24"/>
      <c r="J72" s="24"/>
      <c r="K72" s="24"/>
      <c r="L72" s="43"/>
    </row>
    <row r="73" spans="2:12" s="6" customFormat="1" ht="15" customHeight="1">
      <c r="B73" s="23"/>
      <c r="C73" s="19" t="s">
        <v>15</v>
      </c>
      <c r="D73" s="24"/>
      <c r="E73" s="24"/>
      <c r="F73" s="24"/>
      <c r="G73" s="24"/>
      <c r="H73" s="24"/>
      <c r="J73" s="24"/>
      <c r="K73" s="24"/>
      <c r="L73" s="43"/>
    </row>
    <row r="74" spans="2:12" s="6" customFormat="1" ht="16.5" customHeight="1">
      <c r="B74" s="23"/>
      <c r="C74" s="24"/>
      <c r="D74" s="24"/>
      <c r="E74" s="229" t="str">
        <f>$E$7</f>
        <v>Příroda spojuje - Branaldova cesta</v>
      </c>
      <c r="F74" s="204"/>
      <c r="G74" s="204"/>
      <c r="H74" s="204"/>
      <c r="J74" s="24"/>
      <c r="K74" s="24"/>
      <c r="L74" s="43"/>
    </row>
    <row r="75" spans="2:12" s="6" customFormat="1" ht="15" customHeight="1">
      <c r="B75" s="23"/>
      <c r="C75" s="19" t="s">
        <v>94</v>
      </c>
      <c r="D75" s="24"/>
      <c r="E75" s="24"/>
      <c r="F75" s="24"/>
      <c r="G75" s="24"/>
      <c r="H75" s="24"/>
      <c r="J75" s="24"/>
      <c r="K75" s="24"/>
      <c r="L75" s="43"/>
    </row>
    <row r="76" spans="2:12" s="6" customFormat="1" ht="19.5" customHeight="1">
      <c r="B76" s="23"/>
      <c r="C76" s="24"/>
      <c r="D76" s="24"/>
      <c r="E76" s="212" t="str">
        <f>$E$9</f>
        <v>SO04 - Přeložka NN</v>
      </c>
      <c r="F76" s="204"/>
      <c r="G76" s="204"/>
      <c r="H76" s="204"/>
      <c r="J76" s="24"/>
      <c r="K76" s="24"/>
      <c r="L76" s="43"/>
    </row>
    <row r="77" spans="2:12" s="6" customFormat="1" ht="7.5" customHeight="1">
      <c r="B77" s="23"/>
      <c r="C77" s="24"/>
      <c r="D77" s="24"/>
      <c r="E77" s="24"/>
      <c r="F77" s="24"/>
      <c r="G77" s="24"/>
      <c r="H77" s="24"/>
      <c r="J77" s="24"/>
      <c r="K77" s="24"/>
      <c r="L77" s="43"/>
    </row>
    <row r="78" spans="2:12" s="6" customFormat="1" ht="18.75" customHeight="1">
      <c r="B78" s="23"/>
      <c r="C78" s="19" t="s">
        <v>21</v>
      </c>
      <c r="D78" s="24"/>
      <c r="E78" s="24"/>
      <c r="F78" s="17" t="str">
        <f>$F$12</f>
        <v>Karlovy Vary</v>
      </c>
      <c r="G78" s="24"/>
      <c r="H78" s="24"/>
      <c r="I78" s="88" t="s">
        <v>23</v>
      </c>
      <c r="J78" s="52" t="str">
        <f>IF($J$12="","",$J$12)</f>
        <v>01.10.2014</v>
      </c>
      <c r="K78" s="24"/>
      <c r="L78" s="43"/>
    </row>
    <row r="79" spans="2:12" s="6" customFormat="1" ht="7.5" customHeight="1">
      <c r="B79" s="23"/>
      <c r="C79" s="24"/>
      <c r="D79" s="24"/>
      <c r="E79" s="24"/>
      <c r="F79" s="24"/>
      <c r="G79" s="24"/>
      <c r="H79" s="24"/>
      <c r="J79" s="24"/>
      <c r="K79" s="24"/>
      <c r="L79" s="43"/>
    </row>
    <row r="80" spans="2:12" s="6" customFormat="1" ht="15.75" customHeight="1">
      <c r="B80" s="23"/>
      <c r="C80" s="19" t="s">
        <v>27</v>
      </c>
      <c r="D80" s="24"/>
      <c r="E80" s="24"/>
      <c r="F80" s="17" t="str">
        <f>$E$15</f>
        <v> </v>
      </c>
      <c r="G80" s="24"/>
      <c r="H80" s="24"/>
      <c r="I80" s="88" t="s">
        <v>33</v>
      </c>
      <c r="J80" s="17" t="str">
        <f>$E$21</f>
        <v>Ing. David Pokorný</v>
      </c>
      <c r="K80" s="24"/>
      <c r="L80" s="43"/>
    </row>
    <row r="81" spans="2:12" s="6" customFormat="1" ht="15" customHeight="1">
      <c r="B81" s="23"/>
      <c r="C81" s="19" t="s">
        <v>31</v>
      </c>
      <c r="D81" s="24"/>
      <c r="E81" s="24"/>
      <c r="F81" s="17">
        <f>IF($E$18="","",$E$18)</f>
      </c>
      <c r="G81" s="24"/>
      <c r="H81" s="24"/>
      <c r="J81" s="24"/>
      <c r="K81" s="24"/>
      <c r="L81" s="43"/>
    </row>
    <row r="82" spans="2:12" s="6" customFormat="1" ht="11.25" customHeight="1">
      <c r="B82" s="23"/>
      <c r="C82" s="24"/>
      <c r="D82" s="24"/>
      <c r="E82" s="24"/>
      <c r="F82" s="24"/>
      <c r="G82" s="24"/>
      <c r="H82" s="24"/>
      <c r="J82" s="24"/>
      <c r="K82" s="24"/>
      <c r="L82" s="43"/>
    </row>
    <row r="83" spans="2:20" s="121" customFormat="1" ht="30" customHeight="1">
      <c r="B83" s="122"/>
      <c r="C83" s="123" t="s">
        <v>113</v>
      </c>
      <c r="D83" s="124" t="s">
        <v>56</v>
      </c>
      <c r="E83" s="124" t="s">
        <v>52</v>
      </c>
      <c r="F83" s="124" t="s">
        <v>114</v>
      </c>
      <c r="G83" s="124" t="s">
        <v>115</v>
      </c>
      <c r="H83" s="124" t="s">
        <v>116</v>
      </c>
      <c r="I83" s="125" t="s">
        <v>117</v>
      </c>
      <c r="J83" s="124" t="s">
        <v>118</v>
      </c>
      <c r="K83" s="126" t="s">
        <v>119</v>
      </c>
      <c r="L83" s="127"/>
      <c r="M83" s="59" t="s">
        <v>120</v>
      </c>
      <c r="N83" s="60" t="s">
        <v>41</v>
      </c>
      <c r="O83" s="60" t="s">
        <v>121</v>
      </c>
      <c r="P83" s="60" t="s">
        <v>122</v>
      </c>
      <c r="Q83" s="60" t="s">
        <v>123</v>
      </c>
      <c r="R83" s="60" t="s">
        <v>124</v>
      </c>
      <c r="S83" s="60" t="s">
        <v>125</v>
      </c>
      <c r="T83" s="61" t="s">
        <v>126</v>
      </c>
    </row>
    <row r="84" spans="2:63" s="6" customFormat="1" ht="30" customHeight="1">
      <c r="B84" s="23"/>
      <c r="C84" s="66" t="s">
        <v>99</v>
      </c>
      <c r="D84" s="24"/>
      <c r="E84" s="24"/>
      <c r="F84" s="24"/>
      <c r="G84" s="24"/>
      <c r="H84" s="24"/>
      <c r="J84" s="128">
        <f>$BK$84</f>
        <v>0</v>
      </c>
      <c r="K84" s="24"/>
      <c r="L84" s="43"/>
      <c r="M84" s="63"/>
      <c r="N84" s="64"/>
      <c r="O84" s="64"/>
      <c r="P84" s="129">
        <f>$P$85+$P$89+$P$105</f>
        <v>0</v>
      </c>
      <c r="Q84" s="64"/>
      <c r="R84" s="129">
        <f>$R$85+$R$89+$R$105</f>
        <v>12.5749286</v>
      </c>
      <c r="S84" s="64"/>
      <c r="T84" s="130">
        <f>$T$85+$T$89+$T$105</f>
        <v>0</v>
      </c>
      <c r="AT84" s="6" t="s">
        <v>70</v>
      </c>
      <c r="AU84" s="6" t="s">
        <v>100</v>
      </c>
      <c r="BK84" s="131">
        <f>$BK$85+$BK$89+$BK$105</f>
        <v>0</v>
      </c>
    </row>
    <row r="85" spans="2:63" s="132" customFormat="1" ht="37.5" customHeight="1">
      <c r="B85" s="133"/>
      <c r="C85" s="134"/>
      <c r="D85" s="134" t="s">
        <v>70</v>
      </c>
      <c r="E85" s="135" t="s">
        <v>127</v>
      </c>
      <c r="F85" s="135" t="s">
        <v>128</v>
      </c>
      <c r="G85" s="134"/>
      <c r="H85" s="134"/>
      <c r="J85" s="136">
        <f>$BK$85</f>
        <v>0</v>
      </c>
      <c r="K85" s="134"/>
      <c r="L85" s="137"/>
      <c r="M85" s="138"/>
      <c r="N85" s="134"/>
      <c r="O85" s="134"/>
      <c r="P85" s="139">
        <f>$P$86</f>
        <v>0</v>
      </c>
      <c r="Q85" s="134"/>
      <c r="R85" s="139">
        <f>$R$86</f>
        <v>0</v>
      </c>
      <c r="S85" s="134"/>
      <c r="T85" s="140">
        <f>$T$86</f>
        <v>0</v>
      </c>
      <c r="AR85" s="141" t="s">
        <v>20</v>
      </c>
      <c r="AT85" s="141" t="s">
        <v>70</v>
      </c>
      <c r="AU85" s="141" t="s">
        <v>71</v>
      </c>
      <c r="AY85" s="141" t="s">
        <v>129</v>
      </c>
      <c r="BK85" s="142">
        <f>$BK$86</f>
        <v>0</v>
      </c>
    </row>
    <row r="86" spans="2:63" s="132" customFormat="1" ht="21" customHeight="1">
      <c r="B86" s="133"/>
      <c r="C86" s="134"/>
      <c r="D86" s="134" t="s">
        <v>70</v>
      </c>
      <c r="E86" s="143" t="s">
        <v>20</v>
      </c>
      <c r="F86" s="143" t="s">
        <v>130</v>
      </c>
      <c r="G86" s="134"/>
      <c r="H86" s="134"/>
      <c r="J86" s="144">
        <f>$BK$86</f>
        <v>0</v>
      </c>
      <c r="K86" s="134"/>
      <c r="L86" s="137"/>
      <c r="M86" s="138"/>
      <c r="N86" s="134"/>
      <c r="O86" s="134"/>
      <c r="P86" s="139">
        <f>SUM($P$87:$P$88)</f>
        <v>0</v>
      </c>
      <c r="Q86" s="134"/>
      <c r="R86" s="139">
        <f>SUM($R$87:$R$88)</f>
        <v>0</v>
      </c>
      <c r="S86" s="134"/>
      <c r="T86" s="140">
        <f>SUM($T$87:$T$88)</f>
        <v>0</v>
      </c>
      <c r="AR86" s="141" t="s">
        <v>20</v>
      </c>
      <c r="AT86" s="141" t="s">
        <v>70</v>
      </c>
      <c r="AU86" s="141" t="s">
        <v>20</v>
      </c>
      <c r="AY86" s="141" t="s">
        <v>129</v>
      </c>
      <c r="BK86" s="142">
        <f>SUM($BK$87:$BK$88)</f>
        <v>0</v>
      </c>
    </row>
    <row r="87" spans="2:65" s="6" customFormat="1" ht="15.75" customHeight="1">
      <c r="B87" s="23"/>
      <c r="C87" s="145" t="s">
        <v>20</v>
      </c>
      <c r="D87" s="145" t="s">
        <v>131</v>
      </c>
      <c r="E87" s="146" t="s">
        <v>860</v>
      </c>
      <c r="F87" s="147" t="s">
        <v>861</v>
      </c>
      <c r="G87" s="148" t="s">
        <v>148</v>
      </c>
      <c r="H87" s="149">
        <v>52</v>
      </c>
      <c r="I87" s="150"/>
      <c r="J87" s="151">
        <f>ROUND($I$87*$H$87,2)</f>
        <v>0</v>
      </c>
      <c r="K87" s="147" t="s">
        <v>135</v>
      </c>
      <c r="L87" s="43"/>
      <c r="M87" s="152"/>
      <c r="N87" s="153" t="s">
        <v>42</v>
      </c>
      <c r="O87" s="24"/>
      <c r="P87" s="24"/>
      <c r="Q87" s="154">
        <v>0</v>
      </c>
      <c r="R87" s="154">
        <f>$Q$87*$H$87</f>
        <v>0</v>
      </c>
      <c r="S87" s="154">
        <v>0</v>
      </c>
      <c r="T87" s="155">
        <f>$S$87*$H$87</f>
        <v>0</v>
      </c>
      <c r="AR87" s="89" t="s">
        <v>136</v>
      </c>
      <c r="AT87" s="89" t="s">
        <v>131</v>
      </c>
      <c r="AU87" s="89" t="s">
        <v>79</v>
      </c>
      <c r="AY87" s="6" t="s">
        <v>129</v>
      </c>
      <c r="BE87" s="156">
        <f>IF($N$87="základní",$J$87,0)</f>
        <v>0</v>
      </c>
      <c r="BF87" s="156">
        <f>IF($N$87="snížená",$J$87,0)</f>
        <v>0</v>
      </c>
      <c r="BG87" s="156">
        <f>IF($N$87="zákl. přenesená",$J$87,0)</f>
        <v>0</v>
      </c>
      <c r="BH87" s="156">
        <f>IF($N$87="sníž. přenesená",$J$87,0)</f>
        <v>0</v>
      </c>
      <c r="BI87" s="156">
        <f>IF($N$87="nulová",$J$87,0)</f>
        <v>0</v>
      </c>
      <c r="BJ87" s="89" t="s">
        <v>20</v>
      </c>
      <c r="BK87" s="156">
        <f>ROUND($I$87*$H$87,2)</f>
        <v>0</v>
      </c>
      <c r="BL87" s="89" t="s">
        <v>136</v>
      </c>
      <c r="BM87" s="89" t="s">
        <v>862</v>
      </c>
    </row>
    <row r="88" spans="2:47" s="6" customFormat="1" ht="30.75" customHeight="1">
      <c r="B88" s="23"/>
      <c r="C88" s="24"/>
      <c r="D88" s="157" t="s">
        <v>556</v>
      </c>
      <c r="E88" s="24"/>
      <c r="F88" s="160" t="s">
        <v>863</v>
      </c>
      <c r="G88" s="24"/>
      <c r="H88" s="24"/>
      <c r="J88" s="24"/>
      <c r="K88" s="24"/>
      <c r="L88" s="43"/>
      <c r="M88" s="56"/>
      <c r="N88" s="24"/>
      <c r="O88" s="24"/>
      <c r="P88" s="24"/>
      <c r="Q88" s="24"/>
      <c r="R88" s="24"/>
      <c r="S88" s="24"/>
      <c r="T88" s="57"/>
      <c r="AT88" s="6" t="s">
        <v>556</v>
      </c>
      <c r="AU88" s="6" t="s">
        <v>79</v>
      </c>
    </row>
    <row r="89" spans="2:63" s="132" customFormat="1" ht="37.5" customHeight="1">
      <c r="B89" s="133"/>
      <c r="C89" s="134"/>
      <c r="D89" s="134" t="s">
        <v>70</v>
      </c>
      <c r="E89" s="135" t="s">
        <v>864</v>
      </c>
      <c r="F89" s="135" t="s">
        <v>865</v>
      </c>
      <c r="G89" s="134"/>
      <c r="H89" s="134"/>
      <c r="J89" s="136">
        <f>$BK$89</f>
        <v>0</v>
      </c>
      <c r="K89" s="134"/>
      <c r="L89" s="137"/>
      <c r="M89" s="138"/>
      <c r="N89" s="134"/>
      <c r="O89" s="134"/>
      <c r="P89" s="139">
        <f>$P$90+$P$92</f>
        <v>0</v>
      </c>
      <c r="Q89" s="134"/>
      <c r="R89" s="139">
        <f>$R$90+$R$92</f>
        <v>0.016548</v>
      </c>
      <c r="S89" s="134"/>
      <c r="T89" s="140">
        <f>$T$90+$T$92</f>
        <v>0</v>
      </c>
      <c r="AR89" s="141" t="s">
        <v>79</v>
      </c>
      <c r="AT89" s="141" t="s">
        <v>70</v>
      </c>
      <c r="AU89" s="141" t="s">
        <v>71</v>
      </c>
      <c r="AY89" s="141" t="s">
        <v>129</v>
      </c>
      <c r="BK89" s="142">
        <f>$BK$90+$BK$92</f>
        <v>0</v>
      </c>
    </row>
    <row r="90" spans="2:63" s="132" customFormat="1" ht="21" customHeight="1">
      <c r="B90" s="133"/>
      <c r="C90" s="134"/>
      <c r="D90" s="134" t="s">
        <v>70</v>
      </c>
      <c r="E90" s="143" t="s">
        <v>866</v>
      </c>
      <c r="F90" s="143" t="s">
        <v>867</v>
      </c>
      <c r="G90" s="134"/>
      <c r="H90" s="134"/>
      <c r="J90" s="144">
        <f>$BK$90</f>
        <v>0</v>
      </c>
      <c r="K90" s="134"/>
      <c r="L90" s="137"/>
      <c r="M90" s="138"/>
      <c r="N90" s="134"/>
      <c r="O90" s="134"/>
      <c r="P90" s="139">
        <f>$P$91</f>
        <v>0</v>
      </c>
      <c r="Q90" s="134"/>
      <c r="R90" s="139">
        <f>$R$91</f>
        <v>0</v>
      </c>
      <c r="S90" s="134"/>
      <c r="T90" s="140">
        <f>$T$91</f>
        <v>0</v>
      </c>
      <c r="AR90" s="141" t="s">
        <v>79</v>
      </c>
      <c r="AT90" s="141" t="s">
        <v>70</v>
      </c>
      <c r="AU90" s="141" t="s">
        <v>20</v>
      </c>
      <c r="AY90" s="141" t="s">
        <v>129</v>
      </c>
      <c r="BK90" s="142">
        <f>$BK$91</f>
        <v>0</v>
      </c>
    </row>
    <row r="91" spans="2:65" s="6" customFormat="1" ht="15.75" customHeight="1">
      <c r="B91" s="23"/>
      <c r="C91" s="145" t="s">
        <v>79</v>
      </c>
      <c r="D91" s="145" t="s">
        <v>131</v>
      </c>
      <c r="E91" s="146" t="s">
        <v>868</v>
      </c>
      <c r="F91" s="147" t="s">
        <v>869</v>
      </c>
      <c r="G91" s="148" t="s">
        <v>134</v>
      </c>
      <c r="H91" s="149">
        <v>12</v>
      </c>
      <c r="I91" s="150"/>
      <c r="J91" s="151">
        <f>ROUND($I$91*$H$91,2)</f>
        <v>0</v>
      </c>
      <c r="K91" s="147" t="s">
        <v>135</v>
      </c>
      <c r="L91" s="43"/>
      <c r="M91" s="152"/>
      <c r="N91" s="153" t="s">
        <v>42</v>
      </c>
      <c r="O91" s="24"/>
      <c r="P91" s="24"/>
      <c r="Q91" s="154">
        <v>0</v>
      </c>
      <c r="R91" s="154">
        <f>$Q$91*$H$91</f>
        <v>0</v>
      </c>
      <c r="S91" s="154">
        <v>0</v>
      </c>
      <c r="T91" s="155">
        <f>$S$91*$H$91</f>
        <v>0</v>
      </c>
      <c r="AR91" s="89" t="s">
        <v>238</v>
      </c>
      <c r="AT91" s="89" t="s">
        <v>131</v>
      </c>
      <c r="AU91" s="89" t="s">
        <v>79</v>
      </c>
      <c r="AY91" s="6" t="s">
        <v>129</v>
      </c>
      <c r="BE91" s="156">
        <f>IF($N$91="základní",$J$91,0)</f>
        <v>0</v>
      </c>
      <c r="BF91" s="156">
        <f>IF($N$91="snížená",$J$91,0)</f>
        <v>0</v>
      </c>
      <c r="BG91" s="156">
        <f>IF($N$91="zákl. přenesená",$J$91,0)</f>
        <v>0</v>
      </c>
      <c r="BH91" s="156">
        <f>IF($N$91="sníž. přenesená",$J$91,0)</f>
        <v>0</v>
      </c>
      <c r="BI91" s="156">
        <f>IF($N$91="nulová",$J$91,0)</f>
        <v>0</v>
      </c>
      <c r="BJ91" s="89" t="s">
        <v>20</v>
      </c>
      <c r="BK91" s="156">
        <f>ROUND($I$91*$H$91,2)</f>
        <v>0</v>
      </c>
      <c r="BL91" s="89" t="s">
        <v>238</v>
      </c>
      <c r="BM91" s="89" t="s">
        <v>870</v>
      </c>
    </row>
    <row r="92" spans="2:63" s="132" customFormat="1" ht="30.75" customHeight="1">
      <c r="B92" s="133"/>
      <c r="C92" s="134"/>
      <c r="D92" s="134" t="s">
        <v>70</v>
      </c>
      <c r="E92" s="143" t="s">
        <v>871</v>
      </c>
      <c r="F92" s="143" t="s">
        <v>872</v>
      </c>
      <c r="G92" s="134"/>
      <c r="H92" s="134"/>
      <c r="J92" s="144">
        <f>$BK$92</f>
        <v>0</v>
      </c>
      <c r="K92" s="134"/>
      <c r="L92" s="137"/>
      <c r="M92" s="138"/>
      <c r="N92" s="134"/>
      <c r="O92" s="134"/>
      <c r="P92" s="139">
        <f>SUM($P$93:$P$104)</f>
        <v>0</v>
      </c>
      <c r="Q92" s="134"/>
      <c r="R92" s="139">
        <f>SUM($R$93:$R$104)</f>
        <v>0.016548</v>
      </c>
      <c r="S92" s="134"/>
      <c r="T92" s="140">
        <f>SUM($T$93:$T$104)</f>
        <v>0</v>
      </c>
      <c r="AR92" s="141" t="s">
        <v>79</v>
      </c>
      <c r="AT92" s="141" t="s">
        <v>70</v>
      </c>
      <c r="AU92" s="141" t="s">
        <v>20</v>
      </c>
      <c r="AY92" s="141" t="s">
        <v>129</v>
      </c>
      <c r="BK92" s="142">
        <f>SUM($BK$93:$BK$104)</f>
        <v>0</v>
      </c>
    </row>
    <row r="93" spans="2:65" s="6" customFormat="1" ht="15.75" customHeight="1">
      <c r="B93" s="23"/>
      <c r="C93" s="148" t="s">
        <v>153</v>
      </c>
      <c r="D93" s="148" t="s">
        <v>131</v>
      </c>
      <c r="E93" s="146" t="s">
        <v>873</v>
      </c>
      <c r="F93" s="147" t="s">
        <v>874</v>
      </c>
      <c r="G93" s="148" t="s">
        <v>272</v>
      </c>
      <c r="H93" s="149">
        <v>4</v>
      </c>
      <c r="I93" s="150"/>
      <c r="J93" s="151">
        <f>ROUND($I$93*$H$93,2)</f>
        <v>0</v>
      </c>
      <c r="K93" s="147" t="s">
        <v>135</v>
      </c>
      <c r="L93" s="43"/>
      <c r="M93" s="152"/>
      <c r="N93" s="153" t="s">
        <v>42</v>
      </c>
      <c r="O93" s="24"/>
      <c r="P93" s="24"/>
      <c r="Q93" s="154">
        <v>0</v>
      </c>
      <c r="R93" s="154">
        <f>$Q$93*$H$93</f>
        <v>0</v>
      </c>
      <c r="S93" s="154">
        <v>0</v>
      </c>
      <c r="T93" s="155">
        <f>$S$93*$H$93</f>
        <v>0</v>
      </c>
      <c r="AR93" s="89" t="s">
        <v>238</v>
      </c>
      <c r="AT93" s="89" t="s">
        <v>131</v>
      </c>
      <c r="AU93" s="89" t="s">
        <v>79</v>
      </c>
      <c r="AY93" s="89" t="s">
        <v>129</v>
      </c>
      <c r="BE93" s="156">
        <f>IF($N$93="základní",$J$93,0)</f>
        <v>0</v>
      </c>
      <c r="BF93" s="156">
        <f>IF($N$93="snížená",$J$93,0)</f>
        <v>0</v>
      </c>
      <c r="BG93" s="156">
        <f>IF($N$93="zákl. přenesená",$J$93,0)</f>
        <v>0</v>
      </c>
      <c r="BH93" s="156">
        <f>IF($N$93="sníž. přenesená",$J$93,0)</f>
        <v>0</v>
      </c>
      <c r="BI93" s="156">
        <f>IF($N$93="nulová",$J$93,0)</f>
        <v>0</v>
      </c>
      <c r="BJ93" s="89" t="s">
        <v>20</v>
      </c>
      <c r="BK93" s="156">
        <f>ROUND($I$93*$H$93,2)</f>
        <v>0</v>
      </c>
      <c r="BL93" s="89" t="s">
        <v>238</v>
      </c>
      <c r="BM93" s="89" t="s">
        <v>875</v>
      </c>
    </row>
    <row r="94" spans="2:65" s="6" customFormat="1" ht="15.75" customHeight="1">
      <c r="B94" s="23"/>
      <c r="C94" s="148" t="s">
        <v>136</v>
      </c>
      <c r="D94" s="148" t="s">
        <v>131</v>
      </c>
      <c r="E94" s="146" t="s">
        <v>876</v>
      </c>
      <c r="F94" s="147" t="s">
        <v>877</v>
      </c>
      <c r="G94" s="148" t="s">
        <v>272</v>
      </c>
      <c r="H94" s="149">
        <v>4</v>
      </c>
      <c r="I94" s="150"/>
      <c r="J94" s="151">
        <f>ROUND($I$94*$H$94,2)</f>
        <v>0</v>
      </c>
      <c r="K94" s="147" t="s">
        <v>135</v>
      </c>
      <c r="L94" s="43"/>
      <c r="M94" s="152"/>
      <c r="N94" s="153" t="s">
        <v>42</v>
      </c>
      <c r="O94" s="24"/>
      <c r="P94" s="24"/>
      <c r="Q94" s="154">
        <v>0</v>
      </c>
      <c r="R94" s="154">
        <f>$Q$94*$H$94</f>
        <v>0</v>
      </c>
      <c r="S94" s="154">
        <v>0</v>
      </c>
      <c r="T94" s="155">
        <f>$S$94*$H$94</f>
        <v>0</v>
      </c>
      <c r="AR94" s="89" t="s">
        <v>238</v>
      </c>
      <c r="AT94" s="89" t="s">
        <v>131</v>
      </c>
      <c r="AU94" s="89" t="s">
        <v>79</v>
      </c>
      <c r="AY94" s="89" t="s">
        <v>129</v>
      </c>
      <c r="BE94" s="156">
        <f>IF($N$94="základní",$J$94,0)</f>
        <v>0</v>
      </c>
      <c r="BF94" s="156">
        <f>IF($N$94="snížená",$J$94,0)</f>
        <v>0</v>
      </c>
      <c r="BG94" s="156">
        <f>IF($N$94="zákl. přenesená",$J$94,0)</f>
        <v>0</v>
      </c>
      <c r="BH94" s="156">
        <f>IF($N$94="sníž. přenesená",$J$94,0)</f>
        <v>0</v>
      </c>
      <c r="BI94" s="156">
        <f>IF($N$94="nulová",$J$94,0)</f>
        <v>0</v>
      </c>
      <c r="BJ94" s="89" t="s">
        <v>20</v>
      </c>
      <c r="BK94" s="156">
        <f>ROUND($I$94*$H$94,2)</f>
        <v>0</v>
      </c>
      <c r="BL94" s="89" t="s">
        <v>238</v>
      </c>
      <c r="BM94" s="89" t="s">
        <v>878</v>
      </c>
    </row>
    <row r="95" spans="2:65" s="6" customFormat="1" ht="15.75" customHeight="1">
      <c r="B95" s="23"/>
      <c r="C95" s="148" t="s">
        <v>162</v>
      </c>
      <c r="D95" s="148" t="s">
        <v>131</v>
      </c>
      <c r="E95" s="146" t="s">
        <v>879</v>
      </c>
      <c r="F95" s="147" t="s">
        <v>880</v>
      </c>
      <c r="G95" s="148" t="s">
        <v>272</v>
      </c>
      <c r="H95" s="149">
        <v>2</v>
      </c>
      <c r="I95" s="150"/>
      <c r="J95" s="151">
        <f>ROUND($I$95*$H$95,2)</f>
        <v>0</v>
      </c>
      <c r="K95" s="147" t="s">
        <v>135</v>
      </c>
      <c r="L95" s="43"/>
      <c r="M95" s="152"/>
      <c r="N95" s="153" t="s">
        <v>42</v>
      </c>
      <c r="O95" s="24"/>
      <c r="P95" s="24"/>
      <c r="Q95" s="154">
        <v>0</v>
      </c>
      <c r="R95" s="154">
        <f>$Q$95*$H$95</f>
        <v>0</v>
      </c>
      <c r="S95" s="154">
        <v>0</v>
      </c>
      <c r="T95" s="155">
        <f>$S$95*$H$95</f>
        <v>0</v>
      </c>
      <c r="AR95" s="89" t="s">
        <v>238</v>
      </c>
      <c r="AT95" s="89" t="s">
        <v>131</v>
      </c>
      <c r="AU95" s="89" t="s">
        <v>79</v>
      </c>
      <c r="AY95" s="89" t="s">
        <v>129</v>
      </c>
      <c r="BE95" s="156">
        <f>IF($N$95="základní",$J$95,0)</f>
        <v>0</v>
      </c>
      <c r="BF95" s="156">
        <f>IF($N$95="snížená",$J$95,0)</f>
        <v>0</v>
      </c>
      <c r="BG95" s="156">
        <f>IF($N$95="zákl. přenesená",$J$95,0)</f>
        <v>0</v>
      </c>
      <c r="BH95" s="156">
        <f>IF($N$95="sníž. přenesená",$J$95,0)</f>
        <v>0</v>
      </c>
      <c r="BI95" s="156">
        <f>IF($N$95="nulová",$J$95,0)</f>
        <v>0</v>
      </c>
      <c r="BJ95" s="89" t="s">
        <v>20</v>
      </c>
      <c r="BK95" s="156">
        <f>ROUND($I$95*$H$95,2)</f>
        <v>0</v>
      </c>
      <c r="BL95" s="89" t="s">
        <v>238</v>
      </c>
      <c r="BM95" s="89" t="s">
        <v>881</v>
      </c>
    </row>
    <row r="96" spans="2:65" s="6" customFormat="1" ht="15.75" customHeight="1">
      <c r="B96" s="23"/>
      <c r="C96" s="179" t="s">
        <v>171</v>
      </c>
      <c r="D96" s="179" t="s">
        <v>264</v>
      </c>
      <c r="E96" s="177" t="s">
        <v>882</v>
      </c>
      <c r="F96" s="178" t="s">
        <v>883</v>
      </c>
      <c r="G96" s="179" t="s">
        <v>272</v>
      </c>
      <c r="H96" s="180">
        <v>2</v>
      </c>
      <c r="I96" s="181"/>
      <c r="J96" s="182">
        <f>ROUND($I$96*$H$96,2)</f>
        <v>0</v>
      </c>
      <c r="K96" s="178" t="s">
        <v>135</v>
      </c>
      <c r="L96" s="183"/>
      <c r="M96" s="184"/>
      <c r="N96" s="185" t="s">
        <v>42</v>
      </c>
      <c r="O96" s="24"/>
      <c r="P96" s="24"/>
      <c r="Q96" s="154">
        <v>0.0081</v>
      </c>
      <c r="R96" s="154">
        <f>$Q$96*$H$96</f>
        <v>0.0162</v>
      </c>
      <c r="S96" s="154">
        <v>0</v>
      </c>
      <c r="T96" s="155">
        <f>$S$96*$H$96</f>
        <v>0</v>
      </c>
      <c r="AR96" s="89" t="s">
        <v>317</v>
      </c>
      <c r="AT96" s="89" t="s">
        <v>264</v>
      </c>
      <c r="AU96" s="89" t="s">
        <v>79</v>
      </c>
      <c r="AY96" s="89" t="s">
        <v>129</v>
      </c>
      <c r="BE96" s="156">
        <f>IF($N$96="základní",$J$96,0)</f>
        <v>0</v>
      </c>
      <c r="BF96" s="156">
        <f>IF($N$96="snížená",$J$96,0)</f>
        <v>0</v>
      </c>
      <c r="BG96" s="156">
        <f>IF($N$96="zákl. přenesená",$J$96,0)</f>
        <v>0</v>
      </c>
      <c r="BH96" s="156">
        <f>IF($N$96="sníž. přenesená",$J$96,0)</f>
        <v>0</v>
      </c>
      <c r="BI96" s="156">
        <f>IF($N$96="nulová",$J$96,0)</f>
        <v>0</v>
      </c>
      <c r="BJ96" s="89" t="s">
        <v>20</v>
      </c>
      <c r="BK96" s="156">
        <f>ROUND($I$96*$H$96,2)</f>
        <v>0</v>
      </c>
      <c r="BL96" s="89" t="s">
        <v>238</v>
      </c>
      <c r="BM96" s="89" t="s">
        <v>884</v>
      </c>
    </row>
    <row r="97" spans="2:47" s="6" customFormat="1" ht="27" customHeight="1">
      <c r="B97" s="23"/>
      <c r="C97" s="24"/>
      <c r="D97" s="157" t="s">
        <v>137</v>
      </c>
      <c r="E97" s="24"/>
      <c r="F97" s="158" t="s">
        <v>885</v>
      </c>
      <c r="G97" s="24"/>
      <c r="H97" s="24"/>
      <c r="J97" s="24"/>
      <c r="K97" s="24"/>
      <c r="L97" s="43"/>
      <c r="M97" s="56"/>
      <c r="N97" s="24"/>
      <c r="O97" s="24"/>
      <c r="P97" s="24"/>
      <c r="Q97" s="24"/>
      <c r="R97" s="24"/>
      <c r="S97" s="24"/>
      <c r="T97" s="57"/>
      <c r="AT97" s="6" t="s">
        <v>137</v>
      </c>
      <c r="AU97" s="6" t="s">
        <v>79</v>
      </c>
    </row>
    <row r="98" spans="2:47" s="6" customFormat="1" ht="44.25" customHeight="1">
      <c r="B98" s="23"/>
      <c r="C98" s="24"/>
      <c r="D98" s="159" t="s">
        <v>556</v>
      </c>
      <c r="E98" s="24"/>
      <c r="F98" s="160" t="s">
        <v>886</v>
      </c>
      <c r="G98" s="24"/>
      <c r="H98" s="24"/>
      <c r="J98" s="24"/>
      <c r="K98" s="24"/>
      <c r="L98" s="43"/>
      <c r="M98" s="56"/>
      <c r="N98" s="24"/>
      <c r="O98" s="24"/>
      <c r="P98" s="24"/>
      <c r="Q98" s="24"/>
      <c r="R98" s="24"/>
      <c r="S98" s="24"/>
      <c r="T98" s="57"/>
      <c r="AT98" s="6" t="s">
        <v>556</v>
      </c>
      <c r="AU98" s="6" t="s">
        <v>79</v>
      </c>
    </row>
    <row r="99" spans="2:65" s="6" customFormat="1" ht="15.75" customHeight="1">
      <c r="B99" s="23"/>
      <c r="C99" s="176" t="s">
        <v>187</v>
      </c>
      <c r="D99" s="176" t="s">
        <v>264</v>
      </c>
      <c r="E99" s="177" t="s">
        <v>887</v>
      </c>
      <c r="F99" s="178" t="s">
        <v>888</v>
      </c>
      <c r="G99" s="179" t="s">
        <v>272</v>
      </c>
      <c r="H99" s="180">
        <v>6</v>
      </c>
      <c r="I99" s="181"/>
      <c r="J99" s="182">
        <f>ROUND($I$99*$H$99,2)</f>
        <v>0</v>
      </c>
      <c r="K99" s="178" t="s">
        <v>135</v>
      </c>
      <c r="L99" s="183"/>
      <c r="M99" s="184"/>
      <c r="N99" s="185" t="s">
        <v>42</v>
      </c>
      <c r="O99" s="24"/>
      <c r="P99" s="24"/>
      <c r="Q99" s="154">
        <v>5.1E-05</v>
      </c>
      <c r="R99" s="154">
        <f>$Q$99*$H$99</f>
        <v>0.000306</v>
      </c>
      <c r="S99" s="154">
        <v>0</v>
      </c>
      <c r="T99" s="155">
        <f>$S$99*$H$99</f>
        <v>0</v>
      </c>
      <c r="AR99" s="89" t="s">
        <v>317</v>
      </c>
      <c r="AT99" s="89" t="s">
        <v>264</v>
      </c>
      <c r="AU99" s="89" t="s">
        <v>79</v>
      </c>
      <c r="AY99" s="6" t="s">
        <v>129</v>
      </c>
      <c r="BE99" s="156">
        <f>IF($N$99="základní",$J$99,0)</f>
        <v>0</v>
      </c>
      <c r="BF99" s="156">
        <f>IF($N$99="snížená",$J$99,0)</f>
        <v>0</v>
      </c>
      <c r="BG99" s="156">
        <f>IF($N$99="zákl. přenesená",$J$99,0)</f>
        <v>0</v>
      </c>
      <c r="BH99" s="156">
        <f>IF($N$99="sníž. přenesená",$J$99,0)</f>
        <v>0</v>
      </c>
      <c r="BI99" s="156">
        <f>IF($N$99="nulová",$J$99,0)</f>
        <v>0</v>
      </c>
      <c r="BJ99" s="89" t="s">
        <v>20</v>
      </c>
      <c r="BK99" s="156">
        <f>ROUND($I$99*$H$99,2)</f>
        <v>0</v>
      </c>
      <c r="BL99" s="89" t="s">
        <v>238</v>
      </c>
      <c r="BM99" s="89" t="s">
        <v>889</v>
      </c>
    </row>
    <row r="100" spans="2:47" s="6" customFormat="1" ht="16.5" customHeight="1">
      <c r="B100" s="23"/>
      <c r="C100" s="24"/>
      <c r="D100" s="157" t="s">
        <v>137</v>
      </c>
      <c r="E100" s="24"/>
      <c r="F100" s="158" t="s">
        <v>890</v>
      </c>
      <c r="G100" s="24"/>
      <c r="H100" s="24"/>
      <c r="J100" s="24"/>
      <c r="K100" s="24"/>
      <c r="L100" s="43"/>
      <c r="M100" s="56"/>
      <c r="N100" s="24"/>
      <c r="O100" s="24"/>
      <c r="P100" s="24"/>
      <c r="Q100" s="24"/>
      <c r="R100" s="24"/>
      <c r="S100" s="24"/>
      <c r="T100" s="57"/>
      <c r="AT100" s="6" t="s">
        <v>137</v>
      </c>
      <c r="AU100" s="6" t="s">
        <v>79</v>
      </c>
    </row>
    <row r="101" spans="2:47" s="6" customFormat="1" ht="44.25" customHeight="1">
      <c r="B101" s="23"/>
      <c r="C101" s="24"/>
      <c r="D101" s="159" t="s">
        <v>556</v>
      </c>
      <c r="E101" s="24"/>
      <c r="F101" s="160" t="s">
        <v>891</v>
      </c>
      <c r="G101" s="24"/>
      <c r="H101" s="24"/>
      <c r="J101" s="24"/>
      <c r="K101" s="24"/>
      <c r="L101" s="43"/>
      <c r="M101" s="56"/>
      <c r="N101" s="24"/>
      <c r="O101" s="24"/>
      <c r="P101" s="24"/>
      <c r="Q101" s="24"/>
      <c r="R101" s="24"/>
      <c r="S101" s="24"/>
      <c r="T101" s="57"/>
      <c r="AT101" s="6" t="s">
        <v>556</v>
      </c>
      <c r="AU101" s="6" t="s">
        <v>79</v>
      </c>
    </row>
    <row r="102" spans="2:65" s="6" customFormat="1" ht="15.75" customHeight="1">
      <c r="B102" s="23"/>
      <c r="C102" s="176" t="s">
        <v>191</v>
      </c>
      <c r="D102" s="176" t="s">
        <v>264</v>
      </c>
      <c r="E102" s="177" t="s">
        <v>892</v>
      </c>
      <c r="F102" s="178" t="s">
        <v>893</v>
      </c>
      <c r="G102" s="179" t="s">
        <v>272</v>
      </c>
      <c r="H102" s="180">
        <v>2</v>
      </c>
      <c r="I102" s="181"/>
      <c r="J102" s="182">
        <f>ROUND($I$102*$H$102,2)</f>
        <v>0</v>
      </c>
      <c r="K102" s="178" t="s">
        <v>135</v>
      </c>
      <c r="L102" s="183"/>
      <c r="M102" s="184"/>
      <c r="N102" s="185" t="s">
        <v>42</v>
      </c>
      <c r="O102" s="24"/>
      <c r="P102" s="24"/>
      <c r="Q102" s="154">
        <v>2.1E-05</v>
      </c>
      <c r="R102" s="154">
        <f>$Q$102*$H$102</f>
        <v>4.2E-05</v>
      </c>
      <c r="S102" s="154">
        <v>0</v>
      </c>
      <c r="T102" s="155">
        <f>$S$102*$H$102</f>
        <v>0</v>
      </c>
      <c r="AR102" s="89" t="s">
        <v>317</v>
      </c>
      <c r="AT102" s="89" t="s">
        <v>264</v>
      </c>
      <c r="AU102" s="89" t="s">
        <v>79</v>
      </c>
      <c r="AY102" s="6" t="s">
        <v>129</v>
      </c>
      <c r="BE102" s="156">
        <f>IF($N$102="základní",$J$102,0)</f>
        <v>0</v>
      </c>
      <c r="BF102" s="156">
        <f>IF($N$102="snížená",$J$102,0)</f>
        <v>0</v>
      </c>
      <c r="BG102" s="156">
        <f>IF($N$102="zákl. přenesená",$J$102,0)</f>
        <v>0</v>
      </c>
      <c r="BH102" s="156">
        <f>IF($N$102="sníž. přenesená",$J$102,0)</f>
        <v>0</v>
      </c>
      <c r="BI102" s="156">
        <f>IF($N$102="nulová",$J$102,0)</f>
        <v>0</v>
      </c>
      <c r="BJ102" s="89" t="s">
        <v>20</v>
      </c>
      <c r="BK102" s="156">
        <f>ROUND($I$102*$H$102,2)</f>
        <v>0</v>
      </c>
      <c r="BL102" s="89" t="s">
        <v>238</v>
      </c>
      <c r="BM102" s="89" t="s">
        <v>894</v>
      </c>
    </row>
    <row r="103" spans="2:47" s="6" customFormat="1" ht="16.5" customHeight="1">
      <c r="B103" s="23"/>
      <c r="C103" s="24"/>
      <c r="D103" s="157" t="s">
        <v>137</v>
      </c>
      <c r="E103" s="24"/>
      <c r="F103" s="158" t="s">
        <v>895</v>
      </c>
      <c r="G103" s="24"/>
      <c r="H103" s="24"/>
      <c r="J103" s="24"/>
      <c r="K103" s="24"/>
      <c r="L103" s="43"/>
      <c r="M103" s="56"/>
      <c r="N103" s="24"/>
      <c r="O103" s="24"/>
      <c r="P103" s="24"/>
      <c r="Q103" s="24"/>
      <c r="R103" s="24"/>
      <c r="S103" s="24"/>
      <c r="T103" s="57"/>
      <c r="AT103" s="6" t="s">
        <v>137</v>
      </c>
      <c r="AU103" s="6" t="s">
        <v>79</v>
      </c>
    </row>
    <row r="104" spans="2:47" s="6" customFormat="1" ht="44.25" customHeight="1">
      <c r="B104" s="23"/>
      <c r="C104" s="24"/>
      <c r="D104" s="159" t="s">
        <v>556</v>
      </c>
      <c r="E104" s="24"/>
      <c r="F104" s="160" t="s">
        <v>896</v>
      </c>
      <c r="G104" s="24"/>
      <c r="H104" s="24"/>
      <c r="J104" s="24"/>
      <c r="K104" s="24"/>
      <c r="L104" s="43"/>
      <c r="M104" s="56"/>
      <c r="N104" s="24"/>
      <c r="O104" s="24"/>
      <c r="P104" s="24"/>
      <c r="Q104" s="24"/>
      <c r="R104" s="24"/>
      <c r="S104" s="24"/>
      <c r="T104" s="57"/>
      <c r="AT104" s="6" t="s">
        <v>556</v>
      </c>
      <c r="AU104" s="6" t="s">
        <v>79</v>
      </c>
    </row>
    <row r="105" spans="2:63" s="132" customFormat="1" ht="37.5" customHeight="1">
      <c r="B105" s="133"/>
      <c r="C105" s="134"/>
      <c r="D105" s="134" t="s">
        <v>70</v>
      </c>
      <c r="E105" s="135" t="s">
        <v>264</v>
      </c>
      <c r="F105" s="135" t="s">
        <v>676</v>
      </c>
      <c r="G105" s="134"/>
      <c r="H105" s="134"/>
      <c r="J105" s="136">
        <f>$BK$105</f>
        <v>0</v>
      </c>
      <c r="K105" s="134"/>
      <c r="L105" s="137"/>
      <c r="M105" s="138"/>
      <c r="N105" s="134"/>
      <c r="O105" s="134"/>
      <c r="P105" s="139">
        <f>$P$106+$P$112</f>
        <v>0</v>
      </c>
      <c r="Q105" s="134"/>
      <c r="R105" s="139">
        <f>$R$106+$R$112</f>
        <v>12.5583806</v>
      </c>
      <c r="S105" s="134"/>
      <c r="T105" s="140">
        <f>$T$106+$T$112</f>
        <v>0</v>
      </c>
      <c r="AR105" s="141" t="s">
        <v>153</v>
      </c>
      <c r="AT105" s="141" t="s">
        <v>70</v>
      </c>
      <c r="AU105" s="141" t="s">
        <v>71</v>
      </c>
      <c r="AY105" s="141" t="s">
        <v>129</v>
      </c>
      <c r="BK105" s="142">
        <f>$BK$106+$BK$112</f>
        <v>0</v>
      </c>
    </row>
    <row r="106" spans="2:63" s="132" customFormat="1" ht="21" customHeight="1">
      <c r="B106" s="133"/>
      <c r="C106" s="134"/>
      <c r="D106" s="134" t="s">
        <v>70</v>
      </c>
      <c r="E106" s="143" t="s">
        <v>897</v>
      </c>
      <c r="F106" s="143" t="s">
        <v>898</v>
      </c>
      <c r="G106" s="134"/>
      <c r="H106" s="134"/>
      <c r="J106" s="144">
        <f>$BK$106</f>
        <v>0</v>
      </c>
      <c r="K106" s="134"/>
      <c r="L106" s="137"/>
      <c r="M106" s="138"/>
      <c r="N106" s="134"/>
      <c r="O106" s="134"/>
      <c r="P106" s="139">
        <f>SUM($P$107:$P$111)</f>
        <v>0</v>
      </c>
      <c r="Q106" s="134"/>
      <c r="R106" s="139">
        <f>SUM($R$107:$R$111)</f>
        <v>0.0308406</v>
      </c>
      <c r="S106" s="134"/>
      <c r="T106" s="140">
        <f>SUM($T$107:$T$111)</f>
        <v>0</v>
      </c>
      <c r="AR106" s="141" t="s">
        <v>153</v>
      </c>
      <c r="AT106" s="141" t="s">
        <v>70</v>
      </c>
      <c r="AU106" s="141" t="s">
        <v>20</v>
      </c>
      <c r="AY106" s="141" t="s">
        <v>129</v>
      </c>
      <c r="BK106" s="142">
        <f>SUM($BK$107:$BK$111)</f>
        <v>0</v>
      </c>
    </row>
    <row r="107" spans="2:65" s="6" customFormat="1" ht="15.75" customHeight="1">
      <c r="B107" s="23"/>
      <c r="C107" s="145" t="s">
        <v>197</v>
      </c>
      <c r="D107" s="145" t="s">
        <v>131</v>
      </c>
      <c r="E107" s="146" t="s">
        <v>899</v>
      </c>
      <c r="F107" s="147" t="s">
        <v>900</v>
      </c>
      <c r="G107" s="148" t="s">
        <v>134</v>
      </c>
      <c r="H107" s="149">
        <v>14</v>
      </c>
      <c r="I107" s="150"/>
      <c r="J107" s="151">
        <f>ROUND($I$107*$H$107,2)</f>
        <v>0</v>
      </c>
      <c r="K107" s="147" t="s">
        <v>135</v>
      </c>
      <c r="L107" s="43"/>
      <c r="M107" s="152"/>
      <c r="N107" s="153" t="s">
        <v>42</v>
      </c>
      <c r="O107" s="24"/>
      <c r="P107" s="24"/>
      <c r="Q107" s="154">
        <v>0</v>
      </c>
      <c r="R107" s="154">
        <f>$Q$107*$H$107</f>
        <v>0</v>
      </c>
      <c r="S107" s="154">
        <v>0</v>
      </c>
      <c r="T107" s="155">
        <f>$S$107*$H$107</f>
        <v>0</v>
      </c>
      <c r="AR107" s="89" t="s">
        <v>495</v>
      </c>
      <c r="AT107" s="89" t="s">
        <v>131</v>
      </c>
      <c r="AU107" s="89" t="s">
        <v>79</v>
      </c>
      <c r="AY107" s="6" t="s">
        <v>129</v>
      </c>
      <c r="BE107" s="156">
        <f>IF($N$107="základní",$J$107,0)</f>
        <v>0</v>
      </c>
      <c r="BF107" s="156">
        <f>IF($N$107="snížená",$J$107,0)</f>
        <v>0</v>
      </c>
      <c r="BG107" s="156">
        <f>IF($N$107="zákl. přenesená",$J$107,0)</f>
        <v>0</v>
      </c>
      <c r="BH107" s="156">
        <f>IF($N$107="sníž. přenesená",$J$107,0)</f>
        <v>0</v>
      </c>
      <c r="BI107" s="156">
        <f>IF($N$107="nulová",$J$107,0)</f>
        <v>0</v>
      </c>
      <c r="BJ107" s="89" t="s">
        <v>20</v>
      </c>
      <c r="BK107" s="156">
        <f>ROUND($I$107*$H$107,2)</f>
        <v>0</v>
      </c>
      <c r="BL107" s="89" t="s">
        <v>495</v>
      </c>
      <c r="BM107" s="89" t="s">
        <v>901</v>
      </c>
    </row>
    <row r="108" spans="2:65" s="6" customFormat="1" ht="15.75" customHeight="1">
      <c r="B108" s="23"/>
      <c r="C108" s="179" t="s">
        <v>25</v>
      </c>
      <c r="D108" s="179" t="s">
        <v>264</v>
      </c>
      <c r="E108" s="177" t="s">
        <v>902</v>
      </c>
      <c r="F108" s="178" t="s">
        <v>903</v>
      </c>
      <c r="G108" s="179" t="s">
        <v>134</v>
      </c>
      <c r="H108" s="180">
        <v>14.7</v>
      </c>
      <c r="I108" s="181"/>
      <c r="J108" s="182">
        <f>ROUND($I$108*$H$108,2)</f>
        <v>0</v>
      </c>
      <c r="K108" s="178" t="s">
        <v>135</v>
      </c>
      <c r="L108" s="183"/>
      <c r="M108" s="184"/>
      <c r="N108" s="185" t="s">
        <v>42</v>
      </c>
      <c r="O108" s="24"/>
      <c r="P108" s="24"/>
      <c r="Q108" s="154">
        <v>0.002098</v>
      </c>
      <c r="R108" s="154">
        <f>$Q$108*$H$108</f>
        <v>0.0308406</v>
      </c>
      <c r="S108" s="154">
        <v>0</v>
      </c>
      <c r="T108" s="155">
        <f>$S$108*$H$108</f>
        <v>0</v>
      </c>
      <c r="AR108" s="89" t="s">
        <v>690</v>
      </c>
      <c r="AT108" s="89" t="s">
        <v>264</v>
      </c>
      <c r="AU108" s="89" t="s">
        <v>79</v>
      </c>
      <c r="AY108" s="89" t="s">
        <v>129</v>
      </c>
      <c r="BE108" s="156">
        <f>IF($N$108="základní",$J$108,0)</f>
        <v>0</v>
      </c>
      <c r="BF108" s="156">
        <f>IF($N$108="snížená",$J$108,0)</f>
        <v>0</v>
      </c>
      <c r="BG108" s="156">
        <f>IF($N$108="zákl. přenesená",$J$108,0)</f>
        <v>0</v>
      </c>
      <c r="BH108" s="156">
        <f>IF($N$108="sníž. přenesená",$J$108,0)</f>
        <v>0</v>
      </c>
      <c r="BI108" s="156">
        <f>IF($N$108="nulová",$J$108,0)</f>
        <v>0</v>
      </c>
      <c r="BJ108" s="89" t="s">
        <v>20</v>
      </c>
      <c r="BK108" s="156">
        <f>ROUND($I$108*$H$108,2)</f>
        <v>0</v>
      </c>
      <c r="BL108" s="89" t="s">
        <v>690</v>
      </c>
      <c r="BM108" s="89" t="s">
        <v>904</v>
      </c>
    </row>
    <row r="109" spans="2:47" s="6" customFormat="1" ht="27" customHeight="1">
      <c r="B109" s="23"/>
      <c r="C109" s="24"/>
      <c r="D109" s="157" t="s">
        <v>137</v>
      </c>
      <c r="E109" s="24"/>
      <c r="F109" s="158" t="s">
        <v>905</v>
      </c>
      <c r="G109" s="24"/>
      <c r="H109" s="24"/>
      <c r="J109" s="24"/>
      <c r="K109" s="24"/>
      <c r="L109" s="43"/>
      <c r="M109" s="56"/>
      <c r="N109" s="24"/>
      <c r="O109" s="24"/>
      <c r="P109" s="24"/>
      <c r="Q109" s="24"/>
      <c r="R109" s="24"/>
      <c r="S109" s="24"/>
      <c r="T109" s="57"/>
      <c r="AT109" s="6" t="s">
        <v>137</v>
      </c>
      <c r="AU109" s="6" t="s">
        <v>79</v>
      </c>
    </row>
    <row r="110" spans="2:51" s="6" customFormat="1" ht="15.75" customHeight="1">
      <c r="B110" s="161"/>
      <c r="C110" s="162"/>
      <c r="D110" s="159" t="s">
        <v>141</v>
      </c>
      <c r="E110" s="162"/>
      <c r="F110" s="163" t="s">
        <v>906</v>
      </c>
      <c r="G110" s="162"/>
      <c r="H110" s="164">
        <v>14.7</v>
      </c>
      <c r="J110" s="162"/>
      <c r="K110" s="162"/>
      <c r="L110" s="165"/>
      <c r="M110" s="166"/>
      <c r="N110" s="162"/>
      <c r="O110" s="162"/>
      <c r="P110" s="162"/>
      <c r="Q110" s="162"/>
      <c r="R110" s="162"/>
      <c r="S110" s="162"/>
      <c r="T110" s="167"/>
      <c r="AT110" s="168" t="s">
        <v>141</v>
      </c>
      <c r="AU110" s="168" t="s">
        <v>79</v>
      </c>
      <c r="AV110" s="168" t="s">
        <v>79</v>
      </c>
      <c r="AW110" s="168" t="s">
        <v>71</v>
      </c>
      <c r="AX110" s="168" t="s">
        <v>20</v>
      </c>
      <c r="AY110" s="168" t="s">
        <v>129</v>
      </c>
    </row>
    <row r="111" spans="2:65" s="6" customFormat="1" ht="15.75" customHeight="1">
      <c r="B111" s="23"/>
      <c r="C111" s="145" t="s">
        <v>207</v>
      </c>
      <c r="D111" s="145" t="s">
        <v>131</v>
      </c>
      <c r="E111" s="146" t="s">
        <v>907</v>
      </c>
      <c r="F111" s="147" t="s">
        <v>908</v>
      </c>
      <c r="G111" s="148" t="s">
        <v>134</v>
      </c>
      <c r="H111" s="149">
        <v>14</v>
      </c>
      <c r="I111" s="150"/>
      <c r="J111" s="151">
        <f>ROUND($I$111*$H$111,2)</f>
        <v>0</v>
      </c>
      <c r="K111" s="147" t="s">
        <v>135</v>
      </c>
      <c r="L111" s="43"/>
      <c r="M111" s="152"/>
      <c r="N111" s="153" t="s">
        <v>42</v>
      </c>
      <c r="O111" s="24"/>
      <c r="P111" s="24"/>
      <c r="Q111" s="154">
        <v>0</v>
      </c>
      <c r="R111" s="154">
        <f>$Q$111*$H$111</f>
        <v>0</v>
      </c>
      <c r="S111" s="154">
        <v>0</v>
      </c>
      <c r="T111" s="155">
        <f>$S$111*$H$111</f>
        <v>0</v>
      </c>
      <c r="AR111" s="89" t="s">
        <v>495</v>
      </c>
      <c r="AT111" s="89" t="s">
        <v>131</v>
      </c>
      <c r="AU111" s="89" t="s">
        <v>79</v>
      </c>
      <c r="AY111" s="6" t="s">
        <v>129</v>
      </c>
      <c r="BE111" s="156">
        <f>IF($N$111="základní",$J$111,0)</f>
        <v>0</v>
      </c>
      <c r="BF111" s="156">
        <f>IF($N$111="snížená",$J$111,0)</f>
        <v>0</v>
      </c>
      <c r="BG111" s="156">
        <f>IF($N$111="zákl. přenesená",$J$111,0)</f>
        <v>0</v>
      </c>
      <c r="BH111" s="156">
        <f>IF($N$111="sníž. přenesená",$J$111,0)</f>
        <v>0</v>
      </c>
      <c r="BI111" s="156">
        <f>IF($N$111="nulová",$J$111,0)</f>
        <v>0</v>
      </c>
      <c r="BJ111" s="89" t="s">
        <v>20</v>
      </c>
      <c r="BK111" s="156">
        <f>ROUND($I$111*$H$111,2)</f>
        <v>0</v>
      </c>
      <c r="BL111" s="89" t="s">
        <v>495</v>
      </c>
      <c r="BM111" s="89" t="s">
        <v>909</v>
      </c>
    </row>
    <row r="112" spans="2:63" s="132" customFormat="1" ht="30.75" customHeight="1">
      <c r="B112" s="133"/>
      <c r="C112" s="134"/>
      <c r="D112" s="134" t="s">
        <v>70</v>
      </c>
      <c r="E112" s="143" t="s">
        <v>677</v>
      </c>
      <c r="F112" s="143" t="s">
        <v>678</v>
      </c>
      <c r="G112" s="134"/>
      <c r="H112" s="134"/>
      <c r="J112" s="144">
        <f>$BK$112</f>
        <v>0</v>
      </c>
      <c r="K112" s="134"/>
      <c r="L112" s="137"/>
      <c r="M112" s="138"/>
      <c r="N112" s="134"/>
      <c r="O112" s="134"/>
      <c r="P112" s="139">
        <f>SUM($P$113:$P$130)</f>
        <v>0</v>
      </c>
      <c r="Q112" s="134"/>
      <c r="R112" s="139">
        <f>SUM($R$113:$R$130)</f>
        <v>12.52754</v>
      </c>
      <c r="S112" s="134"/>
      <c r="T112" s="140">
        <f>SUM($T$113:$T$130)</f>
        <v>0</v>
      </c>
      <c r="AR112" s="141" t="s">
        <v>153</v>
      </c>
      <c r="AT112" s="141" t="s">
        <v>70</v>
      </c>
      <c r="AU112" s="141" t="s">
        <v>20</v>
      </c>
      <c r="AY112" s="141" t="s">
        <v>129</v>
      </c>
      <c r="BK112" s="142">
        <f>SUM($BK$113:$BK$130)</f>
        <v>0</v>
      </c>
    </row>
    <row r="113" spans="2:65" s="6" customFormat="1" ht="15.75" customHeight="1">
      <c r="B113" s="23"/>
      <c r="C113" s="148" t="s">
        <v>211</v>
      </c>
      <c r="D113" s="148" t="s">
        <v>131</v>
      </c>
      <c r="E113" s="146" t="s">
        <v>910</v>
      </c>
      <c r="F113" s="147" t="s">
        <v>911</v>
      </c>
      <c r="G113" s="148" t="s">
        <v>165</v>
      </c>
      <c r="H113" s="149">
        <v>2</v>
      </c>
      <c r="I113" s="150"/>
      <c r="J113" s="151">
        <f>ROUND($I$113*$H$113,2)</f>
        <v>0</v>
      </c>
      <c r="K113" s="147" t="s">
        <v>135</v>
      </c>
      <c r="L113" s="43"/>
      <c r="M113" s="152"/>
      <c r="N113" s="153" t="s">
        <v>42</v>
      </c>
      <c r="O113" s="24"/>
      <c r="P113" s="24"/>
      <c r="Q113" s="154">
        <v>0</v>
      </c>
      <c r="R113" s="154">
        <f>$Q$113*$H$113</f>
        <v>0</v>
      </c>
      <c r="S113" s="154">
        <v>0</v>
      </c>
      <c r="T113" s="155">
        <f>$S$113*$H$113</f>
        <v>0</v>
      </c>
      <c r="AR113" s="89" t="s">
        <v>495</v>
      </c>
      <c r="AT113" s="89" t="s">
        <v>131</v>
      </c>
      <c r="AU113" s="89" t="s">
        <v>79</v>
      </c>
      <c r="AY113" s="89" t="s">
        <v>129</v>
      </c>
      <c r="BE113" s="156">
        <f>IF($N$113="základní",$J$113,0)</f>
        <v>0</v>
      </c>
      <c r="BF113" s="156">
        <f>IF($N$113="snížená",$J$113,0)</f>
        <v>0</v>
      </c>
      <c r="BG113" s="156">
        <f>IF($N$113="zákl. přenesená",$J$113,0)</f>
        <v>0</v>
      </c>
      <c r="BH113" s="156">
        <f>IF($N$113="sníž. přenesená",$J$113,0)</f>
        <v>0</v>
      </c>
      <c r="BI113" s="156">
        <f>IF($N$113="nulová",$J$113,0)</f>
        <v>0</v>
      </c>
      <c r="BJ113" s="89" t="s">
        <v>20</v>
      </c>
      <c r="BK113" s="156">
        <f>ROUND($I$113*$H$113,2)</f>
        <v>0</v>
      </c>
      <c r="BL113" s="89" t="s">
        <v>495</v>
      </c>
      <c r="BM113" s="89" t="s">
        <v>912</v>
      </c>
    </row>
    <row r="114" spans="2:47" s="6" customFormat="1" ht="30.75" customHeight="1">
      <c r="B114" s="23"/>
      <c r="C114" s="24"/>
      <c r="D114" s="157" t="s">
        <v>556</v>
      </c>
      <c r="E114" s="24"/>
      <c r="F114" s="160" t="s">
        <v>913</v>
      </c>
      <c r="G114" s="24"/>
      <c r="H114" s="24"/>
      <c r="J114" s="24"/>
      <c r="K114" s="24"/>
      <c r="L114" s="43"/>
      <c r="M114" s="56"/>
      <c r="N114" s="24"/>
      <c r="O114" s="24"/>
      <c r="P114" s="24"/>
      <c r="Q114" s="24"/>
      <c r="R114" s="24"/>
      <c r="S114" s="24"/>
      <c r="T114" s="57"/>
      <c r="AT114" s="6" t="s">
        <v>556</v>
      </c>
      <c r="AU114" s="6" t="s">
        <v>79</v>
      </c>
    </row>
    <row r="115" spans="2:65" s="6" customFormat="1" ht="15.75" customHeight="1">
      <c r="B115" s="23"/>
      <c r="C115" s="145" t="s">
        <v>217</v>
      </c>
      <c r="D115" s="145" t="s">
        <v>131</v>
      </c>
      <c r="E115" s="146" t="s">
        <v>914</v>
      </c>
      <c r="F115" s="147" t="s">
        <v>915</v>
      </c>
      <c r="G115" s="148" t="s">
        <v>165</v>
      </c>
      <c r="H115" s="149">
        <v>2</v>
      </c>
      <c r="I115" s="150"/>
      <c r="J115" s="151">
        <f>ROUND($I$115*$H$115,2)</f>
        <v>0</v>
      </c>
      <c r="K115" s="147" t="s">
        <v>135</v>
      </c>
      <c r="L115" s="43"/>
      <c r="M115" s="152"/>
      <c r="N115" s="153" t="s">
        <v>42</v>
      </c>
      <c r="O115" s="24"/>
      <c r="P115" s="24"/>
      <c r="Q115" s="154">
        <v>0</v>
      </c>
      <c r="R115" s="154">
        <f>$Q$115*$H$115</f>
        <v>0</v>
      </c>
      <c r="S115" s="154">
        <v>0</v>
      </c>
      <c r="T115" s="155">
        <f>$S$115*$H$115</f>
        <v>0</v>
      </c>
      <c r="AR115" s="89" t="s">
        <v>495</v>
      </c>
      <c r="AT115" s="89" t="s">
        <v>131</v>
      </c>
      <c r="AU115" s="89" t="s">
        <v>79</v>
      </c>
      <c r="AY115" s="6" t="s">
        <v>129</v>
      </c>
      <c r="BE115" s="156">
        <f>IF($N$115="základní",$J$115,0)</f>
        <v>0</v>
      </c>
      <c r="BF115" s="156">
        <f>IF($N$115="snížená",$J$115,0)</f>
        <v>0</v>
      </c>
      <c r="BG115" s="156">
        <f>IF($N$115="zákl. přenesená",$J$115,0)</f>
        <v>0</v>
      </c>
      <c r="BH115" s="156">
        <f>IF($N$115="sníž. přenesená",$J$115,0)</f>
        <v>0</v>
      </c>
      <c r="BI115" s="156">
        <f>IF($N$115="nulová",$J$115,0)</f>
        <v>0</v>
      </c>
      <c r="BJ115" s="89" t="s">
        <v>20</v>
      </c>
      <c r="BK115" s="156">
        <f>ROUND($I$115*$H$115,2)</f>
        <v>0</v>
      </c>
      <c r="BL115" s="89" t="s">
        <v>495</v>
      </c>
      <c r="BM115" s="89" t="s">
        <v>916</v>
      </c>
    </row>
    <row r="116" spans="2:47" s="6" customFormat="1" ht="30.75" customHeight="1">
      <c r="B116" s="23"/>
      <c r="C116" s="24"/>
      <c r="D116" s="157" t="s">
        <v>556</v>
      </c>
      <c r="E116" s="24"/>
      <c r="F116" s="160" t="s">
        <v>913</v>
      </c>
      <c r="G116" s="24"/>
      <c r="H116" s="24"/>
      <c r="J116" s="24"/>
      <c r="K116" s="24"/>
      <c r="L116" s="43"/>
      <c r="M116" s="56"/>
      <c r="N116" s="24"/>
      <c r="O116" s="24"/>
      <c r="P116" s="24"/>
      <c r="Q116" s="24"/>
      <c r="R116" s="24"/>
      <c r="S116" s="24"/>
      <c r="T116" s="57"/>
      <c r="AT116" s="6" t="s">
        <v>556</v>
      </c>
      <c r="AU116" s="6" t="s">
        <v>79</v>
      </c>
    </row>
    <row r="117" spans="2:65" s="6" customFormat="1" ht="15.75" customHeight="1">
      <c r="B117" s="23"/>
      <c r="C117" s="145" t="s">
        <v>224</v>
      </c>
      <c r="D117" s="145" t="s">
        <v>131</v>
      </c>
      <c r="E117" s="146" t="s">
        <v>910</v>
      </c>
      <c r="F117" s="147" t="s">
        <v>911</v>
      </c>
      <c r="G117" s="148" t="s">
        <v>165</v>
      </c>
      <c r="H117" s="149">
        <v>3.92</v>
      </c>
      <c r="I117" s="150"/>
      <c r="J117" s="151">
        <f>ROUND($I$117*$H$117,2)</f>
        <v>0</v>
      </c>
      <c r="K117" s="147" t="s">
        <v>135</v>
      </c>
      <c r="L117" s="43"/>
      <c r="M117" s="152"/>
      <c r="N117" s="153" t="s">
        <v>42</v>
      </c>
      <c r="O117" s="24"/>
      <c r="P117" s="24"/>
      <c r="Q117" s="154">
        <v>0</v>
      </c>
      <c r="R117" s="154">
        <f>$Q$117*$H$117</f>
        <v>0</v>
      </c>
      <c r="S117" s="154">
        <v>0</v>
      </c>
      <c r="T117" s="155">
        <f>$S$117*$H$117</f>
        <v>0</v>
      </c>
      <c r="AR117" s="89" t="s">
        <v>495</v>
      </c>
      <c r="AT117" s="89" t="s">
        <v>131</v>
      </c>
      <c r="AU117" s="89" t="s">
        <v>79</v>
      </c>
      <c r="AY117" s="6" t="s">
        <v>129</v>
      </c>
      <c r="BE117" s="156">
        <f>IF($N$117="základní",$J$117,0)</f>
        <v>0</v>
      </c>
      <c r="BF117" s="156">
        <f>IF($N$117="snížená",$J$117,0)</f>
        <v>0</v>
      </c>
      <c r="BG117" s="156">
        <f>IF($N$117="zákl. přenesená",$J$117,0)</f>
        <v>0</v>
      </c>
      <c r="BH117" s="156">
        <f>IF($N$117="sníž. přenesená",$J$117,0)</f>
        <v>0</v>
      </c>
      <c r="BI117" s="156">
        <f>IF($N$117="nulová",$J$117,0)</f>
        <v>0</v>
      </c>
      <c r="BJ117" s="89" t="s">
        <v>20</v>
      </c>
      <c r="BK117" s="156">
        <f>ROUND($I$117*$H$117,2)</f>
        <v>0</v>
      </c>
      <c r="BL117" s="89" t="s">
        <v>495</v>
      </c>
      <c r="BM117" s="89" t="s">
        <v>917</v>
      </c>
    </row>
    <row r="118" spans="2:65" s="6" customFormat="1" ht="15.75" customHeight="1">
      <c r="B118" s="23"/>
      <c r="C118" s="148" t="s">
        <v>7</v>
      </c>
      <c r="D118" s="148" t="s">
        <v>131</v>
      </c>
      <c r="E118" s="146" t="s">
        <v>918</v>
      </c>
      <c r="F118" s="147" t="s">
        <v>919</v>
      </c>
      <c r="G118" s="148" t="s">
        <v>165</v>
      </c>
      <c r="H118" s="149">
        <v>3.92</v>
      </c>
      <c r="I118" s="150"/>
      <c r="J118" s="151">
        <f>ROUND($I$118*$H$118,2)</f>
        <v>0</v>
      </c>
      <c r="K118" s="147" t="s">
        <v>135</v>
      </c>
      <c r="L118" s="43"/>
      <c r="M118" s="152"/>
      <c r="N118" s="153" t="s">
        <v>42</v>
      </c>
      <c r="O118" s="24"/>
      <c r="P118" s="24"/>
      <c r="Q118" s="154">
        <v>0</v>
      </c>
      <c r="R118" s="154">
        <f>$Q$118*$H$118</f>
        <v>0</v>
      </c>
      <c r="S118" s="154">
        <v>0</v>
      </c>
      <c r="T118" s="155">
        <f>$S$118*$H$118</f>
        <v>0</v>
      </c>
      <c r="AR118" s="89" t="s">
        <v>495</v>
      </c>
      <c r="AT118" s="89" t="s">
        <v>131</v>
      </c>
      <c r="AU118" s="89" t="s">
        <v>79</v>
      </c>
      <c r="AY118" s="89" t="s">
        <v>129</v>
      </c>
      <c r="BE118" s="156">
        <f>IF($N$118="základní",$J$118,0)</f>
        <v>0</v>
      </c>
      <c r="BF118" s="156">
        <f>IF($N$118="snížená",$J$118,0)</f>
        <v>0</v>
      </c>
      <c r="BG118" s="156">
        <f>IF($N$118="zákl. přenesená",$J$118,0)</f>
        <v>0</v>
      </c>
      <c r="BH118" s="156">
        <f>IF($N$118="sníž. přenesená",$J$118,0)</f>
        <v>0</v>
      </c>
      <c r="BI118" s="156">
        <f>IF($N$118="nulová",$J$118,0)</f>
        <v>0</v>
      </c>
      <c r="BJ118" s="89" t="s">
        <v>20</v>
      </c>
      <c r="BK118" s="156">
        <f>ROUND($I$118*$H$118,2)</f>
        <v>0</v>
      </c>
      <c r="BL118" s="89" t="s">
        <v>495</v>
      </c>
      <c r="BM118" s="89" t="s">
        <v>920</v>
      </c>
    </row>
    <row r="119" spans="2:65" s="6" customFormat="1" ht="15.75" customHeight="1">
      <c r="B119" s="23"/>
      <c r="C119" s="148" t="s">
        <v>238</v>
      </c>
      <c r="D119" s="148" t="s">
        <v>131</v>
      </c>
      <c r="E119" s="146" t="s">
        <v>921</v>
      </c>
      <c r="F119" s="147" t="s">
        <v>922</v>
      </c>
      <c r="G119" s="148" t="s">
        <v>134</v>
      </c>
      <c r="H119" s="149">
        <v>14</v>
      </c>
      <c r="I119" s="150"/>
      <c r="J119" s="151">
        <f>ROUND($I$119*$H$119,2)</f>
        <v>0</v>
      </c>
      <c r="K119" s="147"/>
      <c r="L119" s="43"/>
      <c r="M119" s="152"/>
      <c r="N119" s="153" t="s">
        <v>42</v>
      </c>
      <c r="O119" s="24"/>
      <c r="P119" s="24"/>
      <c r="Q119" s="154">
        <v>0</v>
      </c>
      <c r="R119" s="154">
        <f>$Q$119*$H$119</f>
        <v>0</v>
      </c>
      <c r="S119" s="154">
        <v>0</v>
      </c>
      <c r="T119" s="155">
        <f>$S$119*$H$119</f>
        <v>0</v>
      </c>
      <c r="AR119" s="89" t="s">
        <v>495</v>
      </c>
      <c r="AT119" s="89" t="s">
        <v>131</v>
      </c>
      <c r="AU119" s="89" t="s">
        <v>79</v>
      </c>
      <c r="AY119" s="89" t="s">
        <v>129</v>
      </c>
      <c r="BE119" s="156">
        <f>IF($N$119="základní",$J$119,0)</f>
        <v>0</v>
      </c>
      <c r="BF119" s="156">
        <f>IF($N$119="snížená",$J$119,0)</f>
        <v>0</v>
      </c>
      <c r="BG119" s="156">
        <f>IF($N$119="zákl. přenesená",$J$119,0)</f>
        <v>0</v>
      </c>
      <c r="BH119" s="156">
        <f>IF($N$119="sníž. přenesená",$J$119,0)</f>
        <v>0</v>
      </c>
      <c r="BI119" s="156">
        <f>IF($N$119="nulová",$J$119,0)</f>
        <v>0</v>
      </c>
      <c r="BJ119" s="89" t="s">
        <v>20</v>
      </c>
      <c r="BK119" s="156">
        <f>ROUND($I$119*$H$119,2)</f>
        <v>0</v>
      </c>
      <c r="BL119" s="89" t="s">
        <v>495</v>
      </c>
      <c r="BM119" s="89" t="s">
        <v>923</v>
      </c>
    </row>
    <row r="120" spans="2:65" s="6" customFormat="1" ht="15.75" customHeight="1">
      <c r="B120" s="23"/>
      <c r="C120" s="148" t="s">
        <v>246</v>
      </c>
      <c r="D120" s="148" t="s">
        <v>131</v>
      </c>
      <c r="E120" s="146" t="s">
        <v>924</v>
      </c>
      <c r="F120" s="147" t="s">
        <v>925</v>
      </c>
      <c r="G120" s="148" t="s">
        <v>134</v>
      </c>
      <c r="H120" s="149">
        <v>14</v>
      </c>
      <c r="I120" s="150"/>
      <c r="J120" s="151">
        <f>ROUND($I$120*$H$120,2)</f>
        <v>0</v>
      </c>
      <c r="K120" s="147" t="s">
        <v>135</v>
      </c>
      <c r="L120" s="43"/>
      <c r="M120" s="152"/>
      <c r="N120" s="153" t="s">
        <v>42</v>
      </c>
      <c r="O120" s="24"/>
      <c r="P120" s="24"/>
      <c r="Q120" s="154">
        <v>0</v>
      </c>
      <c r="R120" s="154">
        <f>$Q$120*$H$120</f>
        <v>0</v>
      </c>
      <c r="S120" s="154">
        <v>0</v>
      </c>
      <c r="T120" s="155">
        <f>$S$120*$H$120</f>
        <v>0</v>
      </c>
      <c r="AR120" s="89" t="s">
        <v>495</v>
      </c>
      <c r="AT120" s="89" t="s">
        <v>131</v>
      </c>
      <c r="AU120" s="89" t="s">
        <v>79</v>
      </c>
      <c r="AY120" s="89" t="s">
        <v>129</v>
      </c>
      <c r="BE120" s="156">
        <f>IF($N$120="základní",$J$120,0)</f>
        <v>0</v>
      </c>
      <c r="BF120" s="156">
        <f>IF($N$120="snížená",$J$120,0)</f>
        <v>0</v>
      </c>
      <c r="BG120" s="156">
        <f>IF($N$120="zákl. přenesená",$J$120,0)</f>
        <v>0</v>
      </c>
      <c r="BH120" s="156">
        <f>IF($N$120="sníž. přenesená",$J$120,0)</f>
        <v>0</v>
      </c>
      <c r="BI120" s="156">
        <f>IF($N$120="nulová",$J$120,0)</f>
        <v>0</v>
      </c>
      <c r="BJ120" s="89" t="s">
        <v>20</v>
      </c>
      <c r="BK120" s="156">
        <f>ROUND($I$120*$H$120,2)</f>
        <v>0</v>
      </c>
      <c r="BL120" s="89" t="s">
        <v>495</v>
      </c>
      <c r="BM120" s="89" t="s">
        <v>926</v>
      </c>
    </row>
    <row r="121" spans="2:65" s="6" customFormat="1" ht="15.75" customHeight="1">
      <c r="B121" s="23"/>
      <c r="C121" s="148" t="s">
        <v>252</v>
      </c>
      <c r="D121" s="148" t="s">
        <v>131</v>
      </c>
      <c r="E121" s="146" t="s">
        <v>927</v>
      </c>
      <c r="F121" s="147" t="s">
        <v>928</v>
      </c>
      <c r="G121" s="148" t="s">
        <v>134</v>
      </c>
      <c r="H121" s="149">
        <v>14</v>
      </c>
      <c r="I121" s="150"/>
      <c r="J121" s="151">
        <f>ROUND($I$121*$H$121,2)</f>
        <v>0</v>
      </c>
      <c r="K121" s="147" t="s">
        <v>135</v>
      </c>
      <c r="L121" s="43"/>
      <c r="M121" s="152"/>
      <c r="N121" s="153" t="s">
        <v>42</v>
      </c>
      <c r="O121" s="24"/>
      <c r="P121" s="24"/>
      <c r="Q121" s="154">
        <v>0.203</v>
      </c>
      <c r="R121" s="154">
        <f>$Q$121*$H$121</f>
        <v>2.842</v>
      </c>
      <c r="S121" s="154">
        <v>0</v>
      </c>
      <c r="T121" s="155">
        <f>$S$121*$H$121</f>
        <v>0</v>
      </c>
      <c r="AR121" s="89" t="s">
        <v>495</v>
      </c>
      <c r="AT121" s="89" t="s">
        <v>131</v>
      </c>
      <c r="AU121" s="89" t="s">
        <v>79</v>
      </c>
      <c r="AY121" s="89" t="s">
        <v>129</v>
      </c>
      <c r="BE121" s="156">
        <f>IF($N$121="základní",$J$121,0)</f>
        <v>0</v>
      </c>
      <c r="BF121" s="156">
        <f>IF($N$121="snížená",$J$121,0)</f>
        <v>0</v>
      </c>
      <c r="BG121" s="156">
        <f>IF($N$121="zákl. přenesená",$J$121,0)</f>
        <v>0</v>
      </c>
      <c r="BH121" s="156">
        <f>IF($N$121="sníž. přenesená",$J$121,0)</f>
        <v>0</v>
      </c>
      <c r="BI121" s="156">
        <f>IF($N$121="nulová",$J$121,0)</f>
        <v>0</v>
      </c>
      <c r="BJ121" s="89" t="s">
        <v>20</v>
      </c>
      <c r="BK121" s="156">
        <f>ROUND($I$121*$H$121,2)</f>
        <v>0</v>
      </c>
      <c r="BL121" s="89" t="s">
        <v>495</v>
      </c>
      <c r="BM121" s="89" t="s">
        <v>929</v>
      </c>
    </row>
    <row r="122" spans="2:65" s="6" customFormat="1" ht="15.75" customHeight="1">
      <c r="B122" s="23"/>
      <c r="C122" s="148" t="s">
        <v>258</v>
      </c>
      <c r="D122" s="148" t="s">
        <v>131</v>
      </c>
      <c r="E122" s="146" t="s">
        <v>930</v>
      </c>
      <c r="F122" s="147" t="s">
        <v>931</v>
      </c>
      <c r="G122" s="148" t="s">
        <v>134</v>
      </c>
      <c r="H122" s="149">
        <v>16</v>
      </c>
      <c r="I122" s="150"/>
      <c r="J122" s="151">
        <f>ROUND($I$122*$H$122,2)</f>
        <v>0</v>
      </c>
      <c r="K122" s="147" t="s">
        <v>135</v>
      </c>
      <c r="L122" s="43"/>
      <c r="M122" s="152"/>
      <c r="N122" s="153" t="s">
        <v>42</v>
      </c>
      <c r="O122" s="24"/>
      <c r="P122" s="24"/>
      <c r="Q122" s="154">
        <v>9E-05</v>
      </c>
      <c r="R122" s="154">
        <f>$Q$122*$H$122</f>
        <v>0.00144</v>
      </c>
      <c r="S122" s="154">
        <v>0</v>
      </c>
      <c r="T122" s="155">
        <f>$S$122*$H$122</f>
        <v>0</v>
      </c>
      <c r="AR122" s="89" t="s">
        <v>495</v>
      </c>
      <c r="AT122" s="89" t="s">
        <v>131</v>
      </c>
      <c r="AU122" s="89" t="s">
        <v>79</v>
      </c>
      <c r="AY122" s="89" t="s">
        <v>129</v>
      </c>
      <c r="BE122" s="156">
        <f>IF($N$122="základní",$J$122,0)</f>
        <v>0</v>
      </c>
      <c r="BF122" s="156">
        <f>IF($N$122="snížená",$J$122,0)</f>
        <v>0</v>
      </c>
      <c r="BG122" s="156">
        <f>IF($N$122="zákl. přenesená",$J$122,0)</f>
        <v>0</v>
      </c>
      <c r="BH122" s="156">
        <f>IF($N$122="sníž. přenesená",$J$122,0)</f>
        <v>0</v>
      </c>
      <c r="BI122" s="156">
        <f>IF($N$122="nulová",$J$122,0)</f>
        <v>0</v>
      </c>
      <c r="BJ122" s="89" t="s">
        <v>20</v>
      </c>
      <c r="BK122" s="156">
        <f>ROUND($I$122*$H$122,2)</f>
        <v>0</v>
      </c>
      <c r="BL122" s="89" t="s">
        <v>495</v>
      </c>
      <c r="BM122" s="89" t="s">
        <v>932</v>
      </c>
    </row>
    <row r="123" spans="2:65" s="6" customFormat="1" ht="15.75" customHeight="1">
      <c r="B123" s="23"/>
      <c r="C123" s="148" t="s">
        <v>263</v>
      </c>
      <c r="D123" s="148" t="s">
        <v>131</v>
      </c>
      <c r="E123" s="146" t="s">
        <v>933</v>
      </c>
      <c r="F123" s="147" t="s">
        <v>934</v>
      </c>
      <c r="G123" s="148" t="s">
        <v>272</v>
      </c>
      <c r="H123" s="149">
        <v>2</v>
      </c>
      <c r="I123" s="150"/>
      <c r="J123" s="151">
        <f>ROUND($I$123*$H$123,2)</f>
        <v>0</v>
      </c>
      <c r="K123" s="147" t="s">
        <v>135</v>
      </c>
      <c r="L123" s="43"/>
      <c r="M123" s="152"/>
      <c r="N123" s="153" t="s">
        <v>42</v>
      </c>
      <c r="O123" s="24"/>
      <c r="P123" s="24"/>
      <c r="Q123" s="154">
        <v>0.3764</v>
      </c>
      <c r="R123" s="154">
        <f>$Q$123*$H$123</f>
        <v>0.7528</v>
      </c>
      <c r="S123" s="154">
        <v>0</v>
      </c>
      <c r="T123" s="155">
        <f>$S$123*$H$123</f>
        <v>0</v>
      </c>
      <c r="AR123" s="89" t="s">
        <v>495</v>
      </c>
      <c r="AT123" s="89" t="s">
        <v>131</v>
      </c>
      <c r="AU123" s="89" t="s">
        <v>79</v>
      </c>
      <c r="AY123" s="89" t="s">
        <v>129</v>
      </c>
      <c r="BE123" s="156">
        <f>IF($N$123="základní",$J$123,0)</f>
        <v>0</v>
      </c>
      <c r="BF123" s="156">
        <f>IF($N$123="snížená",$J$123,0)</f>
        <v>0</v>
      </c>
      <c r="BG123" s="156">
        <f>IF($N$123="zákl. přenesená",$J$123,0)</f>
        <v>0</v>
      </c>
      <c r="BH123" s="156">
        <f>IF($N$123="sníž. přenesená",$J$123,0)</f>
        <v>0</v>
      </c>
      <c r="BI123" s="156">
        <f>IF($N$123="nulová",$J$123,0)</f>
        <v>0</v>
      </c>
      <c r="BJ123" s="89" t="s">
        <v>20</v>
      </c>
      <c r="BK123" s="156">
        <f>ROUND($I$123*$H$123,2)</f>
        <v>0</v>
      </c>
      <c r="BL123" s="89" t="s">
        <v>495</v>
      </c>
      <c r="BM123" s="89" t="s">
        <v>935</v>
      </c>
    </row>
    <row r="124" spans="2:65" s="6" customFormat="1" ht="15.75" customHeight="1">
      <c r="B124" s="23"/>
      <c r="C124" s="148" t="s">
        <v>6</v>
      </c>
      <c r="D124" s="148" t="s">
        <v>131</v>
      </c>
      <c r="E124" s="146" t="s">
        <v>936</v>
      </c>
      <c r="F124" s="147" t="s">
        <v>937</v>
      </c>
      <c r="G124" s="148" t="s">
        <v>134</v>
      </c>
      <c r="H124" s="149">
        <v>12</v>
      </c>
      <c r="I124" s="150"/>
      <c r="J124" s="151">
        <f>ROUND($I$124*$H$124,2)</f>
        <v>0</v>
      </c>
      <c r="K124" s="147" t="s">
        <v>135</v>
      </c>
      <c r="L124" s="43"/>
      <c r="M124" s="152"/>
      <c r="N124" s="153" t="s">
        <v>42</v>
      </c>
      <c r="O124" s="24"/>
      <c r="P124" s="24"/>
      <c r="Q124" s="154">
        <v>0.18</v>
      </c>
      <c r="R124" s="154">
        <f>$Q$124*$H$124</f>
        <v>2.16</v>
      </c>
      <c r="S124" s="154">
        <v>0</v>
      </c>
      <c r="T124" s="155">
        <f>$S$124*$H$124</f>
        <v>0</v>
      </c>
      <c r="AR124" s="89" t="s">
        <v>495</v>
      </c>
      <c r="AT124" s="89" t="s">
        <v>131</v>
      </c>
      <c r="AU124" s="89" t="s">
        <v>79</v>
      </c>
      <c r="AY124" s="89" t="s">
        <v>129</v>
      </c>
      <c r="BE124" s="156">
        <f>IF($N$124="základní",$J$124,0)</f>
        <v>0</v>
      </c>
      <c r="BF124" s="156">
        <f>IF($N$124="snížená",$J$124,0)</f>
        <v>0</v>
      </c>
      <c r="BG124" s="156">
        <f>IF($N$124="zákl. přenesená",$J$124,0)</f>
        <v>0</v>
      </c>
      <c r="BH124" s="156">
        <f>IF($N$124="sníž. přenesená",$J$124,0)</f>
        <v>0</v>
      </c>
      <c r="BI124" s="156">
        <f>IF($N$124="nulová",$J$124,0)</f>
        <v>0</v>
      </c>
      <c r="BJ124" s="89" t="s">
        <v>20</v>
      </c>
      <c r="BK124" s="156">
        <f>ROUND($I$124*$H$124,2)</f>
        <v>0</v>
      </c>
      <c r="BL124" s="89" t="s">
        <v>495</v>
      </c>
      <c r="BM124" s="89" t="s">
        <v>938</v>
      </c>
    </row>
    <row r="125" spans="2:65" s="6" customFormat="1" ht="15.75" customHeight="1">
      <c r="B125" s="23"/>
      <c r="C125" s="179" t="s">
        <v>275</v>
      </c>
      <c r="D125" s="179" t="s">
        <v>264</v>
      </c>
      <c r="E125" s="177" t="s">
        <v>939</v>
      </c>
      <c r="F125" s="178" t="s">
        <v>940</v>
      </c>
      <c r="G125" s="179" t="s">
        <v>134</v>
      </c>
      <c r="H125" s="180">
        <v>12</v>
      </c>
      <c r="I125" s="181"/>
      <c r="J125" s="182">
        <f>ROUND($I$125*$H$125,2)</f>
        <v>0</v>
      </c>
      <c r="K125" s="178"/>
      <c r="L125" s="183"/>
      <c r="M125" s="184"/>
      <c r="N125" s="185" t="s">
        <v>42</v>
      </c>
      <c r="O125" s="24"/>
      <c r="P125" s="24"/>
      <c r="Q125" s="154">
        <v>0.00015</v>
      </c>
      <c r="R125" s="154">
        <f>$Q$125*$H$125</f>
        <v>0.0018</v>
      </c>
      <c r="S125" s="154">
        <v>0</v>
      </c>
      <c r="T125" s="155">
        <f>$S$125*$H$125</f>
        <v>0</v>
      </c>
      <c r="AR125" s="89" t="s">
        <v>690</v>
      </c>
      <c r="AT125" s="89" t="s">
        <v>264</v>
      </c>
      <c r="AU125" s="89" t="s">
        <v>79</v>
      </c>
      <c r="AY125" s="89" t="s">
        <v>129</v>
      </c>
      <c r="BE125" s="156">
        <f>IF($N$125="základní",$J$125,0)</f>
        <v>0</v>
      </c>
      <c r="BF125" s="156">
        <f>IF($N$125="snížená",$J$125,0)</f>
        <v>0</v>
      </c>
      <c r="BG125" s="156">
        <f>IF($N$125="zákl. přenesená",$J$125,0)</f>
        <v>0</v>
      </c>
      <c r="BH125" s="156">
        <f>IF($N$125="sníž. přenesená",$J$125,0)</f>
        <v>0</v>
      </c>
      <c r="BI125" s="156">
        <f>IF($N$125="nulová",$J$125,0)</f>
        <v>0</v>
      </c>
      <c r="BJ125" s="89" t="s">
        <v>20</v>
      </c>
      <c r="BK125" s="156">
        <f>ROUND($I$125*$H$125,2)</f>
        <v>0</v>
      </c>
      <c r="BL125" s="89" t="s">
        <v>690</v>
      </c>
      <c r="BM125" s="89" t="s">
        <v>941</v>
      </c>
    </row>
    <row r="126" spans="2:47" s="6" customFormat="1" ht="30.75" customHeight="1">
      <c r="B126" s="23"/>
      <c r="C126" s="24"/>
      <c r="D126" s="157" t="s">
        <v>556</v>
      </c>
      <c r="E126" s="24"/>
      <c r="F126" s="160" t="s">
        <v>942</v>
      </c>
      <c r="G126" s="24"/>
      <c r="H126" s="24"/>
      <c r="J126" s="24"/>
      <c r="K126" s="24"/>
      <c r="L126" s="43"/>
      <c r="M126" s="56"/>
      <c r="N126" s="24"/>
      <c r="O126" s="24"/>
      <c r="P126" s="24"/>
      <c r="Q126" s="24"/>
      <c r="R126" s="24"/>
      <c r="S126" s="24"/>
      <c r="T126" s="57"/>
      <c r="AT126" s="6" t="s">
        <v>556</v>
      </c>
      <c r="AU126" s="6" t="s">
        <v>79</v>
      </c>
    </row>
    <row r="127" spans="2:65" s="6" customFormat="1" ht="15.75" customHeight="1">
      <c r="B127" s="23"/>
      <c r="C127" s="145" t="s">
        <v>279</v>
      </c>
      <c r="D127" s="145" t="s">
        <v>131</v>
      </c>
      <c r="E127" s="146" t="s">
        <v>943</v>
      </c>
      <c r="F127" s="147" t="s">
        <v>944</v>
      </c>
      <c r="G127" s="148" t="s">
        <v>148</v>
      </c>
      <c r="H127" s="149">
        <v>7</v>
      </c>
      <c r="I127" s="150"/>
      <c r="J127" s="151">
        <f>ROUND($I$127*$H$127,2)</f>
        <v>0</v>
      </c>
      <c r="K127" s="147" t="s">
        <v>135</v>
      </c>
      <c r="L127" s="43"/>
      <c r="M127" s="152"/>
      <c r="N127" s="153" t="s">
        <v>42</v>
      </c>
      <c r="O127" s="24"/>
      <c r="P127" s="24"/>
      <c r="Q127" s="154">
        <v>0.2024</v>
      </c>
      <c r="R127" s="154">
        <f>$Q$127*$H$127</f>
        <v>1.4168</v>
      </c>
      <c r="S127" s="154">
        <v>0</v>
      </c>
      <c r="T127" s="155">
        <f>$S$127*$H$127</f>
        <v>0</v>
      </c>
      <c r="AR127" s="89" t="s">
        <v>495</v>
      </c>
      <c r="AT127" s="89" t="s">
        <v>131</v>
      </c>
      <c r="AU127" s="89" t="s">
        <v>79</v>
      </c>
      <c r="AY127" s="6" t="s">
        <v>129</v>
      </c>
      <c r="BE127" s="156">
        <f>IF($N$127="základní",$J$127,0)</f>
        <v>0</v>
      </c>
      <c r="BF127" s="156">
        <f>IF($N$127="snížená",$J$127,0)</f>
        <v>0</v>
      </c>
      <c r="BG127" s="156">
        <f>IF($N$127="zákl. přenesená",$J$127,0)</f>
        <v>0</v>
      </c>
      <c r="BH127" s="156">
        <f>IF($N$127="sníž. přenesená",$J$127,0)</f>
        <v>0</v>
      </c>
      <c r="BI127" s="156">
        <f>IF($N$127="nulová",$J$127,0)</f>
        <v>0</v>
      </c>
      <c r="BJ127" s="89" t="s">
        <v>20</v>
      </c>
      <c r="BK127" s="156">
        <f>ROUND($I$127*$H$127,2)</f>
        <v>0</v>
      </c>
      <c r="BL127" s="89" t="s">
        <v>495</v>
      </c>
      <c r="BM127" s="89" t="s">
        <v>945</v>
      </c>
    </row>
    <row r="128" spans="2:65" s="6" customFormat="1" ht="15.75" customHeight="1">
      <c r="B128" s="23"/>
      <c r="C128" s="148" t="s">
        <v>283</v>
      </c>
      <c r="D128" s="148" t="s">
        <v>131</v>
      </c>
      <c r="E128" s="146" t="s">
        <v>946</v>
      </c>
      <c r="F128" s="147" t="s">
        <v>947</v>
      </c>
      <c r="G128" s="148" t="s">
        <v>148</v>
      </c>
      <c r="H128" s="149">
        <v>7</v>
      </c>
      <c r="I128" s="150"/>
      <c r="J128" s="151">
        <f>ROUND($I$128*$H$128,2)</f>
        <v>0</v>
      </c>
      <c r="K128" s="147" t="s">
        <v>135</v>
      </c>
      <c r="L128" s="43"/>
      <c r="M128" s="152"/>
      <c r="N128" s="153" t="s">
        <v>42</v>
      </c>
      <c r="O128" s="24"/>
      <c r="P128" s="24"/>
      <c r="Q128" s="154">
        <v>0.50601</v>
      </c>
      <c r="R128" s="154">
        <f>$Q$128*$H$128</f>
        <v>3.54207</v>
      </c>
      <c r="S128" s="154">
        <v>0</v>
      </c>
      <c r="T128" s="155">
        <f>$S$128*$H$128</f>
        <v>0</v>
      </c>
      <c r="AR128" s="89" t="s">
        <v>495</v>
      </c>
      <c r="AT128" s="89" t="s">
        <v>131</v>
      </c>
      <c r="AU128" s="89" t="s">
        <v>79</v>
      </c>
      <c r="AY128" s="89" t="s">
        <v>129</v>
      </c>
      <c r="BE128" s="156">
        <f>IF($N$128="základní",$J$128,0)</f>
        <v>0</v>
      </c>
      <c r="BF128" s="156">
        <f>IF($N$128="snížená",$J$128,0)</f>
        <v>0</v>
      </c>
      <c r="BG128" s="156">
        <f>IF($N$128="zákl. přenesená",$J$128,0)</f>
        <v>0</v>
      </c>
      <c r="BH128" s="156">
        <f>IF($N$128="sníž. přenesená",$J$128,0)</f>
        <v>0</v>
      </c>
      <c r="BI128" s="156">
        <f>IF($N$128="nulová",$J$128,0)</f>
        <v>0</v>
      </c>
      <c r="BJ128" s="89" t="s">
        <v>20</v>
      </c>
      <c r="BK128" s="156">
        <f>ROUND($I$128*$H$128,2)</f>
        <v>0</v>
      </c>
      <c r="BL128" s="89" t="s">
        <v>495</v>
      </c>
      <c r="BM128" s="89" t="s">
        <v>948</v>
      </c>
    </row>
    <row r="129" spans="2:65" s="6" customFormat="1" ht="15.75" customHeight="1">
      <c r="B129" s="23"/>
      <c r="C129" s="148" t="s">
        <v>287</v>
      </c>
      <c r="D129" s="148" t="s">
        <v>131</v>
      </c>
      <c r="E129" s="146" t="s">
        <v>949</v>
      </c>
      <c r="F129" s="147" t="s">
        <v>950</v>
      </c>
      <c r="G129" s="148" t="s">
        <v>148</v>
      </c>
      <c r="H129" s="149">
        <v>7</v>
      </c>
      <c r="I129" s="150"/>
      <c r="J129" s="151">
        <f>ROUND($I$129*$H$129,2)</f>
        <v>0</v>
      </c>
      <c r="K129" s="147" t="s">
        <v>135</v>
      </c>
      <c r="L129" s="43"/>
      <c r="M129" s="152"/>
      <c r="N129" s="153" t="s">
        <v>42</v>
      </c>
      <c r="O129" s="24"/>
      <c r="P129" s="24"/>
      <c r="Q129" s="154">
        <v>0.22649</v>
      </c>
      <c r="R129" s="154">
        <f>$Q$129*$H$129</f>
        <v>1.58543</v>
      </c>
      <c r="S129" s="154">
        <v>0</v>
      </c>
      <c r="T129" s="155">
        <f>$S$129*$H$129</f>
        <v>0</v>
      </c>
      <c r="AR129" s="89" t="s">
        <v>495</v>
      </c>
      <c r="AT129" s="89" t="s">
        <v>131</v>
      </c>
      <c r="AU129" s="89" t="s">
        <v>79</v>
      </c>
      <c r="AY129" s="89" t="s">
        <v>129</v>
      </c>
      <c r="BE129" s="156">
        <f>IF($N$129="základní",$J$129,0)</f>
        <v>0</v>
      </c>
      <c r="BF129" s="156">
        <f>IF($N$129="snížená",$J$129,0)</f>
        <v>0</v>
      </c>
      <c r="BG129" s="156">
        <f>IF($N$129="zákl. přenesená",$J$129,0)</f>
        <v>0</v>
      </c>
      <c r="BH129" s="156">
        <f>IF($N$129="sníž. přenesená",$J$129,0)</f>
        <v>0</v>
      </c>
      <c r="BI129" s="156">
        <f>IF($N$129="nulová",$J$129,0)</f>
        <v>0</v>
      </c>
      <c r="BJ129" s="89" t="s">
        <v>20</v>
      </c>
      <c r="BK129" s="156">
        <f>ROUND($I$129*$H$129,2)</f>
        <v>0</v>
      </c>
      <c r="BL129" s="89" t="s">
        <v>495</v>
      </c>
      <c r="BM129" s="89" t="s">
        <v>951</v>
      </c>
    </row>
    <row r="130" spans="2:65" s="6" customFormat="1" ht="15.75" customHeight="1">
      <c r="B130" s="23"/>
      <c r="C130" s="148" t="s">
        <v>291</v>
      </c>
      <c r="D130" s="148" t="s">
        <v>131</v>
      </c>
      <c r="E130" s="146" t="s">
        <v>952</v>
      </c>
      <c r="F130" s="147" t="s">
        <v>953</v>
      </c>
      <c r="G130" s="148" t="s">
        <v>272</v>
      </c>
      <c r="H130" s="149">
        <v>8</v>
      </c>
      <c r="I130" s="150"/>
      <c r="J130" s="151">
        <f>ROUND($I$130*$H$130,2)</f>
        <v>0</v>
      </c>
      <c r="K130" s="147" t="s">
        <v>135</v>
      </c>
      <c r="L130" s="43"/>
      <c r="M130" s="152"/>
      <c r="N130" s="189" t="s">
        <v>42</v>
      </c>
      <c r="O130" s="187"/>
      <c r="P130" s="187"/>
      <c r="Q130" s="190">
        <v>0.02815</v>
      </c>
      <c r="R130" s="190">
        <f>$Q$130*$H$130</f>
        <v>0.2252</v>
      </c>
      <c r="S130" s="190">
        <v>0</v>
      </c>
      <c r="T130" s="191">
        <f>$S$130*$H$130</f>
        <v>0</v>
      </c>
      <c r="AR130" s="89" t="s">
        <v>495</v>
      </c>
      <c r="AT130" s="89" t="s">
        <v>131</v>
      </c>
      <c r="AU130" s="89" t="s">
        <v>79</v>
      </c>
      <c r="AY130" s="89" t="s">
        <v>129</v>
      </c>
      <c r="BE130" s="156">
        <f>IF($N$130="základní",$J$130,0)</f>
        <v>0</v>
      </c>
      <c r="BF130" s="156">
        <f>IF($N$130="snížená",$J$130,0)</f>
        <v>0</v>
      </c>
      <c r="BG130" s="156">
        <f>IF($N$130="zákl. přenesená",$J$130,0)</f>
        <v>0</v>
      </c>
      <c r="BH130" s="156">
        <f>IF($N$130="sníž. přenesená",$J$130,0)</f>
        <v>0</v>
      </c>
      <c r="BI130" s="156">
        <f>IF($N$130="nulová",$J$130,0)</f>
        <v>0</v>
      </c>
      <c r="BJ130" s="89" t="s">
        <v>20</v>
      </c>
      <c r="BK130" s="156">
        <f>ROUND($I$130*$H$130,2)</f>
        <v>0</v>
      </c>
      <c r="BL130" s="89" t="s">
        <v>495</v>
      </c>
      <c r="BM130" s="89" t="s">
        <v>954</v>
      </c>
    </row>
    <row r="131" spans="2:12" s="6" customFormat="1" ht="7.5" customHeight="1">
      <c r="B131" s="38"/>
      <c r="C131" s="39"/>
      <c r="D131" s="39"/>
      <c r="E131" s="39"/>
      <c r="F131" s="39"/>
      <c r="G131" s="39"/>
      <c r="H131" s="39"/>
      <c r="I131" s="101"/>
      <c r="J131" s="39"/>
      <c r="K131" s="39"/>
      <c r="L131" s="43"/>
    </row>
    <row r="466" s="2" customFormat="1" ht="14.25" customHeight="1"/>
  </sheetData>
  <sheetProtection password="CC35" sheet="1" objects="1" scenarios="1" formatColumns="0" formatRows="0" sort="0" autoFilter="0"/>
  <autoFilter ref="C83:K83"/>
  <mergeCells count="9">
    <mergeCell ref="E76:H76"/>
    <mergeCell ref="G1:H1"/>
    <mergeCell ref="L2:V2"/>
    <mergeCell ref="E7:H7"/>
    <mergeCell ref="E9:H9"/>
    <mergeCell ref="E24:H24"/>
    <mergeCell ref="E45:H45"/>
    <mergeCell ref="E47:H47"/>
    <mergeCell ref="E74:H74"/>
  </mergeCells>
  <hyperlinks>
    <hyperlink ref="F1:G1" location="C2" tooltip="Krycí list soupisu" display="1) Krycí list soupisu"/>
    <hyperlink ref="G1:H1" location="C54" tooltip="Rekapitulace" display="2) Rekapitulace"/>
    <hyperlink ref="J1" location="C83"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2"/>
  <headerFooter alignWithMargins="0">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V100"/>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34"/>
      <c r="C1" s="234"/>
      <c r="D1" s="233" t="s">
        <v>1</v>
      </c>
      <c r="E1" s="234"/>
      <c r="F1" s="235" t="s">
        <v>1010</v>
      </c>
      <c r="G1" s="240" t="s">
        <v>1011</v>
      </c>
      <c r="H1" s="240"/>
      <c r="I1" s="234"/>
      <c r="J1" s="235" t="s">
        <v>1012</v>
      </c>
      <c r="K1" s="233" t="s">
        <v>92</v>
      </c>
      <c r="L1" s="235" t="s">
        <v>1013</v>
      </c>
      <c r="M1" s="235"/>
      <c r="N1" s="235"/>
      <c r="O1" s="235"/>
      <c r="P1" s="235"/>
      <c r="Q1" s="235"/>
      <c r="R1" s="235"/>
      <c r="S1" s="235"/>
      <c r="T1" s="235"/>
      <c r="U1" s="231"/>
      <c r="V1" s="23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28"/>
      <c r="M2" s="193"/>
      <c r="N2" s="193"/>
      <c r="O2" s="193"/>
      <c r="P2" s="193"/>
      <c r="Q2" s="193"/>
      <c r="R2" s="193"/>
      <c r="S2" s="193"/>
      <c r="T2" s="193"/>
      <c r="U2" s="193"/>
      <c r="V2" s="193"/>
      <c r="AT2" s="2" t="s">
        <v>91</v>
      </c>
    </row>
    <row r="3" spans="2:46" s="2" customFormat="1" ht="7.5" customHeight="1">
      <c r="B3" s="7"/>
      <c r="C3" s="8"/>
      <c r="D3" s="8"/>
      <c r="E3" s="8"/>
      <c r="F3" s="8"/>
      <c r="G3" s="8"/>
      <c r="H3" s="8"/>
      <c r="I3" s="87"/>
      <c r="J3" s="8"/>
      <c r="K3" s="9"/>
      <c r="AT3" s="2" t="s">
        <v>79</v>
      </c>
    </row>
    <row r="4" spans="2:46" s="2" customFormat="1" ht="37.5" customHeight="1">
      <c r="B4" s="10"/>
      <c r="C4" s="11"/>
      <c r="D4" s="12" t="s">
        <v>93</v>
      </c>
      <c r="E4" s="11"/>
      <c r="F4" s="11"/>
      <c r="G4" s="11"/>
      <c r="H4" s="11"/>
      <c r="J4" s="11"/>
      <c r="K4" s="13"/>
      <c r="M4" s="14" t="s">
        <v>9</v>
      </c>
      <c r="AT4" s="2" t="s">
        <v>3</v>
      </c>
    </row>
    <row r="5" spans="2:11" s="2" customFormat="1" ht="7.5" customHeight="1">
      <c r="B5" s="10"/>
      <c r="C5" s="11"/>
      <c r="D5" s="11"/>
      <c r="E5" s="11"/>
      <c r="F5" s="11"/>
      <c r="G5" s="11"/>
      <c r="H5" s="11"/>
      <c r="J5" s="11"/>
      <c r="K5" s="13"/>
    </row>
    <row r="6" spans="2:11" s="2" customFormat="1" ht="15.75" customHeight="1">
      <c r="B6" s="10"/>
      <c r="C6" s="11"/>
      <c r="D6" s="19" t="s">
        <v>15</v>
      </c>
      <c r="E6" s="11"/>
      <c r="F6" s="11"/>
      <c r="G6" s="11"/>
      <c r="H6" s="11"/>
      <c r="J6" s="11"/>
      <c r="K6" s="13"/>
    </row>
    <row r="7" spans="2:11" s="2" customFormat="1" ht="15.75" customHeight="1">
      <c r="B7" s="10"/>
      <c r="C7" s="11"/>
      <c r="D7" s="11"/>
      <c r="E7" s="229" t="str">
        <f>'Rekapitulace stavby'!$K$6</f>
        <v>Příroda spojuje - Branaldova cesta</v>
      </c>
      <c r="F7" s="197"/>
      <c r="G7" s="197"/>
      <c r="H7" s="197"/>
      <c r="J7" s="11"/>
      <c r="K7" s="13"/>
    </row>
    <row r="8" spans="2:11" s="6" customFormat="1" ht="15.75" customHeight="1">
      <c r="B8" s="23"/>
      <c r="C8" s="24"/>
      <c r="D8" s="19" t="s">
        <v>94</v>
      </c>
      <c r="E8" s="24"/>
      <c r="F8" s="24"/>
      <c r="G8" s="24"/>
      <c r="H8" s="24"/>
      <c r="J8" s="24"/>
      <c r="K8" s="27"/>
    </row>
    <row r="9" spans="2:11" s="6" customFormat="1" ht="37.5" customHeight="1">
      <c r="B9" s="23"/>
      <c r="C9" s="24"/>
      <c r="D9" s="24"/>
      <c r="E9" s="212" t="s">
        <v>955</v>
      </c>
      <c r="F9" s="204"/>
      <c r="G9" s="204"/>
      <c r="H9" s="204"/>
      <c r="J9" s="24"/>
      <c r="K9" s="27"/>
    </row>
    <row r="10" spans="2:11" s="6" customFormat="1" ht="14.25" customHeight="1">
      <c r="B10" s="23"/>
      <c r="C10" s="24"/>
      <c r="D10" s="24"/>
      <c r="E10" s="24"/>
      <c r="F10" s="24"/>
      <c r="G10" s="24"/>
      <c r="H10" s="24"/>
      <c r="J10" s="24"/>
      <c r="K10" s="27"/>
    </row>
    <row r="11" spans="2:11" s="6" customFormat="1" ht="15" customHeight="1">
      <c r="B11" s="23"/>
      <c r="C11" s="24"/>
      <c r="D11" s="19" t="s">
        <v>18</v>
      </c>
      <c r="E11" s="24"/>
      <c r="F11" s="17"/>
      <c r="G11" s="24"/>
      <c r="H11" s="24"/>
      <c r="I11" s="88" t="s">
        <v>19</v>
      </c>
      <c r="J11" s="17"/>
      <c r="K11" s="27"/>
    </row>
    <row r="12" spans="2:11" s="6" customFormat="1" ht="15" customHeight="1">
      <c r="B12" s="23"/>
      <c r="C12" s="24"/>
      <c r="D12" s="19" t="s">
        <v>21</v>
      </c>
      <c r="E12" s="24"/>
      <c r="F12" s="17" t="s">
        <v>22</v>
      </c>
      <c r="G12" s="24"/>
      <c r="H12" s="24"/>
      <c r="I12" s="88" t="s">
        <v>23</v>
      </c>
      <c r="J12" s="52" t="str">
        <f>'Rekapitulace stavby'!$AN$8</f>
        <v>01.10.2014</v>
      </c>
      <c r="K12" s="27"/>
    </row>
    <row r="13" spans="2:11" s="6" customFormat="1" ht="12" customHeight="1">
      <c r="B13" s="23"/>
      <c r="C13" s="24"/>
      <c r="D13" s="24"/>
      <c r="E13" s="24"/>
      <c r="F13" s="24"/>
      <c r="G13" s="24"/>
      <c r="H13" s="24"/>
      <c r="J13" s="24"/>
      <c r="K13" s="27"/>
    </row>
    <row r="14" spans="2:11" s="6" customFormat="1" ht="15" customHeight="1">
      <c r="B14" s="23"/>
      <c r="C14" s="24"/>
      <c r="D14" s="19" t="s">
        <v>27</v>
      </c>
      <c r="E14" s="24"/>
      <c r="F14" s="24"/>
      <c r="G14" s="24"/>
      <c r="H14" s="24"/>
      <c r="I14" s="88" t="s">
        <v>28</v>
      </c>
      <c r="J14" s="17">
        <f>IF('Rekapitulace stavby'!$AN$10="","",'Rekapitulace stavby'!$AN$10)</f>
      </c>
      <c r="K14" s="27"/>
    </row>
    <row r="15" spans="2:11" s="6" customFormat="1" ht="18.75" customHeight="1">
      <c r="B15" s="23"/>
      <c r="C15" s="24"/>
      <c r="D15" s="24"/>
      <c r="E15" s="17" t="str">
        <f>IF('Rekapitulace stavby'!$E$11="","",'Rekapitulace stavby'!$E$11)</f>
        <v> </v>
      </c>
      <c r="F15" s="24"/>
      <c r="G15" s="24"/>
      <c r="H15" s="24"/>
      <c r="I15" s="88" t="s">
        <v>30</v>
      </c>
      <c r="J15" s="17">
        <f>IF('Rekapitulace stavby'!$AN$11="","",'Rekapitulace stavby'!$AN$11)</f>
      </c>
      <c r="K15" s="27"/>
    </row>
    <row r="16" spans="2:11" s="6" customFormat="1" ht="7.5" customHeight="1">
      <c r="B16" s="23"/>
      <c r="C16" s="24"/>
      <c r="D16" s="24"/>
      <c r="E16" s="24"/>
      <c r="F16" s="24"/>
      <c r="G16" s="24"/>
      <c r="H16" s="24"/>
      <c r="J16" s="24"/>
      <c r="K16" s="27"/>
    </row>
    <row r="17" spans="2:11" s="6" customFormat="1" ht="15" customHeight="1">
      <c r="B17" s="23"/>
      <c r="C17" s="24"/>
      <c r="D17" s="19" t="s">
        <v>31</v>
      </c>
      <c r="E17" s="24"/>
      <c r="F17" s="24"/>
      <c r="G17" s="24"/>
      <c r="H17" s="24"/>
      <c r="I17" s="88" t="s">
        <v>28</v>
      </c>
      <c r="J17" s="17">
        <f>IF('Rekapitulace stavby'!$AN$13="Vyplň údaj","",IF('Rekapitulace stavby'!$AN$13="","",'Rekapitulace stavby'!$AN$13))</f>
      </c>
      <c r="K17" s="27"/>
    </row>
    <row r="18" spans="2:11" s="6" customFormat="1" ht="18.75" customHeight="1">
      <c r="B18" s="23"/>
      <c r="C18" s="24"/>
      <c r="D18" s="24"/>
      <c r="E18" s="17">
        <f>IF('Rekapitulace stavby'!$E$14="Vyplň údaj","",IF('Rekapitulace stavby'!$E$14="","",'Rekapitulace stavby'!$E$14))</f>
      </c>
      <c r="F18" s="24"/>
      <c r="G18" s="24"/>
      <c r="H18" s="24"/>
      <c r="I18" s="88" t="s">
        <v>30</v>
      </c>
      <c r="J18" s="17">
        <f>IF('Rekapitulace stavby'!$AN$14="Vyplň údaj","",IF('Rekapitulace stavby'!$AN$14="","",'Rekapitulace stavby'!$AN$14))</f>
      </c>
      <c r="K18" s="27"/>
    </row>
    <row r="19" spans="2:11" s="6" customFormat="1" ht="7.5" customHeight="1">
      <c r="B19" s="23"/>
      <c r="C19" s="24"/>
      <c r="D19" s="24"/>
      <c r="E19" s="24"/>
      <c r="F19" s="24"/>
      <c r="G19" s="24"/>
      <c r="H19" s="24"/>
      <c r="J19" s="24"/>
      <c r="K19" s="27"/>
    </row>
    <row r="20" spans="2:11" s="6" customFormat="1" ht="15" customHeight="1">
      <c r="B20" s="23"/>
      <c r="C20" s="24"/>
      <c r="D20" s="19" t="s">
        <v>33</v>
      </c>
      <c r="E20" s="24"/>
      <c r="F20" s="24"/>
      <c r="G20" s="24"/>
      <c r="H20" s="24"/>
      <c r="I20" s="88" t="s">
        <v>28</v>
      </c>
      <c r="J20" s="17"/>
      <c r="K20" s="27"/>
    </row>
    <row r="21" spans="2:11" s="6" customFormat="1" ht="18.75" customHeight="1">
      <c r="B21" s="23"/>
      <c r="C21" s="24"/>
      <c r="D21" s="24"/>
      <c r="E21" s="17" t="s">
        <v>34</v>
      </c>
      <c r="F21" s="24"/>
      <c r="G21" s="24"/>
      <c r="H21" s="24"/>
      <c r="I21" s="88" t="s">
        <v>30</v>
      </c>
      <c r="J21" s="17"/>
      <c r="K21" s="27"/>
    </row>
    <row r="22" spans="2:11" s="6" customFormat="1" ht="7.5" customHeight="1">
      <c r="B22" s="23"/>
      <c r="C22" s="24"/>
      <c r="D22" s="24"/>
      <c r="E22" s="24"/>
      <c r="F22" s="24"/>
      <c r="G22" s="24"/>
      <c r="H22" s="24"/>
      <c r="J22" s="24"/>
      <c r="K22" s="27"/>
    </row>
    <row r="23" spans="2:11" s="6" customFormat="1" ht="15" customHeight="1">
      <c r="B23" s="23"/>
      <c r="C23" s="24"/>
      <c r="D23" s="19" t="s">
        <v>36</v>
      </c>
      <c r="E23" s="24"/>
      <c r="F23" s="24"/>
      <c r="G23" s="24"/>
      <c r="H23" s="24"/>
      <c r="J23" s="24"/>
      <c r="K23" s="27"/>
    </row>
    <row r="24" spans="2:11" s="89" customFormat="1" ht="15.75" customHeight="1">
      <c r="B24" s="90"/>
      <c r="C24" s="91"/>
      <c r="D24" s="91"/>
      <c r="E24" s="200"/>
      <c r="F24" s="230"/>
      <c r="G24" s="230"/>
      <c r="H24" s="230"/>
      <c r="J24" s="91"/>
      <c r="K24" s="92"/>
    </row>
    <row r="25" spans="2:11" s="6" customFormat="1" ht="7.5" customHeight="1">
      <c r="B25" s="23"/>
      <c r="C25" s="24"/>
      <c r="D25" s="24"/>
      <c r="E25" s="24"/>
      <c r="F25" s="24"/>
      <c r="G25" s="24"/>
      <c r="H25" s="24"/>
      <c r="J25" s="24"/>
      <c r="K25" s="27"/>
    </row>
    <row r="26" spans="2:11" s="6" customFormat="1" ht="7.5" customHeight="1">
      <c r="B26" s="23"/>
      <c r="C26" s="24"/>
      <c r="D26" s="64"/>
      <c r="E26" s="64"/>
      <c r="F26" s="64"/>
      <c r="G26" s="64"/>
      <c r="H26" s="64"/>
      <c r="I26" s="53"/>
      <c r="J26" s="64"/>
      <c r="K26" s="93"/>
    </row>
    <row r="27" spans="2:11" s="6" customFormat="1" ht="26.25" customHeight="1">
      <c r="B27" s="23"/>
      <c r="C27" s="24"/>
      <c r="D27" s="94" t="s">
        <v>37</v>
      </c>
      <c r="E27" s="24"/>
      <c r="F27" s="24"/>
      <c r="G27" s="24"/>
      <c r="H27" s="24"/>
      <c r="J27" s="67">
        <f>ROUND($J$81,2)</f>
        <v>0</v>
      </c>
      <c r="K27" s="27"/>
    </row>
    <row r="28" spans="2:11" s="6" customFormat="1" ht="7.5" customHeight="1">
      <c r="B28" s="23"/>
      <c r="C28" s="24"/>
      <c r="D28" s="64"/>
      <c r="E28" s="64"/>
      <c r="F28" s="64"/>
      <c r="G28" s="64"/>
      <c r="H28" s="64"/>
      <c r="I28" s="53"/>
      <c r="J28" s="64"/>
      <c r="K28" s="93"/>
    </row>
    <row r="29" spans="2:11" s="6" customFormat="1" ht="15" customHeight="1">
      <c r="B29" s="23"/>
      <c r="C29" s="24"/>
      <c r="D29" s="24"/>
      <c r="E29" s="24"/>
      <c r="F29" s="28" t="s">
        <v>39</v>
      </c>
      <c r="G29" s="24"/>
      <c r="H29" s="24"/>
      <c r="I29" s="95" t="s">
        <v>38</v>
      </c>
      <c r="J29" s="28" t="s">
        <v>40</v>
      </c>
      <c r="K29" s="27"/>
    </row>
    <row r="30" spans="2:11" s="6" customFormat="1" ht="15" customHeight="1">
      <c r="B30" s="23"/>
      <c r="C30" s="24"/>
      <c r="D30" s="30" t="s">
        <v>41</v>
      </c>
      <c r="E30" s="30" t="s">
        <v>42</v>
      </c>
      <c r="F30" s="96">
        <f>ROUND(SUM($BE$81:$BE$99),2)</f>
        <v>0</v>
      </c>
      <c r="G30" s="24"/>
      <c r="H30" s="24"/>
      <c r="I30" s="97">
        <v>0.21</v>
      </c>
      <c r="J30" s="96">
        <f>ROUND(SUM($BE$81:$BE$99)*$I$30,2)</f>
        <v>0</v>
      </c>
      <c r="K30" s="27"/>
    </row>
    <row r="31" spans="2:11" s="6" customFormat="1" ht="15" customHeight="1">
      <c r="B31" s="23"/>
      <c r="C31" s="24"/>
      <c r="D31" s="24"/>
      <c r="E31" s="30" t="s">
        <v>43</v>
      </c>
      <c r="F31" s="96">
        <f>ROUND(SUM($BF$81:$BF$99),2)</f>
        <v>0</v>
      </c>
      <c r="G31" s="24"/>
      <c r="H31" s="24"/>
      <c r="I31" s="97">
        <v>0.15</v>
      </c>
      <c r="J31" s="96">
        <f>ROUND(SUM($BF$81:$BF$99)*$I$31,2)</f>
        <v>0</v>
      </c>
      <c r="K31" s="27"/>
    </row>
    <row r="32" spans="2:11" s="6" customFormat="1" ht="15" customHeight="1" hidden="1">
      <c r="B32" s="23"/>
      <c r="C32" s="24"/>
      <c r="D32" s="24"/>
      <c r="E32" s="30" t="s">
        <v>44</v>
      </c>
      <c r="F32" s="96">
        <f>ROUND(SUM($BG$81:$BG$99),2)</f>
        <v>0</v>
      </c>
      <c r="G32" s="24"/>
      <c r="H32" s="24"/>
      <c r="I32" s="97">
        <v>0.21</v>
      </c>
      <c r="J32" s="96">
        <v>0</v>
      </c>
      <c r="K32" s="27"/>
    </row>
    <row r="33" spans="2:11" s="6" customFormat="1" ht="15" customHeight="1" hidden="1">
      <c r="B33" s="23"/>
      <c r="C33" s="24"/>
      <c r="D33" s="24"/>
      <c r="E33" s="30" t="s">
        <v>45</v>
      </c>
      <c r="F33" s="96">
        <f>ROUND(SUM($BH$81:$BH$99),2)</f>
        <v>0</v>
      </c>
      <c r="G33" s="24"/>
      <c r="H33" s="24"/>
      <c r="I33" s="97">
        <v>0.15</v>
      </c>
      <c r="J33" s="96">
        <v>0</v>
      </c>
      <c r="K33" s="27"/>
    </row>
    <row r="34" spans="2:11" s="6" customFormat="1" ht="15" customHeight="1" hidden="1">
      <c r="B34" s="23"/>
      <c r="C34" s="24"/>
      <c r="D34" s="24"/>
      <c r="E34" s="30" t="s">
        <v>46</v>
      </c>
      <c r="F34" s="96">
        <f>ROUND(SUM($BI$81:$BI$99),2)</f>
        <v>0</v>
      </c>
      <c r="G34" s="24"/>
      <c r="H34" s="24"/>
      <c r="I34" s="97">
        <v>0</v>
      </c>
      <c r="J34" s="96">
        <v>0</v>
      </c>
      <c r="K34" s="27"/>
    </row>
    <row r="35" spans="2:11" s="6" customFormat="1" ht="7.5" customHeight="1">
      <c r="B35" s="23"/>
      <c r="C35" s="24"/>
      <c r="D35" s="24"/>
      <c r="E35" s="24"/>
      <c r="F35" s="24"/>
      <c r="G35" s="24"/>
      <c r="H35" s="24"/>
      <c r="J35" s="24"/>
      <c r="K35" s="27"/>
    </row>
    <row r="36" spans="2:11" s="6" customFormat="1" ht="26.25" customHeight="1">
      <c r="B36" s="23"/>
      <c r="C36" s="32"/>
      <c r="D36" s="33" t="s">
        <v>47</v>
      </c>
      <c r="E36" s="34"/>
      <c r="F36" s="34"/>
      <c r="G36" s="98" t="s">
        <v>48</v>
      </c>
      <c r="H36" s="35" t="s">
        <v>49</v>
      </c>
      <c r="I36" s="99"/>
      <c r="J36" s="36">
        <f>ROUND(SUM($J$27:$J$34),2)</f>
        <v>0</v>
      </c>
      <c r="K36" s="100"/>
    </row>
    <row r="37" spans="2:11" s="6" customFormat="1" ht="15" customHeight="1">
      <c r="B37" s="38"/>
      <c r="C37" s="39"/>
      <c r="D37" s="39"/>
      <c r="E37" s="39"/>
      <c r="F37" s="39"/>
      <c r="G37" s="39"/>
      <c r="H37" s="39"/>
      <c r="I37" s="101"/>
      <c r="J37" s="39"/>
      <c r="K37" s="40"/>
    </row>
    <row r="41" spans="2:11" s="6" customFormat="1" ht="7.5" customHeight="1">
      <c r="B41" s="102"/>
      <c r="C41" s="103"/>
      <c r="D41" s="103"/>
      <c r="E41" s="103"/>
      <c r="F41" s="103"/>
      <c r="G41" s="103"/>
      <c r="H41" s="103"/>
      <c r="I41" s="103"/>
      <c r="J41" s="103"/>
      <c r="K41" s="104"/>
    </row>
    <row r="42" spans="2:11" s="6" customFormat="1" ht="37.5" customHeight="1">
      <c r="B42" s="23"/>
      <c r="C42" s="12" t="s">
        <v>96</v>
      </c>
      <c r="D42" s="24"/>
      <c r="E42" s="24"/>
      <c r="F42" s="24"/>
      <c r="G42" s="24"/>
      <c r="H42" s="24"/>
      <c r="J42" s="24"/>
      <c r="K42" s="27"/>
    </row>
    <row r="43" spans="2:11" s="6" customFormat="1" ht="7.5" customHeight="1">
      <c r="B43" s="23"/>
      <c r="C43" s="24"/>
      <c r="D43" s="24"/>
      <c r="E43" s="24"/>
      <c r="F43" s="24"/>
      <c r="G43" s="24"/>
      <c r="H43" s="24"/>
      <c r="J43" s="24"/>
      <c r="K43" s="27"/>
    </row>
    <row r="44" spans="2:11" s="6" customFormat="1" ht="15" customHeight="1">
      <c r="B44" s="23"/>
      <c r="C44" s="19" t="s">
        <v>15</v>
      </c>
      <c r="D44" s="24"/>
      <c r="E44" s="24"/>
      <c r="F44" s="24"/>
      <c r="G44" s="24"/>
      <c r="H44" s="24"/>
      <c r="J44" s="24"/>
      <c r="K44" s="27"/>
    </row>
    <row r="45" spans="2:11" s="6" customFormat="1" ht="16.5" customHeight="1">
      <c r="B45" s="23"/>
      <c r="C45" s="24"/>
      <c r="D45" s="24"/>
      <c r="E45" s="229" t="str">
        <f>$E$7</f>
        <v>Příroda spojuje - Branaldova cesta</v>
      </c>
      <c r="F45" s="204"/>
      <c r="G45" s="204"/>
      <c r="H45" s="204"/>
      <c r="J45" s="24"/>
      <c r="K45" s="27"/>
    </row>
    <row r="46" spans="2:11" s="6" customFormat="1" ht="15" customHeight="1">
      <c r="B46" s="23"/>
      <c r="C46" s="19" t="s">
        <v>94</v>
      </c>
      <c r="D46" s="24"/>
      <c r="E46" s="24"/>
      <c r="F46" s="24"/>
      <c r="G46" s="24"/>
      <c r="H46" s="24"/>
      <c r="J46" s="24"/>
      <c r="K46" s="27"/>
    </row>
    <row r="47" spans="2:11" s="6" customFormat="1" ht="19.5" customHeight="1">
      <c r="B47" s="23"/>
      <c r="C47" s="24"/>
      <c r="D47" s="24"/>
      <c r="E47" s="212" t="str">
        <f>$E$9</f>
        <v>OST - Ostatní náklady</v>
      </c>
      <c r="F47" s="204"/>
      <c r="G47" s="204"/>
      <c r="H47" s="204"/>
      <c r="J47" s="24"/>
      <c r="K47" s="27"/>
    </row>
    <row r="48" spans="2:11" s="6" customFormat="1" ht="7.5" customHeight="1">
      <c r="B48" s="23"/>
      <c r="C48" s="24"/>
      <c r="D48" s="24"/>
      <c r="E48" s="24"/>
      <c r="F48" s="24"/>
      <c r="G48" s="24"/>
      <c r="H48" s="24"/>
      <c r="J48" s="24"/>
      <c r="K48" s="27"/>
    </row>
    <row r="49" spans="2:11" s="6" customFormat="1" ht="18.75" customHeight="1">
      <c r="B49" s="23"/>
      <c r="C49" s="19" t="s">
        <v>21</v>
      </c>
      <c r="D49" s="24"/>
      <c r="E49" s="24"/>
      <c r="F49" s="17" t="str">
        <f>$F$12</f>
        <v>Karlovy Vary</v>
      </c>
      <c r="G49" s="24"/>
      <c r="H49" s="24"/>
      <c r="I49" s="88" t="s">
        <v>23</v>
      </c>
      <c r="J49" s="52" t="str">
        <f>IF($J$12="","",$J$12)</f>
        <v>01.10.2014</v>
      </c>
      <c r="K49" s="27"/>
    </row>
    <row r="50" spans="2:11" s="6" customFormat="1" ht="7.5" customHeight="1">
      <c r="B50" s="23"/>
      <c r="C50" s="24"/>
      <c r="D50" s="24"/>
      <c r="E50" s="24"/>
      <c r="F50" s="24"/>
      <c r="G50" s="24"/>
      <c r="H50" s="24"/>
      <c r="J50" s="24"/>
      <c r="K50" s="27"/>
    </row>
    <row r="51" spans="2:11" s="6" customFormat="1" ht="15.75" customHeight="1">
      <c r="B51" s="23"/>
      <c r="C51" s="19" t="s">
        <v>27</v>
      </c>
      <c r="D51" s="24"/>
      <c r="E51" s="24"/>
      <c r="F51" s="17" t="str">
        <f>$E$15</f>
        <v> </v>
      </c>
      <c r="G51" s="24"/>
      <c r="H51" s="24"/>
      <c r="I51" s="88" t="s">
        <v>33</v>
      </c>
      <c r="J51" s="17" t="str">
        <f>$E$21</f>
        <v>Ing. David Pokorný</v>
      </c>
      <c r="K51" s="27"/>
    </row>
    <row r="52" spans="2:11" s="6" customFormat="1" ht="15" customHeight="1">
      <c r="B52" s="23"/>
      <c r="C52" s="19" t="s">
        <v>31</v>
      </c>
      <c r="D52" s="24"/>
      <c r="E52" s="24"/>
      <c r="F52" s="17">
        <f>IF($E$18="","",$E$18)</f>
      </c>
      <c r="G52" s="24"/>
      <c r="H52" s="24"/>
      <c r="J52" s="24"/>
      <c r="K52" s="27"/>
    </row>
    <row r="53" spans="2:11" s="6" customFormat="1" ht="11.25" customHeight="1">
      <c r="B53" s="23"/>
      <c r="C53" s="24"/>
      <c r="D53" s="24"/>
      <c r="E53" s="24"/>
      <c r="F53" s="24"/>
      <c r="G53" s="24"/>
      <c r="H53" s="24"/>
      <c r="J53" s="24"/>
      <c r="K53" s="27"/>
    </row>
    <row r="54" spans="2:11" s="6" customFormat="1" ht="30" customHeight="1">
      <c r="B54" s="23"/>
      <c r="C54" s="105" t="s">
        <v>97</v>
      </c>
      <c r="D54" s="32"/>
      <c r="E54" s="32"/>
      <c r="F54" s="32"/>
      <c r="G54" s="32"/>
      <c r="H54" s="32"/>
      <c r="I54" s="106"/>
      <c r="J54" s="107" t="s">
        <v>98</v>
      </c>
      <c r="K54" s="37"/>
    </row>
    <row r="55" spans="2:11" s="6" customFormat="1" ht="11.25" customHeight="1">
      <c r="B55" s="23"/>
      <c r="C55" s="24"/>
      <c r="D55" s="24"/>
      <c r="E55" s="24"/>
      <c r="F55" s="24"/>
      <c r="G55" s="24"/>
      <c r="H55" s="24"/>
      <c r="J55" s="24"/>
      <c r="K55" s="27"/>
    </row>
    <row r="56" spans="2:47" s="6" customFormat="1" ht="30" customHeight="1">
      <c r="B56" s="23"/>
      <c r="C56" s="66" t="s">
        <v>99</v>
      </c>
      <c r="D56" s="24"/>
      <c r="E56" s="24"/>
      <c r="F56" s="24"/>
      <c r="G56" s="24"/>
      <c r="H56" s="24"/>
      <c r="J56" s="67">
        <f>ROUND($J$81,2)</f>
        <v>0</v>
      </c>
      <c r="K56" s="27"/>
      <c r="AU56" s="6" t="s">
        <v>100</v>
      </c>
    </row>
    <row r="57" spans="2:11" s="73" customFormat="1" ht="25.5" customHeight="1">
      <c r="B57" s="108"/>
      <c r="C57" s="109"/>
      <c r="D57" s="110" t="s">
        <v>956</v>
      </c>
      <c r="E57" s="110"/>
      <c r="F57" s="110"/>
      <c r="G57" s="110"/>
      <c r="H57" s="110"/>
      <c r="I57" s="111"/>
      <c r="J57" s="112">
        <f>ROUND($J$82,2)</f>
        <v>0</v>
      </c>
      <c r="K57" s="113"/>
    </row>
    <row r="58" spans="2:11" s="114" customFormat="1" ht="21" customHeight="1">
      <c r="B58" s="115"/>
      <c r="C58" s="116"/>
      <c r="D58" s="117" t="s">
        <v>957</v>
      </c>
      <c r="E58" s="117"/>
      <c r="F58" s="117"/>
      <c r="G58" s="117"/>
      <c r="H58" s="117"/>
      <c r="I58" s="118"/>
      <c r="J58" s="119">
        <f>ROUND($J$83,2)</f>
        <v>0</v>
      </c>
      <c r="K58" s="120"/>
    </row>
    <row r="59" spans="2:11" s="114" customFormat="1" ht="21" customHeight="1">
      <c r="B59" s="115"/>
      <c r="C59" s="116"/>
      <c r="D59" s="117" t="s">
        <v>958</v>
      </c>
      <c r="E59" s="117"/>
      <c r="F59" s="117"/>
      <c r="G59" s="117"/>
      <c r="H59" s="117"/>
      <c r="I59" s="118"/>
      <c r="J59" s="119">
        <f>ROUND($J$88,2)</f>
        <v>0</v>
      </c>
      <c r="K59" s="120"/>
    </row>
    <row r="60" spans="2:11" s="114" customFormat="1" ht="21" customHeight="1">
      <c r="B60" s="115"/>
      <c r="C60" s="116"/>
      <c r="D60" s="117" t="s">
        <v>959</v>
      </c>
      <c r="E60" s="117"/>
      <c r="F60" s="117"/>
      <c r="G60" s="117"/>
      <c r="H60" s="117"/>
      <c r="I60" s="118"/>
      <c r="J60" s="119">
        <f>ROUND($J$94,2)</f>
        <v>0</v>
      </c>
      <c r="K60" s="120"/>
    </row>
    <row r="61" spans="2:11" s="114" customFormat="1" ht="21" customHeight="1">
      <c r="B61" s="115"/>
      <c r="C61" s="116"/>
      <c r="D61" s="117" t="s">
        <v>960</v>
      </c>
      <c r="E61" s="117"/>
      <c r="F61" s="117"/>
      <c r="G61" s="117"/>
      <c r="H61" s="117"/>
      <c r="I61" s="118"/>
      <c r="J61" s="119">
        <f>ROUND($J$98,2)</f>
        <v>0</v>
      </c>
      <c r="K61" s="120"/>
    </row>
    <row r="62" spans="2:11" s="6" customFormat="1" ht="22.5" customHeight="1">
      <c r="B62" s="23"/>
      <c r="C62" s="24"/>
      <c r="D62" s="24"/>
      <c r="E62" s="24"/>
      <c r="F62" s="24"/>
      <c r="G62" s="24"/>
      <c r="H62" s="24"/>
      <c r="J62" s="24"/>
      <c r="K62" s="27"/>
    </row>
    <row r="63" spans="2:11" s="6" customFormat="1" ht="7.5" customHeight="1">
      <c r="B63" s="38"/>
      <c r="C63" s="39"/>
      <c r="D63" s="39"/>
      <c r="E63" s="39"/>
      <c r="F63" s="39"/>
      <c r="G63" s="39"/>
      <c r="H63" s="39"/>
      <c r="I63" s="101"/>
      <c r="J63" s="39"/>
      <c r="K63" s="40"/>
    </row>
    <row r="67" spans="2:12" s="6" customFormat="1" ht="7.5" customHeight="1">
      <c r="B67" s="41"/>
      <c r="C67" s="42"/>
      <c r="D67" s="42"/>
      <c r="E67" s="42"/>
      <c r="F67" s="42"/>
      <c r="G67" s="42"/>
      <c r="H67" s="42"/>
      <c r="I67" s="103"/>
      <c r="J67" s="42"/>
      <c r="K67" s="42"/>
      <c r="L67" s="43"/>
    </row>
    <row r="68" spans="2:12" s="6" customFormat="1" ht="37.5" customHeight="1">
      <c r="B68" s="23"/>
      <c r="C68" s="12" t="s">
        <v>112</v>
      </c>
      <c r="D68" s="24"/>
      <c r="E68" s="24"/>
      <c r="F68" s="24"/>
      <c r="G68" s="24"/>
      <c r="H68" s="24"/>
      <c r="J68" s="24"/>
      <c r="K68" s="24"/>
      <c r="L68" s="43"/>
    </row>
    <row r="69" spans="2:12" s="6" customFormat="1" ht="7.5" customHeight="1">
      <c r="B69" s="23"/>
      <c r="C69" s="24"/>
      <c r="D69" s="24"/>
      <c r="E69" s="24"/>
      <c r="F69" s="24"/>
      <c r="G69" s="24"/>
      <c r="H69" s="24"/>
      <c r="J69" s="24"/>
      <c r="K69" s="24"/>
      <c r="L69" s="43"/>
    </row>
    <row r="70" spans="2:12" s="6" customFormat="1" ht="15" customHeight="1">
      <c r="B70" s="23"/>
      <c r="C70" s="19" t="s">
        <v>15</v>
      </c>
      <c r="D70" s="24"/>
      <c r="E70" s="24"/>
      <c r="F70" s="24"/>
      <c r="G70" s="24"/>
      <c r="H70" s="24"/>
      <c r="J70" s="24"/>
      <c r="K70" s="24"/>
      <c r="L70" s="43"/>
    </row>
    <row r="71" spans="2:12" s="6" customFormat="1" ht="16.5" customHeight="1">
      <c r="B71" s="23"/>
      <c r="C71" s="24"/>
      <c r="D71" s="24"/>
      <c r="E71" s="229" t="str">
        <f>$E$7</f>
        <v>Příroda spojuje - Branaldova cesta</v>
      </c>
      <c r="F71" s="204"/>
      <c r="G71" s="204"/>
      <c r="H71" s="204"/>
      <c r="J71" s="24"/>
      <c r="K71" s="24"/>
      <c r="L71" s="43"/>
    </row>
    <row r="72" spans="2:12" s="6" customFormat="1" ht="15" customHeight="1">
      <c r="B72" s="23"/>
      <c r="C72" s="19" t="s">
        <v>94</v>
      </c>
      <c r="D72" s="24"/>
      <c r="E72" s="24"/>
      <c r="F72" s="24"/>
      <c r="G72" s="24"/>
      <c r="H72" s="24"/>
      <c r="J72" s="24"/>
      <c r="K72" s="24"/>
      <c r="L72" s="43"/>
    </row>
    <row r="73" spans="2:12" s="6" customFormat="1" ht="19.5" customHeight="1">
      <c r="B73" s="23"/>
      <c r="C73" s="24"/>
      <c r="D73" s="24"/>
      <c r="E73" s="212" t="str">
        <f>$E$9</f>
        <v>OST - Ostatní náklady</v>
      </c>
      <c r="F73" s="204"/>
      <c r="G73" s="204"/>
      <c r="H73" s="204"/>
      <c r="J73" s="24"/>
      <c r="K73" s="24"/>
      <c r="L73" s="43"/>
    </row>
    <row r="74" spans="2:12" s="6" customFormat="1" ht="7.5" customHeight="1">
      <c r="B74" s="23"/>
      <c r="C74" s="24"/>
      <c r="D74" s="24"/>
      <c r="E74" s="24"/>
      <c r="F74" s="24"/>
      <c r="G74" s="24"/>
      <c r="H74" s="24"/>
      <c r="J74" s="24"/>
      <c r="K74" s="24"/>
      <c r="L74" s="43"/>
    </row>
    <row r="75" spans="2:12" s="6" customFormat="1" ht="18.75" customHeight="1">
      <c r="B75" s="23"/>
      <c r="C75" s="19" t="s">
        <v>21</v>
      </c>
      <c r="D75" s="24"/>
      <c r="E75" s="24"/>
      <c r="F75" s="17" t="str">
        <f>$F$12</f>
        <v>Karlovy Vary</v>
      </c>
      <c r="G75" s="24"/>
      <c r="H75" s="24"/>
      <c r="I75" s="88" t="s">
        <v>23</v>
      </c>
      <c r="J75" s="52" t="str">
        <f>IF($J$12="","",$J$12)</f>
        <v>01.10.2014</v>
      </c>
      <c r="K75" s="24"/>
      <c r="L75" s="43"/>
    </row>
    <row r="76" spans="2:12" s="6" customFormat="1" ht="7.5" customHeight="1">
      <c r="B76" s="23"/>
      <c r="C76" s="24"/>
      <c r="D76" s="24"/>
      <c r="E76" s="24"/>
      <c r="F76" s="24"/>
      <c r="G76" s="24"/>
      <c r="H76" s="24"/>
      <c r="J76" s="24"/>
      <c r="K76" s="24"/>
      <c r="L76" s="43"/>
    </row>
    <row r="77" spans="2:12" s="6" customFormat="1" ht="15.75" customHeight="1">
      <c r="B77" s="23"/>
      <c r="C77" s="19" t="s">
        <v>27</v>
      </c>
      <c r="D77" s="24"/>
      <c r="E77" s="24"/>
      <c r="F77" s="17" t="str">
        <f>$E$15</f>
        <v> </v>
      </c>
      <c r="G77" s="24"/>
      <c r="H77" s="24"/>
      <c r="I77" s="88" t="s">
        <v>33</v>
      </c>
      <c r="J77" s="17" t="str">
        <f>$E$21</f>
        <v>Ing. David Pokorný</v>
      </c>
      <c r="K77" s="24"/>
      <c r="L77" s="43"/>
    </row>
    <row r="78" spans="2:12" s="6" customFormat="1" ht="15" customHeight="1">
      <c r="B78" s="23"/>
      <c r="C78" s="19" t="s">
        <v>31</v>
      </c>
      <c r="D78" s="24"/>
      <c r="E78" s="24"/>
      <c r="F78" s="17">
        <f>IF($E$18="","",$E$18)</f>
      </c>
      <c r="G78" s="24"/>
      <c r="H78" s="24"/>
      <c r="J78" s="24"/>
      <c r="K78" s="24"/>
      <c r="L78" s="43"/>
    </row>
    <row r="79" spans="2:12" s="6" customFormat="1" ht="11.25" customHeight="1">
      <c r="B79" s="23"/>
      <c r="C79" s="24"/>
      <c r="D79" s="24"/>
      <c r="E79" s="24"/>
      <c r="F79" s="24"/>
      <c r="G79" s="24"/>
      <c r="H79" s="24"/>
      <c r="J79" s="24"/>
      <c r="K79" s="24"/>
      <c r="L79" s="43"/>
    </row>
    <row r="80" spans="2:20" s="121" customFormat="1" ht="30" customHeight="1">
      <c r="B80" s="122"/>
      <c r="C80" s="123" t="s">
        <v>113</v>
      </c>
      <c r="D80" s="124" t="s">
        <v>56</v>
      </c>
      <c r="E80" s="124" t="s">
        <v>52</v>
      </c>
      <c r="F80" s="124" t="s">
        <v>114</v>
      </c>
      <c r="G80" s="124" t="s">
        <v>115</v>
      </c>
      <c r="H80" s="124" t="s">
        <v>116</v>
      </c>
      <c r="I80" s="125" t="s">
        <v>117</v>
      </c>
      <c r="J80" s="124" t="s">
        <v>118</v>
      </c>
      <c r="K80" s="126" t="s">
        <v>119</v>
      </c>
      <c r="L80" s="127"/>
      <c r="M80" s="59" t="s">
        <v>120</v>
      </c>
      <c r="N80" s="60" t="s">
        <v>41</v>
      </c>
      <c r="O80" s="60" t="s">
        <v>121</v>
      </c>
      <c r="P80" s="60" t="s">
        <v>122</v>
      </c>
      <c r="Q80" s="60" t="s">
        <v>123</v>
      </c>
      <c r="R80" s="60" t="s">
        <v>124</v>
      </c>
      <c r="S80" s="60" t="s">
        <v>125</v>
      </c>
      <c r="T80" s="61" t="s">
        <v>126</v>
      </c>
    </row>
    <row r="81" spans="2:63" s="6" customFormat="1" ht="30" customHeight="1">
      <c r="B81" s="23"/>
      <c r="C81" s="66" t="s">
        <v>99</v>
      </c>
      <c r="D81" s="24"/>
      <c r="E81" s="24"/>
      <c r="F81" s="24"/>
      <c r="G81" s="24"/>
      <c r="H81" s="24"/>
      <c r="J81" s="128">
        <f>$BK$81</f>
        <v>0</v>
      </c>
      <c r="K81" s="24"/>
      <c r="L81" s="43"/>
      <c r="M81" s="63"/>
      <c r="N81" s="64"/>
      <c r="O81" s="64"/>
      <c r="P81" s="129">
        <f>$P$82</f>
        <v>0</v>
      </c>
      <c r="Q81" s="64"/>
      <c r="R81" s="129">
        <f>$R$82</f>
        <v>0</v>
      </c>
      <c r="S81" s="64"/>
      <c r="T81" s="130">
        <f>$T$82</f>
        <v>0</v>
      </c>
      <c r="AT81" s="6" t="s">
        <v>70</v>
      </c>
      <c r="AU81" s="6" t="s">
        <v>100</v>
      </c>
      <c r="BK81" s="131">
        <f>$BK$82</f>
        <v>0</v>
      </c>
    </row>
    <row r="82" spans="2:63" s="132" customFormat="1" ht="37.5" customHeight="1">
      <c r="B82" s="133"/>
      <c r="C82" s="134"/>
      <c r="D82" s="134" t="s">
        <v>70</v>
      </c>
      <c r="E82" s="135" t="s">
        <v>961</v>
      </c>
      <c r="F82" s="135" t="s">
        <v>962</v>
      </c>
      <c r="G82" s="134"/>
      <c r="H82" s="134"/>
      <c r="J82" s="136">
        <f>$BK$82</f>
        <v>0</v>
      </c>
      <c r="K82" s="134"/>
      <c r="L82" s="137"/>
      <c r="M82" s="138"/>
      <c r="N82" s="134"/>
      <c r="O82" s="134"/>
      <c r="P82" s="139">
        <f>$P$83+$P$88+$P$94+$P$98</f>
        <v>0</v>
      </c>
      <c r="Q82" s="134"/>
      <c r="R82" s="139">
        <f>$R$83+$R$88+$R$94+$R$98</f>
        <v>0</v>
      </c>
      <c r="S82" s="134"/>
      <c r="T82" s="140">
        <f>$T$83+$T$88+$T$94+$T$98</f>
        <v>0</v>
      </c>
      <c r="AR82" s="141" t="s">
        <v>162</v>
      </c>
      <c r="AT82" s="141" t="s">
        <v>70</v>
      </c>
      <c r="AU82" s="141" t="s">
        <v>71</v>
      </c>
      <c r="AY82" s="141" t="s">
        <v>129</v>
      </c>
      <c r="BK82" s="142">
        <f>$BK$83+$BK$88+$BK$94+$BK$98</f>
        <v>0</v>
      </c>
    </row>
    <row r="83" spans="2:63" s="132" customFormat="1" ht="21" customHeight="1">
      <c r="B83" s="133"/>
      <c r="C83" s="134"/>
      <c r="D83" s="134" t="s">
        <v>70</v>
      </c>
      <c r="E83" s="143" t="s">
        <v>963</v>
      </c>
      <c r="F83" s="143" t="s">
        <v>964</v>
      </c>
      <c r="G83" s="134"/>
      <c r="H83" s="134"/>
      <c r="J83" s="144">
        <f>$BK$83</f>
        <v>0</v>
      </c>
      <c r="K83" s="134"/>
      <c r="L83" s="137"/>
      <c r="M83" s="138"/>
      <c r="N83" s="134"/>
      <c r="O83" s="134"/>
      <c r="P83" s="139">
        <f>SUM($P$84:$P$87)</f>
        <v>0</v>
      </c>
      <c r="Q83" s="134"/>
      <c r="R83" s="139">
        <f>SUM($R$84:$R$87)</f>
        <v>0</v>
      </c>
      <c r="S83" s="134"/>
      <c r="T83" s="140">
        <f>SUM($T$84:$T$87)</f>
        <v>0</v>
      </c>
      <c r="AR83" s="141" t="s">
        <v>162</v>
      </c>
      <c r="AT83" s="141" t="s">
        <v>70</v>
      </c>
      <c r="AU83" s="141" t="s">
        <v>20</v>
      </c>
      <c r="AY83" s="141" t="s">
        <v>129</v>
      </c>
      <c r="BK83" s="142">
        <f>SUM($BK$84:$BK$87)</f>
        <v>0</v>
      </c>
    </row>
    <row r="84" spans="2:65" s="6" customFormat="1" ht="15.75" customHeight="1">
      <c r="B84" s="23"/>
      <c r="C84" s="145" t="s">
        <v>20</v>
      </c>
      <c r="D84" s="145" t="s">
        <v>131</v>
      </c>
      <c r="E84" s="146" t="s">
        <v>965</v>
      </c>
      <c r="F84" s="147" t="s">
        <v>966</v>
      </c>
      <c r="G84" s="148" t="s">
        <v>967</v>
      </c>
      <c r="H84" s="149">
        <v>1</v>
      </c>
      <c r="I84" s="150"/>
      <c r="J84" s="151">
        <f>ROUND($I$84*$H$84,2)</f>
        <v>0</v>
      </c>
      <c r="K84" s="147" t="s">
        <v>135</v>
      </c>
      <c r="L84" s="43"/>
      <c r="M84" s="152"/>
      <c r="N84" s="153" t="s">
        <v>42</v>
      </c>
      <c r="O84" s="24"/>
      <c r="P84" s="24"/>
      <c r="Q84" s="154">
        <v>0</v>
      </c>
      <c r="R84" s="154">
        <f>$Q$84*$H$84</f>
        <v>0</v>
      </c>
      <c r="S84" s="154">
        <v>0</v>
      </c>
      <c r="T84" s="155">
        <f>$S$84*$H$84</f>
        <v>0</v>
      </c>
      <c r="AR84" s="89" t="s">
        <v>968</v>
      </c>
      <c r="AT84" s="89" t="s">
        <v>131</v>
      </c>
      <c r="AU84" s="89" t="s">
        <v>79</v>
      </c>
      <c r="AY84" s="6" t="s">
        <v>129</v>
      </c>
      <c r="BE84" s="156">
        <f>IF($N$84="základní",$J$84,0)</f>
        <v>0</v>
      </c>
      <c r="BF84" s="156">
        <f>IF($N$84="snížená",$J$84,0)</f>
        <v>0</v>
      </c>
      <c r="BG84" s="156">
        <f>IF($N$84="zákl. přenesená",$J$84,0)</f>
        <v>0</v>
      </c>
      <c r="BH84" s="156">
        <f>IF($N$84="sníž. přenesená",$J$84,0)</f>
        <v>0</v>
      </c>
      <c r="BI84" s="156">
        <f>IF($N$84="nulová",$J$84,0)</f>
        <v>0</v>
      </c>
      <c r="BJ84" s="89" t="s">
        <v>20</v>
      </c>
      <c r="BK84" s="156">
        <f>ROUND($I$84*$H$84,2)</f>
        <v>0</v>
      </c>
      <c r="BL84" s="89" t="s">
        <v>968</v>
      </c>
      <c r="BM84" s="89" t="s">
        <v>969</v>
      </c>
    </row>
    <row r="85" spans="2:47" s="6" customFormat="1" ht="30.75" customHeight="1">
      <c r="B85" s="23"/>
      <c r="C85" s="24"/>
      <c r="D85" s="157" t="s">
        <v>556</v>
      </c>
      <c r="E85" s="24"/>
      <c r="F85" s="160" t="s">
        <v>970</v>
      </c>
      <c r="G85" s="24"/>
      <c r="H85" s="24"/>
      <c r="J85" s="24"/>
      <c r="K85" s="24"/>
      <c r="L85" s="43"/>
      <c r="M85" s="56"/>
      <c r="N85" s="24"/>
      <c r="O85" s="24"/>
      <c r="P85" s="24"/>
      <c r="Q85" s="24"/>
      <c r="R85" s="24"/>
      <c r="S85" s="24"/>
      <c r="T85" s="57"/>
      <c r="AT85" s="6" t="s">
        <v>556</v>
      </c>
      <c r="AU85" s="6" t="s">
        <v>79</v>
      </c>
    </row>
    <row r="86" spans="2:65" s="6" customFormat="1" ht="15.75" customHeight="1">
      <c r="B86" s="23"/>
      <c r="C86" s="145" t="s">
        <v>79</v>
      </c>
      <c r="D86" s="145" t="s">
        <v>131</v>
      </c>
      <c r="E86" s="146" t="s">
        <v>971</v>
      </c>
      <c r="F86" s="147" t="s">
        <v>972</v>
      </c>
      <c r="G86" s="148" t="s">
        <v>967</v>
      </c>
      <c r="H86" s="149">
        <v>1</v>
      </c>
      <c r="I86" s="150"/>
      <c r="J86" s="151">
        <f>ROUND($I$86*$H$86,2)</f>
        <v>0</v>
      </c>
      <c r="K86" s="147" t="s">
        <v>135</v>
      </c>
      <c r="L86" s="43"/>
      <c r="M86" s="152"/>
      <c r="N86" s="153" t="s">
        <v>42</v>
      </c>
      <c r="O86" s="24"/>
      <c r="P86" s="24"/>
      <c r="Q86" s="154">
        <v>0</v>
      </c>
      <c r="R86" s="154">
        <f>$Q$86*$H$86</f>
        <v>0</v>
      </c>
      <c r="S86" s="154">
        <v>0</v>
      </c>
      <c r="T86" s="155">
        <f>$S$86*$H$86</f>
        <v>0</v>
      </c>
      <c r="AR86" s="89" t="s">
        <v>968</v>
      </c>
      <c r="AT86" s="89" t="s">
        <v>131</v>
      </c>
      <c r="AU86" s="89" t="s">
        <v>79</v>
      </c>
      <c r="AY86" s="6" t="s">
        <v>129</v>
      </c>
      <c r="BE86" s="156">
        <f>IF($N$86="základní",$J$86,0)</f>
        <v>0</v>
      </c>
      <c r="BF86" s="156">
        <f>IF($N$86="snížená",$J$86,0)</f>
        <v>0</v>
      </c>
      <c r="BG86" s="156">
        <f>IF($N$86="zákl. přenesená",$J$86,0)</f>
        <v>0</v>
      </c>
      <c r="BH86" s="156">
        <f>IF($N$86="sníž. přenesená",$J$86,0)</f>
        <v>0</v>
      </c>
      <c r="BI86" s="156">
        <f>IF($N$86="nulová",$J$86,0)</f>
        <v>0</v>
      </c>
      <c r="BJ86" s="89" t="s">
        <v>20</v>
      </c>
      <c r="BK86" s="156">
        <f>ROUND($I$86*$H$86,2)</f>
        <v>0</v>
      </c>
      <c r="BL86" s="89" t="s">
        <v>968</v>
      </c>
      <c r="BM86" s="89" t="s">
        <v>973</v>
      </c>
    </row>
    <row r="87" spans="2:65" s="6" customFormat="1" ht="15.75" customHeight="1">
      <c r="B87" s="23"/>
      <c r="C87" s="148" t="s">
        <v>153</v>
      </c>
      <c r="D87" s="148" t="s">
        <v>131</v>
      </c>
      <c r="E87" s="146" t="s">
        <v>974</v>
      </c>
      <c r="F87" s="147" t="s">
        <v>975</v>
      </c>
      <c r="G87" s="148" t="s">
        <v>967</v>
      </c>
      <c r="H87" s="149">
        <v>1</v>
      </c>
      <c r="I87" s="150"/>
      <c r="J87" s="151">
        <f>ROUND($I$87*$H$87,2)</f>
        <v>0</v>
      </c>
      <c r="K87" s="147" t="s">
        <v>135</v>
      </c>
      <c r="L87" s="43"/>
      <c r="M87" s="152"/>
      <c r="N87" s="153" t="s">
        <v>42</v>
      </c>
      <c r="O87" s="24"/>
      <c r="P87" s="24"/>
      <c r="Q87" s="154">
        <v>0</v>
      </c>
      <c r="R87" s="154">
        <f>$Q$87*$H$87</f>
        <v>0</v>
      </c>
      <c r="S87" s="154">
        <v>0</v>
      </c>
      <c r="T87" s="155">
        <f>$S$87*$H$87</f>
        <v>0</v>
      </c>
      <c r="AR87" s="89" t="s">
        <v>968</v>
      </c>
      <c r="AT87" s="89" t="s">
        <v>131</v>
      </c>
      <c r="AU87" s="89" t="s">
        <v>79</v>
      </c>
      <c r="AY87" s="89" t="s">
        <v>129</v>
      </c>
      <c r="BE87" s="156">
        <f>IF($N$87="základní",$J$87,0)</f>
        <v>0</v>
      </c>
      <c r="BF87" s="156">
        <f>IF($N$87="snížená",$J$87,0)</f>
        <v>0</v>
      </c>
      <c r="BG87" s="156">
        <f>IF($N$87="zákl. přenesená",$J$87,0)</f>
        <v>0</v>
      </c>
      <c r="BH87" s="156">
        <f>IF($N$87="sníž. přenesená",$J$87,0)</f>
        <v>0</v>
      </c>
      <c r="BI87" s="156">
        <f>IF($N$87="nulová",$J$87,0)</f>
        <v>0</v>
      </c>
      <c r="BJ87" s="89" t="s">
        <v>20</v>
      </c>
      <c r="BK87" s="156">
        <f>ROUND($I$87*$H$87,2)</f>
        <v>0</v>
      </c>
      <c r="BL87" s="89" t="s">
        <v>968</v>
      </c>
      <c r="BM87" s="89" t="s">
        <v>976</v>
      </c>
    </row>
    <row r="88" spans="2:63" s="132" customFormat="1" ht="30.75" customHeight="1">
      <c r="B88" s="133"/>
      <c r="C88" s="134"/>
      <c r="D88" s="134" t="s">
        <v>70</v>
      </c>
      <c r="E88" s="143" t="s">
        <v>977</v>
      </c>
      <c r="F88" s="143" t="s">
        <v>978</v>
      </c>
      <c r="G88" s="134"/>
      <c r="H88" s="134"/>
      <c r="J88" s="144">
        <f>$BK$88</f>
        <v>0</v>
      </c>
      <c r="K88" s="134"/>
      <c r="L88" s="137"/>
      <c r="M88" s="138"/>
      <c r="N88" s="134"/>
      <c r="O88" s="134"/>
      <c r="P88" s="139">
        <f>SUM($P$89:$P$93)</f>
        <v>0</v>
      </c>
      <c r="Q88" s="134"/>
      <c r="R88" s="139">
        <f>SUM($R$89:$R$93)</f>
        <v>0</v>
      </c>
      <c r="S88" s="134"/>
      <c r="T88" s="140">
        <f>SUM($T$89:$T$93)</f>
        <v>0</v>
      </c>
      <c r="AR88" s="141" t="s">
        <v>162</v>
      </c>
      <c r="AT88" s="141" t="s">
        <v>70</v>
      </c>
      <c r="AU88" s="141" t="s">
        <v>20</v>
      </c>
      <c r="AY88" s="141" t="s">
        <v>129</v>
      </c>
      <c r="BK88" s="142">
        <f>SUM($BK$89:$BK$93)</f>
        <v>0</v>
      </c>
    </row>
    <row r="89" spans="2:65" s="6" customFormat="1" ht="15.75" customHeight="1">
      <c r="B89" s="23"/>
      <c r="C89" s="148" t="s">
        <v>136</v>
      </c>
      <c r="D89" s="148" t="s">
        <v>131</v>
      </c>
      <c r="E89" s="146" t="s">
        <v>979</v>
      </c>
      <c r="F89" s="147" t="s">
        <v>978</v>
      </c>
      <c r="G89" s="148" t="s">
        <v>967</v>
      </c>
      <c r="H89" s="149">
        <v>1</v>
      </c>
      <c r="I89" s="150"/>
      <c r="J89" s="151">
        <f>ROUND($I$89*$H$89,2)</f>
        <v>0</v>
      </c>
      <c r="K89" s="147" t="s">
        <v>135</v>
      </c>
      <c r="L89" s="43"/>
      <c r="M89" s="152"/>
      <c r="N89" s="153" t="s">
        <v>42</v>
      </c>
      <c r="O89" s="24"/>
      <c r="P89" s="24"/>
      <c r="Q89" s="154">
        <v>0</v>
      </c>
      <c r="R89" s="154">
        <f>$Q$89*$H$89</f>
        <v>0</v>
      </c>
      <c r="S89" s="154">
        <v>0</v>
      </c>
      <c r="T89" s="155">
        <f>$S$89*$H$89</f>
        <v>0</v>
      </c>
      <c r="AR89" s="89" t="s">
        <v>968</v>
      </c>
      <c r="AT89" s="89" t="s">
        <v>131</v>
      </c>
      <c r="AU89" s="89" t="s">
        <v>79</v>
      </c>
      <c r="AY89" s="89" t="s">
        <v>129</v>
      </c>
      <c r="BE89" s="156">
        <f>IF($N$89="základní",$J$89,0)</f>
        <v>0</v>
      </c>
      <c r="BF89" s="156">
        <f>IF($N$89="snížená",$J$89,0)</f>
        <v>0</v>
      </c>
      <c r="BG89" s="156">
        <f>IF($N$89="zákl. přenesená",$J$89,0)</f>
        <v>0</v>
      </c>
      <c r="BH89" s="156">
        <f>IF($N$89="sníž. přenesená",$J$89,0)</f>
        <v>0</v>
      </c>
      <c r="BI89" s="156">
        <f>IF($N$89="nulová",$J$89,0)</f>
        <v>0</v>
      </c>
      <c r="BJ89" s="89" t="s">
        <v>20</v>
      </c>
      <c r="BK89" s="156">
        <f>ROUND($I$89*$H$89,2)</f>
        <v>0</v>
      </c>
      <c r="BL89" s="89" t="s">
        <v>968</v>
      </c>
      <c r="BM89" s="89" t="s">
        <v>980</v>
      </c>
    </row>
    <row r="90" spans="2:47" s="6" customFormat="1" ht="30.75" customHeight="1">
      <c r="B90" s="23"/>
      <c r="C90" s="24"/>
      <c r="D90" s="157" t="s">
        <v>556</v>
      </c>
      <c r="E90" s="24"/>
      <c r="F90" s="160" t="s">
        <v>981</v>
      </c>
      <c r="G90" s="24"/>
      <c r="H90" s="24"/>
      <c r="J90" s="24"/>
      <c r="K90" s="24"/>
      <c r="L90" s="43"/>
      <c r="M90" s="56"/>
      <c r="N90" s="24"/>
      <c r="O90" s="24"/>
      <c r="P90" s="24"/>
      <c r="Q90" s="24"/>
      <c r="R90" s="24"/>
      <c r="S90" s="24"/>
      <c r="T90" s="57"/>
      <c r="AT90" s="6" t="s">
        <v>556</v>
      </c>
      <c r="AU90" s="6" t="s">
        <v>79</v>
      </c>
    </row>
    <row r="91" spans="2:65" s="6" customFormat="1" ht="15.75" customHeight="1">
      <c r="B91" s="23"/>
      <c r="C91" s="145" t="s">
        <v>162</v>
      </c>
      <c r="D91" s="145" t="s">
        <v>131</v>
      </c>
      <c r="E91" s="146" t="s">
        <v>982</v>
      </c>
      <c r="F91" s="147" t="s">
        <v>983</v>
      </c>
      <c r="G91" s="148" t="s">
        <v>967</v>
      </c>
      <c r="H91" s="149">
        <v>1</v>
      </c>
      <c r="I91" s="150"/>
      <c r="J91" s="151">
        <f>ROUND($I$91*$H$91,2)</f>
        <v>0</v>
      </c>
      <c r="K91" s="147" t="s">
        <v>135</v>
      </c>
      <c r="L91" s="43"/>
      <c r="M91" s="152"/>
      <c r="N91" s="153" t="s">
        <v>42</v>
      </c>
      <c r="O91" s="24"/>
      <c r="P91" s="24"/>
      <c r="Q91" s="154">
        <v>0</v>
      </c>
      <c r="R91" s="154">
        <f>$Q$91*$H$91</f>
        <v>0</v>
      </c>
      <c r="S91" s="154">
        <v>0</v>
      </c>
      <c r="T91" s="155">
        <f>$S$91*$H$91</f>
        <v>0</v>
      </c>
      <c r="AR91" s="89" t="s">
        <v>968</v>
      </c>
      <c r="AT91" s="89" t="s">
        <v>131</v>
      </c>
      <c r="AU91" s="89" t="s">
        <v>79</v>
      </c>
      <c r="AY91" s="6" t="s">
        <v>129</v>
      </c>
      <c r="BE91" s="156">
        <f>IF($N$91="základní",$J$91,0)</f>
        <v>0</v>
      </c>
      <c r="BF91" s="156">
        <f>IF($N$91="snížená",$J$91,0)</f>
        <v>0</v>
      </c>
      <c r="BG91" s="156">
        <f>IF($N$91="zákl. přenesená",$J$91,0)</f>
        <v>0</v>
      </c>
      <c r="BH91" s="156">
        <f>IF($N$91="sníž. přenesená",$J$91,0)</f>
        <v>0</v>
      </c>
      <c r="BI91" s="156">
        <f>IF($N$91="nulová",$J$91,0)</f>
        <v>0</v>
      </c>
      <c r="BJ91" s="89" t="s">
        <v>20</v>
      </c>
      <c r="BK91" s="156">
        <f>ROUND($I$91*$H$91,2)</f>
        <v>0</v>
      </c>
      <c r="BL91" s="89" t="s">
        <v>968</v>
      </c>
      <c r="BM91" s="89" t="s">
        <v>984</v>
      </c>
    </row>
    <row r="92" spans="2:65" s="6" customFormat="1" ht="15.75" customHeight="1">
      <c r="B92" s="23"/>
      <c r="C92" s="148" t="s">
        <v>171</v>
      </c>
      <c r="D92" s="148" t="s">
        <v>131</v>
      </c>
      <c r="E92" s="146" t="s">
        <v>985</v>
      </c>
      <c r="F92" s="147" t="s">
        <v>986</v>
      </c>
      <c r="G92" s="148" t="s">
        <v>967</v>
      </c>
      <c r="H92" s="149">
        <v>1</v>
      </c>
      <c r="I92" s="150"/>
      <c r="J92" s="151">
        <f>ROUND($I$92*$H$92,2)</f>
        <v>0</v>
      </c>
      <c r="K92" s="147" t="s">
        <v>135</v>
      </c>
      <c r="L92" s="43"/>
      <c r="M92" s="152"/>
      <c r="N92" s="153" t="s">
        <v>42</v>
      </c>
      <c r="O92" s="24"/>
      <c r="P92" s="24"/>
      <c r="Q92" s="154">
        <v>0</v>
      </c>
      <c r="R92" s="154">
        <f>$Q$92*$H$92</f>
        <v>0</v>
      </c>
      <c r="S92" s="154">
        <v>0</v>
      </c>
      <c r="T92" s="155">
        <f>$S$92*$H$92</f>
        <v>0</v>
      </c>
      <c r="AR92" s="89" t="s">
        <v>968</v>
      </c>
      <c r="AT92" s="89" t="s">
        <v>131</v>
      </c>
      <c r="AU92" s="89" t="s">
        <v>79</v>
      </c>
      <c r="AY92" s="89" t="s">
        <v>129</v>
      </c>
      <c r="BE92" s="156">
        <f>IF($N$92="základní",$J$92,0)</f>
        <v>0</v>
      </c>
      <c r="BF92" s="156">
        <f>IF($N$92="snížená",$J$92,0)</f>
        <v>0</v>
      </c>
      <c r="BG92" s="156">
        <f>IF($N$92="zákl. přenesená",$J$92,0)</f>
        <v>0</v>
      </c>
      <c r="BH92" s="156">
        <f>IF($N$92="sníž. přenesená",$J$92,0)</f>
        <v>0</v>
      </c>
      <c r="BI92" s="156">
        <f>IF($N$92="nulová",$J$92,0)</f>
        <v>0</v>
      </c>
      <c r="BJ92" s="89" t="s">
        <v>20</v>
      </c>
      <c r="BK92" s="156">
        <f>ROUND($I$92*$H$92,2)</f>
        <v>0</v>
      </c>
      <c r="BL92" s="89" t="s">
        <v>968</v>
      </c>
      <c r="BM92" s="89" t="s">
        <v>987</v>
      </c>
    </row>
    <row r="93" spans="2:65" s="6" customFormat="1" ht="15.75" customHeight="1">
      <c r="B93" s="23"/>
      <c r="C93" s="148" t="s">
        <v>187</v>
      </c>
      <c r="D93" s="148" t="s">
        <v>131</v>
      </c>
      <c r="E93" s="146" t="s">
        <v>988</v>
      </c>
      <c r="F93" s="147" t="s">
        <v>989</v>
      </c>
      <c r="G93" s="148" t="s">
        <v>967</v>
      </c>
      <c r="H93" s="149">
        <v>1</v>
      </c>
      <c r="I93" s="150"/>
      <c r="J93" s="151">
        <f>ROUND($I$93*$H$93,2)</f>
        <v>0</v>
      </c>
      <c r="K93" s="147"/>
      <c r="L93" s="43"/>
      <c r="M93" s="152"/>
      <c r="N93" s="153" t="s">
        <v>42</v>
      </c>
      <c r="O93" s="24"/>
      <c r="P93" s="24"/>
      <c r="Q93" s="154">
        <v>0</v>
      </c>
      <c r="R93" s="154">
        <f>$Q$93*$H$93</f>
        <v>0</v>
      </c>
      <c r="S93" s="154">
        <v>0</v>
      </c>
      <c r="T93" s="155">
        <f>$S$93*$H$93</f>
        <v>0</v>
      </c>
      <c r="AR93" s="89" t="s">
        <v>968</v>
      </c>
      <c r="AT93" s="89" t="s">
        <v>131</v>
      </c>
      <c r="AU93" s="89" t="s">
        <v>79</v>
      </c>
      <c r="AY93" s="89" t="s">
        <v>129</v>
      </c>
      <c r="BE93" s="156">
        <f>IF($N$93="základní",$J$93,0)</f>
        <v>0</v>
      </c>
      <c r="BF93" s="156">
        <f>IF($N$93="snížená",$J$93,0)</f>
        <v>0</v>
      </c>
      <c r="BG93" s="156">
        <f>IF($N$93="zákl. přenesená",$J$93,0)</f>
        <v>0</v>
      </c>
      <c r="BH93" s="156">
        <f>IF($N$93="sníž. přenesená",$J$93,0)</f>
        <v>0</v>
      </c>
      <c r="BI93" s="156">
        <f>IF($N$93="nulová",$J$93,0)</f>
        <v>0</v>
      </c>
      <c r="BJ93" s="89" t="s">
        <v>20</v>
      </c>
      <c r="BK93" s="156">
        <f>ROUND($I$93*$H$93,2)</f>
        <v>0</v>
      </c>
      <c r="BL93" s="89" t="s">
        <v>968</v>
      </c>
      <c r="BM93" s="89" t="s">
        <v>990</v>
      </c>
    </row>
    <row r="94" spans="2:63" s="132" customFormat="1" ht="30.75" customHeight="1">
      <c r="B94" s="133"/>
      <c r="C94" s="134"/>
      <c r="D94" s="134" t="s">
        <v>70</v>
      </c>
      <c r="E94" s="143" t="s">
        <v>991</v>
      </c>
      <c r="F94" s="143" t="s">
        <v>992</v>
      </c>
      <c r="G94" s="134"/>
      <c r="H94" s="134"/>
      <c r="J94" s="144">
        <f>$BK$94</f>
        <v>0</v>
      </c>
      <c r="K94" s="134"/>
      <c r="L94" s="137"/>
      <c r="M94" s="138"/>
      <c r="N94" s="134"/>
      <c r="O94" s="134"/>
      <c r="P94" s="139">
        <f>SUM($P$95:$P$97)</f>
        <v>0</v>
      </c>
      <c r="Q94" s="134"/>
      <c r="R94" s="139">
        <f>SUM($R$95:$R$97)</f>
        <v>0</v>
      </c>
      <c r="S94" s="134"/>
      <c r="T94" s="140">
        <f>SUM($T$95:$T$97)</f>
        <v>0</v>
      </c>
      <c r="AR94" s="141" t="s">
        <v>162</v>
      </c>
      <c r="AT94" s="141" t="s">
        <v>70</v>
      </c>
      <c r="AU94" s="141" t="s">
        <v>20</v>
      </c>
      <c r="AY94" s="141" t="s">
        <v>129</v>
      </c>
      <c r="BK94" s="142">
        <f>SUM($BK$95:$BK$97)</f>
        <v>0</v>
      </c>
    </row>
    <row r="95" spans="2:65" s="6" customFormat="1" ht="15.75" customHeight="1">
      <c r="B95" s="23"/>
      <c r="C95" s="148" t="s">
        <v>191</v>
      </c>
      <c r="D95" s="148" t="s">
        <v>131</v>
      </c>
      <c r="E95" s="146" t="s">
        <v>993</v>
      </c>
      <c r="F95" s="147" t="s">
        <v>994</v>
      </c>
      <c r="G95" s="148" t="s">
        <v>967</v>
      </c>
      <c r="H95" s="149">
        <v>1</v>
      </c>
      <c r="I95" s="150"/>
      <c r="J95" s="151">
        <f>ROUND($I$95*$H$95,2)</f>
        <v>0</v>
      </c>
      <c r="K95" s="147" t="s">
        <v>135</v>
      </c>
      <c r="L95" s="43"/>
      <c r="M95" s="152"/>
      <c r="N95" s="153" t="s">
        <v>42</v>
      </c>
      <c r="O95" s="24"/>
      <c r="P95" s="24"/>
      <c r="Q95" s="154">
        <v>0</v>
      </c>
      <c r="R95" s="154">
        <f>$Q$95*$H$95</f>
        <v>0</v>
      </c>
      <c r="S95" s="154">
        <v>0</v>
      </c>
      <c r="T95" s="155">
        <f>$S$95*$H$95</f>
        <v>0</v>
      </c>
      <c r="AR95" s="89" t="s">
        <v>968</v>
      </c>
      <c r="AT95" s="89" t="s">
        <v>131</v>
      </c>
      <c r="AU95" s="89" t="s">
        <v>79</v>
      </c>
      <c r="AY95" s="89" t="s">
        <v>129</v>
      </c>
      <c r="BE95" s="156">
        <f>IF($N$95="základní",$J$95,0)</f>
        <v>0</v>
      </c>
      <c r="BF95" s="156">
        <f>IF($N$95="snížená",$J$95,0)</f>
        <v>0</v>
      </c>
      <c r="BG95" s="156">
        <f>IF($N$95="zákl. přenesená",$J$95,0)</f>
        <v>0</v>
      </c>
      <c r="BH95" s="156">
        <f>IF($N$95="sníž. přenesená",$J$95,0)</f>
        <v>0</v>
      </c>
      <c r="BI95" s="156">
        <f>IF($N$95="nulová",$J$95,0)</f>
        <v>0</v>
      </c>
      <c r="BJ95" s="89" t="s">
        <v>20</v>
      </c>
      <c r="BK95" s="156">
        <f>ROUND($I$95*$H$95,2)</f>
        <v>0</v>
      </c>
      <c r="BL95" s="89" t="s">
        <v>968</v>
      </c>
      <c r="BM95" s="89" t="s">
        <v>995</v>
      </c>
    </row>
    <row r="96" spans="2:65" s="6" customFormat="1" ht="15.75" customHeight="1">
      <c r="B96" s="23"/>
      <c r="C96" s="148" t="s">
        <v>197</v>
      </c>
      <c r="D96" s="148" t="s">
        <v>131</v>
      </c>
      <c r="E96" s="146" t="s">
        <v>996</v>
      </c>
      <c r="F96" s="147" t="s">
        <v>997</v>
      </c>
      <c r="G96" s="148" t="s">
        <v>967</v>
      </c>
      <c r="H96" s="149">
        <v>1</v>
      </c>
      <c r="I96" s="150"/>
      <c r="J96" s="151">
        <f>ROUND($I$96*$H$96,2)</f>
        <v>0</v>
      </c>
      <c r="K96" s="147" t="s">
        <v>135</v>
      </c>
      <c r="L96" s="43"/>
      <c r="M96" s="152"/>
      <c r="N96" s="153" t="s">
        <v>42</v>
      </c>
      <c r="O96" s="24"/>
      <c r="P96" s="24"/>
      <c r="Q96" s="154">
        <v>0</v>
      </c>
      <c r="R96" s="154">
        <f>$Q$96*$H$96</f>
        <v>0</v>
      </c>
      <c r="S96" s="154">
        <v>0</v>
      </c>
      <c r="T96" s="155">
        <f>$S$96*$H$96</f>
        <v>0</v>
      </c>
      <c r="AR96" s="89" t="s">
        <v>968</v>
      </c>
      <c r="AT96" s="89" t="s">
        <v>131</v>
      </c>
      <c r="AU96" s="89" t="s">
        <v>79</v>
      </c>
      <c r="AY96" s="89" t="s">
        <v>129</v>
      </c>
      <c r="BE96" s="156">
        <f>IF($N$96="základní",$J$96,0)</f>
        <v>0</v>
      </c>
      <c r="BF96" s="156">
        <f>IF($N$96="snížená",$J$96,0)</f>
        <v>0</v>
      </c>
      <c r="BG96" s="156">
        <f>IF($N$96="zákl. přenesená",$J$96,0)</f>
        <v>0</v>
      </c>
      <c r="BH96" s="156">
        <f>IF($N$96="sníž. přenesená",$J$96,0)</f>
        <v>0</v>
      </c>
      <c r="BI96" s="156">
        <f>IF($N$96="nulová",$J$96,0)</f>
        <v>0</v>
      </c>
      <c r="BJ96" s="89" t="s">
        <v>20</v>
      </c>
      <c r="BK96" s="156">
        <f>ROUND($I$96*$H$96,2)</f>
        <v>0</v>
      </c>
      <c r="BL96" s="89" t="s">
        <v>968</v>
      </c>
      <c r="BM96" s="89" t="s">
        <v>998</v>
      </c>
    </row>
    <row r="97" spans="2:65" s="6" customFormat="1" ht="15.75" customHeight="1">
      <c r="B97" s="23"/>
      <c r="C97" s="148" t="s">
        <v>25</v>
      </c>
      <c r="D97" s="148" t="s">
        <v>131</v>
      </c>
      <c r="E97" s="146" t="s">
        <v>999</v>
      </c>
      <c r="F97" s="147" t="s">
        <v>1000</v>
      </c>
      <c r="G97" s="148" t="s">
        <v>967</v>
      </c>
      <c r="H97" s="149">
        <v>1</v>
      </c>
      <c r="I97" s="150"/>
      <c r="J97" s="151">
        <f>ROUND($I$97*$H$97,2)</f>
        <v>0</v>
      </c>
      <c r="K97" s="147" t="s">
        <v>135</v>
      </c>
      <c r="L97" s="43"/>
      <c r="M97" s="152"/>
      <c r="N97" s="153" t="s">
        <v>42</v>
      </c>
      <c r="O97" s="24"/>
      <c r="P97" s="24"/>
      <c r="Q97" s="154">
        <v>0</v>
      </c>
      <c r="R97" s="154">
        <f>$Q$97*$H$97</f>
        <v>0</v>
      </c>
      <c r="S97" s="154">
        <v>0</v>
      </c>
      <c r="T97" s="155">
        <f>$S$97*$H$97</f>
        <v>0</v>
      </c>
      <c r="AR97" s="89" t="s">
        <v>968</v>
      </c>
      <c r="AT97" s="89" t="s">
        <v>131</v>
      </c>
      <c r="AU97" s="89" t="s">
        <v>79</v>
      </c>
      <c r="AY97" s="89" t="s">
        <v>129</v>
      </c>
      <c r="BE97" s="156">
        <f>IF($N$97="základní",$J$97,0)</f>
        <v>0</v>
      </c>
      <c r="BF97" s="156">
        <f>IF($N$97="snížená",$J$97,0)</f>
        <v>0</v>
      </c>
      <c r="BG97" s="156">
        <f>IF($N$97="zákl. přenesená",$J$97,0)</f>
        <v>0</v>
      </c>
      <c r="BH97" s="156">
        <f>IF($N$97="sníž. přenesená",$J$97,0)</f>
        <v>0</v>
      </c>
      <c r="BI97" s="156">
        <f>IF($N$97="nulová",$J$97,0)</f>
        <v>0</v>
      </c>
      <c r="BJ97" s="89" t="s">
        <v>20</v>
      </c>
      <c r="BK97" s="156">
        <f>ROUND($I$97*$H$97,2)</f>
        <v>0</v>
      </c>
      <c r="BL97" s="89" t="s">
        <v>968</v>
      </c>
      <c r="BM97" s="89" t="s">
        <v>1001</v>
      </c>
    </row>
    <row r="98" spans="2:63" s="132" customFormat="1" ht="30.75" customHeight="1">
      <c r="B98" s="133"/>
      <c r="C98" s="134"/>
      <c r="D98" s="134" t="s">
        <v>70</v>
      </c>
      <c r="E98" s="143" t="s">
        <v>1002</v>
      </c>
      <c r="F98" s="143" t="s">
        <v>1003</v>
      </c>
      <c r="G98" s="134"/>
      <c r="H98" s="134"/>
      <c r="J98" s="144">
        <f>$BK$98</f>
        <v>0</v>
      </c>
      <c r="K98" s="134"/>
      <c r="L98" s="137"/>
      <c r="M98" s="138"/>
      <c r="N98" s="134"/>
      <c r="O98" s="134"/>
      <c r="P98" s="139">
        <f>$P$99</f>
        <v>0</v>
      </c>
      <c r="Q98" s="134"/>
      <c r="R98" s="139">
        <f>$R$99</f>
        <v>0</v>
      </c>
      <c r="S98" s="134"/>
      <c r="T98" s="140">
        <f>$T$99</f>
        <v>0</v>
      </c>
      <c r="AR98" s="141" t="s">
        <v>162</v>
      </c>
      <c r="AT98" s="141" t="s">
        <v>70</v>
      </c>
      <c r="AU98" s="141" t="s">
        <v>20</v>
      </c>
      <c r="AY98" s="141" t="s">
        <v>129</v>
      </c>
      <c r="BK98" s="142">
        <f>$BK$99</f>
        <v>0</v>
      </c>
    </row>
    <row r="99" spans="2:65" s="6" customFormat="1" ht="15.75" customHeight="1">
      <c r="B99" s="23"/>
      <c r="C99" s="148" t="s">
        <v>207</v>
      </c>
      <c r="D99" s="148" t="s">
        <v>131</v>
      </c>
      <c r="E99" s="146" t="s">
        <v>1004</v>
      </c>
      <c r="F99" s="147" t="s">
        <v>1005</v>
      </c>
      <c r="G99" s="148" t="s">
        <v>967</v>
      </c>
      <c r="H99" s="149">
        <v>1</v>
      </c>
      <c r="I99" s="150"/>
      <c r="J99" s="151">
        <f>ROUND($I$99*$H$99,2)</f>
        <v>0</v>
      </c>
      <c r="K99" s="147" t="s">
        <v>135</v>
      </c>
      <c r="L99" s="43"/>
      <c r="M99" s="152"/>
      <c r="N99" s="189" t="s">
        <v>42</v>
      </c>
      <c r="O99" s="187"/>
      <c r="P99" s="187"/>
      <c r="Q99" s="190">
        <v>0</v>
      </c>
      <c r="R99" s="190">
        <f>$Q$99*$H$99</f>
        <v>0</v>
      </c>
      <c r="S99" s="190">
        <v>0</v>
      </c>
      <c r="T99" s="191">
        <f>$S$99*$H$99</f>
        <v>0</v>
      </c>
      <c r="AR99" s="89" t="s">
        <v>968</v>
      </c>
      <c r="AT99" s="89" t="s">
        <v>131</v>
      </c>
      <c r="AU99" s="89" t="s">
        <v>79</v>
      </c>
      <c r="AY99" s="89" t="s">
        <v>129</v>
      </c>
      <c r="BE99" s="156">
        <f>IF($N$99="základní",$J$99,0)</f>
        <v>0</v>
      </c>
      <c r="BF99" s="156">
        <f>IF($N$99="snížená",$J$99,0)</f>
        <v>0</v>
      </c>
      <c r="BG99" s="156">
        <f>IF($N$99="zákl. přenesená",$J$99,0)</f>
        <v>0</v>
      </c>
      <c r="BH99" s="156">
        <f>IF($N$99="sníž. přenesená",$J$99,0)</f>
        <v>0</v>
      </c>
      <c r="BI99" s="156">
        <f>IF($N$99="nulová",$J$99,0)</f>
        <v>0</v>
      </c>
      <c r="BJ99" s="89" t="s">
        <v>20</v>
      </c>
      <c r="BK99" s="156">
        <f>ROUND($I$99*$H$99,2)</f>
        <v>0</v>
      </c>
      <c r="BL99" s="89" t="s">
        <v>968</v>
      </c>
      <c r="BM99" s="89" t="s">
        <v>1006</v>
      </c>
    </row>
    <row r="100" spans="2:12" s="6" customFormat="1" ht="7.5" customHeight="1">
      <c r="B100" s="38"/>
      <c r="C100" s="39"/>
      <c r="D100" s="39"/>
      <c r="E100" s="39"/>
      <c r="F100" s="39"/>
      <c r="G100" s="39"/>
      <c r="H100" s="39"/>
      <c r="I100" s="101"/>
      <c r="J100" s="39"/>
      <c r="K100" s="39"/>
      <c r="L100" s="43"/>
    </row>
    <row r="466" s="2" customFormat="1" ht="14.25" customHeight="1"/>
  </sheetData>
  <sheetProtection password="CC35" sheet="1" objects="1" scenarios="1" formatColumns="0" formatRows="0" sort="0" autoFilter="0"/>
  <autoFilter ref="C80:K80"/>
  <mergeCells count="9">
    <mergeCell ref="E73:H73"/>
    <mergeCell ref="G1:H1"/>
    <mergeCell ref="L2:V2"/>
    <mergeCell ref="E7:H7"/>
    <mergeCell ref="E9:H9"/>
    <mergeCell ref="E24:H24"/>
    <mergeCell ref="E45:H45"/>
    <mergeCell ref="E47:H47"/>
    <mergeCell ref="E71:H71"/>
  </mergeCells>
  <hyperlinks>
    <hyperlink ref="F1:G1" location="C2" tooltip="Krycí list soupisu" display="1) Krycí list soupisu"/>
    <hyperlink ref="G1:H1" location="C54" tooltip="Rekapitulace" display="2) Rekapitulace"/>
    <hyperlink ref="J1" location="C80"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2"/>
  <headerFooter alignWithMargins="0">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K207"/>
  <sheetViews>
    <sheetView showGridLines="0" workbookViewId="0" topLeftCell="A1">
      <selection activeCell="A2" sqref="A2"/>
    </sheetView>
  </sheetViews>
  <sheetFormatPr defaultColWidth="9.33203125" defaultRowHeight="13.5"/>
  <cols>
    <col min="1" max="1" width="8.33203125" style="0" customWidth="1"/>
    <col min="2" max="2" width="1.66796875" style="0" customWidth="1"/>
    <col min="3" max="4" width="5" style="0" customWidth="1"/>
    <col min="5" max="5" width="11.66015625" style="0" customWidth="1"/>
    <col min="6" max="6" width="9.16015625" style="0" customWidth="1"/>
    <col min="7" max="7" width="5" style="0" customWidth="1"/>
    <col min="8" max="8" width="77.83203125" style="0" customWidth="1"/>
    <col min="9" max="10" width="20" style="0" customWidth="1"/>
    <col min="11" max="11" width="1.66796875" style="0" customWidth="1"/>
  </cols>
  <sheetData>
    <row r="1" ht="37.5" customHeight="1"/>
    <row r="2" spans="2:11" ht="7.5" customHeight="1">
      <c r="B2" s="241"/>
      <c r="C2" s="242"/>
      <c r="D2" s="242"/>
      <c r="E2" s="242"/>
      <c r="F2" s="242"/>
      <c r="G2" s="242"/>
      <c r="H2" s="242"/>
      <c r="I2" s="242"/>
      <c r="J2" s="242"/>
      <c r="K2" s="243"/>
    </row>
    <row r="3" spans="2:11" s="247" customFormat="1" ht="45" customHeight="1">
      <c r="B3" s="244"/>
      <c r="C3" s="245" t="s">
        <v>1014</v>
      </c>
      <c r="D3" s="245"/>
      <c r="E3" s="245"/>
      <c r="F3" s="245"/>
      <c r="G3" s="245"/>
      <c r="H3" s="245"/>
      <c r="I3" s="245"/>
      <c r="J3" s="245"/>
      <c r="K3" s="246"/>
    </row>
    <row r="4" spans="2:11" ht="25.5" customHeight="1">
      <c r="B4" s="248"/>
      <c r="C4" s="249" t="s">
        <v>1015</v>
      </c>
      <c r="D4" s="249"/>
      <c r="E4" s="249"/>
      <c r="F4" s="249"/>
      <c r="G4" s="249"/>
      <c r="H4" s="249"/>
      <c r="I4" s="249"/>
      <c r="J4" s="249"/>
      <c r="K4" s="250"/>
    </row>
    <row r="5" spans="2:11" ht="5.25" customHeight="1">
      <c r="B5" s="248"/>
      <c r="C5" s="251"/>
      <c r="D5" s="251"/>
      <c r="E5" s="251"/>
      <c r="F5" s="251"/>
      <c r="G5" s="251"/>
      <c r="H5" s="251"/>
      <c r="I5" s="251"/>
      <c r="J5" s="251"/>
      <c r="K5" s="250"/>
    </row>
    <row r="6" spans="2:11" ht="15" customHeight="1">
      <c r="B6" s="248"/>
      <c r="C6" s="252" t="s">
        <v>1016</v>
      </c>
      <c r="D6" s="252"/>
      <c r="E6" s="252"/>
      <c r="F6" s="252"/>
      <c r="G6" s="252"/>
      <c r="H6" s="252"/>
      <c r="I6" s="252"/>
      <c r="J6" s="252"/>
      <c r="K6" s="250"/>
    </row>
    <row r="7" spans="2:11" ht="15" customHeight="1">
      <c r="B7" s="253"/>
      <c r="C7" s="252" t="s">
        <v>1017</v>
      </c>
      <c r="D7" s="252"/>
      <c r="E7" s="252"/>
      <c r="F7" s="252"/>
      <c r="G7" s="252"/>
      <c r="H7" s="252"/>
      <c r="I7" s="252"/>
      <c r="J7" s="252"/>
      <c r="K7" s="250"/>
    </row>
    <row r="8" spans="2:11" ht="12.75" customHeight="1">
      <c r="B8" s="253"/>
      <c r="C8" s="254"/>
      <c r="D8" s="254"/>
      <c r="E8" s="254"/>
      <c r="F8" s="254"/>
      <c r="G8" s="254"/>
      <c r="H8" s="254"/>
      <c r="I8" s="254"/>
      <c r="J8" s="254"/>
      <c r="K8" s="250"/>
    </row>
    <row r="9" spans="2:11" ht="15" customHeight="1">
      <c r="B9" s="253"/>
      <c r="C9" s="252" t="s">
        <v>1018</v>
      </c>
      <c r="D9" s="252"/>
      <c r="E9" s="252"/>
      <c r="F9" s="252"/>
      <c r="G9" s="252"/>
      <c r="H9" s="252"/>
      <c r="I9" s="252"/>
      <c r="J9" s="252"/>
      <c r="K9" s="250"/>
    </row>
    <row r="10" spans="2:11" ht="15" customHeight="1">
      <c r="B10" s="253"/>
      <c r="C10" s="254"/>
      <c r="D10" s="252" t="s">
        <v>1019</v>
      </c>
      <c r="E10" s="252"/>
      <c r="F10" s="252"/>
      <c r="G10" s="252"/>
      <c r="H10" s="252"/>
      <c r="I10" s="252"/>
      <c r="J10" s="252"/>
      <c r="K10" s="250"/>
    </row>
    <row r="11" spans="2:11" ht="15" customHeight="1">
      <c r="B11" s="253"/>
      <c r="C11" s="255"/>
      <c r="D11" s="252" t="s">
        <v>1020</v>
      </c>
      <c r="E11" s="252"/>
      <c r="F11" s="252"/>
      <c r="G11" s="252"/>
      <c r="H11" s="252"/>
      <c r="I11" s="252"/>
      <c r="J11" s="252"/>
      <c r="K11" s="250"/>
    </row>
    <row r="12" spans="2:11" ht="12.75" customHeight="1">
      <c r="B12" s="253"/>
      <c r="C12" s="255"/>
      <c r="D12" s="255"/>
      <c r="E12" s="255"/>
      <c r="F12" s="255"/>
      <c r="G12" s="255"/>
      <c r="H12" s="255"/>
      <c r="I12" s="255"/>
      <c r="J12" s="255"/>
      <c r="K12" s="250"/>
    </row>
    <row r="13" spans="2:11" ht="15" customHeight="1">
      <c r="B13" s="253"/>
      <c r="C13" s="255"/>
      <c r="D13" s="252" t="s">
        <v>1021</v>
      </c>
      <c r="E13" s="252"/>
      <c r="F13" s="252"/>
      <c r="G13" s="252"/>
      <c r="H13" s="252"/>
      <c r="I13" s="252"/>
      <c r="J13" s="252"/>
      <c r="K13" s="250"/>
    </row>
    <row r="14" spans="2:11" ht="15" customHeight="1">
      <c r="B14" s="253"/>
      <c r="C14" s="255"/>
      <c r="D14" s="252" t="s">
        <v>1022</v>
      </c>
      <c r="E14" s="252"/>
      <c r="F14" s="252"/>
      <c r="G14" s="252"/>
      <c r="H14" s="252"/>
      <c r="I14" s="252"/>
      <c r="J14" s="252"/>
      <c r="K14" s="250"/>
    </row>
    <row r="15" spans="2:11" ht="15" customHeight="1">
      <c r="B15" s="253"/>
      <c r="C15" s="255"/>
      <c r="D15" s="252" t="s">
        <v>1023</v>
      </c>
      <c r="E15" s="252"/>
      <c r="F15" s="252"/>
      <c r="G15" s="252"/>
      <c r="H15" s="252"/>
      <c r="I15" s="252"/>
      <c r="J15" s="252"/>
      <c r="K15" s="250"/>
    </row>
    <row r="16" spans="2:11" ht="15" customHeight="1">
      <c r="B16" s="253"/>
      <c r="C16" s="255"/>
      <c r="D16" s="255"/>
      <c r="E16" s="256" t="s">
        <v>77</v>
      </c>
      <c r="F16" s="252" t="s">
        <v>1024</v>
      </c>
      <c r="G16" s="252"/>
      <c r="H16" s="252"/>
      <c r="I16" s="252"/>
      <c r="J16" s="252"/>
      <c r="K16" s="250"/>
    </row>
    <row r="17" spans="2:11" ht="15" customHeight="1">
      <c r="B17" s="253"/>
      <c r="C17" s="255"/>
      <c r="D17" s="255"/>
      <c r="E17" s="256" t="s">
        <v>1025</v>
      </c>
      <c r="F17" s="252" t="s">
        <v>1026</v>
      </c>
      <c r="G17" s="252"/>
      <c r="H17" s="252"/>
      <c r="I17" s="252"/>
      <c r="J17" s="252"/>
      <c r="K17" s="250"/>
    </row>
    <row r="18" spans="2:11" ht="15" customHeight="1">
      <c r="B18" s="253"/>
      <c r="C18" s="255"/>
      <c r="D18" s="255"/>
      <c r="E18" s="256" t="s">
        <v>1027</v>
      </c>
      <c r="F18" s="252" t="s">
        <v>1028</v>
      </c>
      <c r="G18" s="252"/>
      <c r="H18" s="252"/>
      <c r="I18" s="252"/>
      <c r="J18" s="252"/>
      <c r="K18" s="250"/>
    </row>
    <row r="19" spans="2:11" ht="15" customHeight="1">
      <c r="B19" s="253"/>
      <c r="C19" s="255"/>
      <c r="D19" s="255"/>
      <c r="E19" s="256" t="s">
        <v>1029</v>
      </c>
      <c r="F19" s="252" t="s">
        <v>1030</v>
      </c>
      <c r="G19" s="252"/>
      <c r="H19" s="252"/>
      <c r="I19" s="252"/>
      <c r="J19" s="252"/>
      <c r="K19" s="250"/>
    </row>
    <row r="20" spans="2:11" ht="15" customHeight="1">
      <c r="B20" s="253"/>
      <c r="C20" s="255"/>
      <c r="D20" s="255"/>
      <c r="E20" s="256" t="s">
        <v>89</v>
      </c>
      <c r="F20" s="252" t="s">
        <v>833</v>
      </c>
      <c r="G20" s="252"/>
      <c r="H20" s="252"/>
      <c r="I20" s="252"/>
      <c r="J20" s="252"/>
      <c r="K20" s="250"/>
    </row>
    <row r="21" spans="2:11" ht="15" customHeight="1">
      <c r="B21" s="253"/>
      <c r="C21" s="255"/>
      <c r="D21" s="255"/>
      <c r="E21" s="256" t="s">
        <v>1031</v>
      </c>
      <c r="F21" s="252" t="s">
        <v>1032</v>
      </c>
      <c r="G21" s="252"/>
      <c r="H21" s="252"/>
      <c r="I21" s="252"/>
      <c r="J21" s="252"/>
      <c r="K21" s="250"/>
    </row>
    <row r="22" spans="2:11" ht="12.75" customHeight="1">
      <c r="B22" s="253"/>
      <c r="C22" s="255"/>
      <c r="D22" s="255"/>
      <c r="E22" s="255"/>
      <c r="F22" s="255"/>
      <c r="G22" s="255"/>
      <c r="H22" s="255"/>
      <c r="I22" s="255"/>
      <c r="J22" s="255"/>
      <c r="K22" s="250"/>
    </row>
    <row r="23" spans="2:11" ht="15" customHeight="1">
      <c r="B23" s="253"/>
      <c r="C23" s="252" t="s">
        <v>1033</v>
      </c>
      <c r="D23" s="252"/>
      <c r="E23" s="252"/>
      <c r="F23" s="252"/>
      <c r="G23" s="252"/>
      <c r="H23" s="252"/>
      <c r="I23" s="252"/>
      <c r="J23" s="252"/>
      <c r="K23" s="250"/>
    </row>
    <row r="24" spans="2:11" ht="15" customHeight="1">
      <c r="B24" s="253"/>
      <c r="C24" s="252" t="s">
        <v>1034</v>
      </c>
      <c r="D24" s="252"/>
      <c r="E24" s="252"/>
      <c r="F24" s="252"/>
      <c r="G24" s="252"/>
      <c r="H24" s="252"/>
      <c r="I24" s="252"/>
      <c r="J24" s="252"/>
      <c r="K24" s="250"/>
    </row>
    <row r="25" spans="2:11" ht="15" customHeight="1">
      <c r="B25" s="253"/>
      <c r="C25" s="254"/>
      <c r="D25" s="252" t="s">
        <v>1035</v>
      </c>
      <c r="E25" s="252"/>
      <c r="F25" s="252"/>
      <c r="G25" s="252"/>
      <c r="H25" s="252"/>
      <c r="I25" s="252"/>
      <c r="J25" s="252"/>
      <c r="K25" s="250"/>
    </row>
    <row r="26" spans="2:11" ht="15" customHeight="1">
      <c r="B26" s="253"/>
      <c r="C26" s="255"/>
      <c r="D26" s="252" t="s">
        <v>1036</v>
      </c>
      <c r="E26" s="252"/>
      <c r="F26" s="252"/>
      <c r="G26" s="252"/>
      <c r="H26" s="252"/>
      <c r="I26" s="252"/>
      <c r="J26" s="252"/>
      <c r="K26" s="250"/>
    </row>
    <row r="27" spans="2:11" ht="12.75" customHeight="1">
      <c r="B27" s="253"/>
      <c r="C27" s="255"/>
      <c r="D27" s="255"/>
      <c r="E27" s="255"/>
      <c r="F27" s="255"/>
      <c r="G27" s="255"/>
      <c r="H27" s="255"/>
      <c r="I27" s="255"/>
      <c r="J27" s="255"/>
      <c r="K27" s="250"/>
    </row>
    <row r="28" spans="2:11" ht="15" customHeight="1">
      <c r="B28" s="253"/>
      <c r="C28" s="255"/>
      <c r="D28" s="252" t="s">
        <v>1037</v>
      </c>
      <c r="E28" s="252"/>
      <c r="F28" s="252"/>
      <c r="G28" s="252"/>
      <c r="H28" s="252"/>
      <c r="I28" s="252"/>
      <c r="J28" s="252"/>
      <c r="K28" s="250"/>
    </row>
    <row r="29" spans="2:11" ht="15" customHeight="1">
      <c r="B29" s="253"/>
      <c r="C29" s="255"/>
      <c r="D29" s="252" t="s">
        <v>1038</v>
      </c>
      <c r="E29" s="252"/>
      <c r="F29" s="252"/>
      <c r="G29" s="252"/>
      <c r="H29" s="252"/>
      <c r="I29" s="252"/>
      <c r="J29" s="252"/>
      <c r="K29" s="250"/>
    </row>
    <row r="30" spans="2:11" ht="12.75" customHeight="1">
      <c r="B30" s="253"/>
      <c r="C30" s="255"/>
      <c r="D30" s="255"/>
      <c r="E30" s="255"/>
      <c r="F30" s="255"/>
      <c r="G30" s="255"/>
      <c r="H30" s="255"/>
      <c r="I30" s="255"/>
      <c r="J30" s="255"/>
      <c r="K30" s="250"/>
    </row>
    <row r="31" spans="2:11" ht="15" customHeight="1">
      <c r="B31" s="253"/>
      <c r="C31" s="255"/>
      <c r="D31" s="252" t="s">
        <v>1039</v>
      </c>
      <c r="E31" s="252"/>
      <c r="F31" s="252"/>
      <c r="G31" s="252"/>
      <c r="H31" s="252"/>
      <c r="I31" s="252"/>
      <c r="J31" s="252"/>
      <c r="K31" s="250"/>
    </row>
    <row r="32" spans="2:11" ht="15" customHeight="1">
      <c r="B32" s="253"/>
      <c r="C32" s="255"/>
      <c r="D32" s="252" t="s">
        <v>1040</v>
      </c>
      <c r="E32" s="252"/>
      <c r="F32" s="252"/>
      <c r="G32" s="252"/>
      <c r="H32" s="252"/>
      <c r="I32" s="252"/>
      <c r="J32" s="252"/>
      <c r="K32" s="250"/>
    </row>
    <row r="33" spans="2:11" ht="15" customHeight="1">
      <c r="B33" s="253"/>
      <c r="C33" s="255"/>
      <c r="D33" s="252" t="s">
        <v>1041</v>
      </c>
      <c r="E33" s="252"/>
      <c r="F33" s="252"/>
      <c r="G33" s="252"/>
      <c r="H33" s="252"/>
      <c r="I33" s="252"/>
      <c r="J33" s="252"/>
      <c r="K33" s="250"/>
    </row>
    <row r="34" spans="2:11" ht="15" customHeight="1">
      <c r="B34" s="253"/>
      <c r="C34" s="255"/>
      <c r="D34" s="254"/>
      <c r="E34" s="257" t="s">
        <v>113</v>
      </c>
      <c r="F34" s="254"/>
      <c r="G34" s="252" t="s">
        <v>1042</v>
      </c>
      <c r="H34" s="252"/>
      <c r="I34" s="252"/>
      <c r="J34" s="252"/>
      <c r="K34" s="250"/>
    </row>
    <row r="35" spans="2:11" ht="30.75" customHeight="1">
      <c r="B35" s="253"/>
      <c r="C35" s="255"/>
      <c r="D35" s="254"/>
      <c r="E35" s="257" t="s">
        <v>1043</v>
      </c>
      <c r="F35" s="254"/>
      <c r="G35" s="252" t="s">
        <v>1044</v>
      </c>
      <c r="H35" s="252"/>
      <c r="I35" s="252"/>
      <c r="J35" s="252"/>
      <c r="K35" s="250"/>
    </row>
    <row r="36" spans="2:11" ht="15" customHeight="1">
      <c r="B36" s="253"/>
      <c r="C36" s="255"/>
      <c r="D36" s="254"/>
      <c r="E36" s="257" t="s">
        <v>52</v>
      </c>
      <c r="F36" s="254"/>
      <c r="G36" s="252" t="s">
        <v>1045</v>
      </c>
      <c r="H36" s="252"/>
      <c r="I36" s="252"/>
      <c r="J36" s="252"/>
      <c r="K36" s="250"/>
    </row>
    <row r="37" spans="2:11" ht="15" customHeight="1">
      <c r="B37" s="253"/>
      <c r="C37" s="255"/>
      <c r="D37" s="254"/>
      <c r="E37" s="257" t="s">
        <v>114</v>
      </c>
      <c r="F37" s="254"/>
      <c r="G37" s="252" t="s">
        <v>1046</v>
      </c>
      <c r="H37" s="252"/>
      <c r="I37" s="252"/>
      <c r="J37" s="252"/>
      <c r="K37" s="250"/>
    </row>
    <row r="38" spans="2:11" ht="15" customHeight="1">
      <c r="B38" s="253"/>
      <c r="C38" s="255"/>
      <c r="D38" s="254"/>
      <c r="E38" s="257" t="s">
        <v>115</v>
      </c>
      <c r="F38" s="254"/>
      <c r="G38" s="252" t="s">
        <v>1047</v>
      </c>
      <c r="H38" s="252"/>
      <c r="I38" s="252"/>
      <c r="J38" s="252"/>
      <c r="K38" s="250"/>
    </row>
    <row r="39" spans="2:11" ht="15" customHeight="1">
      <c r="B39" s="253"/>
      <c r="C39" s="255"/>
      <c r="D39" s="254"/>
      <c r="E39" s="257" t="s">
        <v>116</v>
      </c>
      <c r="F39" s="254"/>
      <c r="G39" s="252" t="s">
        <v>1048</v>
      </c>
      <c r="H39" s="252"/>
      <c r="I39" s="252"/>
      <c r="J39" s="252"/>
      <c r="K39" s="250"/>
    </row>
    <row r="40" spans="2:11" ht="15" customHeight="1">
      <c r="B40" s="253"/>
      <c r="C40" s="255"/>
      <c r="D40" s="254"/>
      <c r="E40" s="257" t="s">
        <v>1049</v>
      </c>
      <c r="F40" s="254"/>
      <c r="G40" s="252" t="s">
        <v>1050</v>
      </c>
      <c r="H40" s="252"/>
      <c r="I40" s="252"/>
      <c r="J40" s="252"/>
      <c r="K40" s="250"/>
    </row>
    <row r="41" spans="2:11" ht="15" customHeight="1">
      <c r="B41" s="253"/>
      <c r="C41" s="255"/>
      <c r="D41" s="254"/>
      <c r="E41" s="257"/>
      <c r="F41" s="254"/>
      <c r="G41" s="252" t="s">
        <v>1051</v>
      </c>
      <c r="H41" s="252"/>
      <c r="I41" s="252"/>
      <c r="J41" s="252"/>
      <c r="K41" s="250"/>
    </row>
    <row r="42" spans="2:11" ht="15" customHeight="1">
      <c r="B42" s="253"/>
      <c r="C42" s="255"/>
      <c r="D42" s="254"/>
      <c r="E42" s="257" t="s">
        <v>1052</v>
      </c>
      <c r="F42" s="254"/>
      <c r="G42" s="252" t="s">
        <v>1053</v>
      </c>
      <c r="H42" s="252"/>
      <c r="I42" s="252"/>
      <c r="J42" s="252"/>
      <c r="K42" s="250"/>
    </row>
    <row r="43" spans="2:11" ht="15" customHeight="1">
      <c r="B43" s="253"/>
      <c r="C43" s="255"/>
      <c r="D43" s="254"/>
      <c r="E43" s="257" t="s">
        <v>119</v>
      </c>
      <c r="F43" s="254"/>
      <c r="G43" s="252" t="s">
        <v>1054</v>
      </c>
      <c r="H43" s="252"/>
      <c r="I43" s="252"/>
      <c r="J43" s="252"/>
      <c r="K43" s="250"/>
    </row>
    <row r="44" spans="2:11" ht="12.75" customHeight="1">
      <c r="B44" s="253"/>
      <c r="C44" s="255"/>
      <c r="D44" s="254"/>
      <c r="E44" s="254"/>
      <c r="F44" s="254"/>
      <c r="G44" s="254"/>
      <c r="H44" s="254"/>
      <c r="I44" s="254"/>
      <c r="J44" s="254"/>
      <c r="K44" s="250"/>
    </row>
    <row r="45" spans="2:11" ht="15" customHeight="1">
      <c r="B45" s="253"/>
      <c r="C45" s="255"/>
      <c r="D45" s="252" t="s">
        <v>1055</v>
      </c>
      <c r="E45" s="252"/>
      <c r="F45" s="252"/>
      <c r="G45" s="252"/>
      <c r="H45" s="252"/>
      <c r="I45" s="252"/>
      <c r="J45" s="252"/>
      <c r="K45" s="250"/>
    </row>
    <row r="46" spans="2:11" ht="15" customHeight="1">
      <c r="B46" s="253"/>
      <c r="C46" s="255"/>
      <c r="D46" s="255"/>
      <c r="E46" s="252" t="s">
        <v>1056</v>
      </c>
      <c r="F46" s="252"/>
      <c r="G46" s="252"/>
      <c r="H46" s="252"/>
      <c r="I46" s="252"/>
      <c r="J46" s="252"/>
      <c r="K46" s="250"/>
    </row>
    <row r="47" spans="2:11" ht="15" customHeight="1">
      <c r="B47" s="253"/>
      <c r="C47" s="255"/>
      <c r="D47" s="255"/>
      <c r="E47" s="252" t="s">
        <v>1057</v>
      </c>
      <c r="F47" s="252"/>
      <c r="G47" s="252"/>
      <c r="H47" s="252"/>
      <c r="I47" s="252"/>
      <c r="J47" s="252"/>
      <c r="K47" s="250"/>
    </row>
    <row r="48" spans="2:11" ht="15" customHeight="1">
      <c r="B48" s="253"/>
      <c r="C48" s="255"/>
      <c r="D48" s="255"/>
      <c r="E48" s="252" t="s">
        <v>1058</v>
      </c>
      <c r="F48" s="252"/>
      <c r="G48" s="252"/>
      <c r="H48" s="252"/>
      <c r="I48" s="252"/>
      <c r="J48" s="252"/>
      <c r="K48" s="250"/>
    </row>
    <row r="49" spans="2:11" ht="15" customHeight="1">
      <c r="B49" s="253"/>
      <c r="C49" s="255"/>
      <c r="D49" s="252" t="s">
        <v>1059</v>
      </c>
      <c r="E49" s="252"/>
      <c r="F49" s="252"/>
      <c r="G49" s="252"/>
      <c r="H49" s="252"/>
      <c r="I49" s="252"/>
      <c r="J49" s="252"/>
      <c r="K49" s="250"/>
    </row>
    <row r="50" spans="2:11" ht="25.5" customHeight="1">
      <c r="B50" s="248"/>
      <c r="C50" s="249" t="s">
        <v>1060</v>
      </c>
      <c r="D50" s="249"/>
      <c r="E50" s="249"/>
      <c r="F50" s="249"/>
      <c r="G50" s="249"/>
      <c r="H50" s="249"/>
      <c r="I50" s="249"/>
      <c r="J50" s="249"/>
      <c r="K50" s="250"/>
    </row>
    <row r="51" spans="2:11" ht="5.25" customHeight="1">
      <c r="B51" s="248"/>
      <c r="C51" s="251"/>
      <c r="D51" s="251"/>
      <c r="E51" s="251"/>
      <c r="F51" s="251"/>
      <c r="G51" s="251"/>
      <c r="H51" s="251"/>
      <c r="I51" s="251"/>
      <c r="J51" s="251"/>
      <c r="K51" s="250"/>
    </row>
    <row r="52" spans="2:11" ht="15" customHeight="1">
      <c r="B52" s="248"/>
      <c r="C52" s="252" t="s">
        <v>1061</v>
      </c>
      <c r="D52" s="252"/>
      <c r="E52" s="252"/>
      <c r="F52" s="252"/>
      <c r="G52" s="252"/>
      <c r="H52" s="252"/>
      <c r="I52" s="252"/>
      <c r="J52" s="252"/>
      <c r="K52" s="250"/>
    </row>
    <row r="53" spans="2:11" ht="15" customHeight="1">
      <c r="B53" s="248"/>
      <c r="C53" s="252" t="s">
        <v>1062</v>
      </c>
      <c r="D53" s="252"/>
      <c r="E53" s="252"/>
      <c r="F53" s="252"/>
      <c r="G53" s="252"/>
      <c r="H53" s="252"/>
      <c r="I53" s="252"/>
      <c r="J53" s="252"/>
      <c r="K53" s="250"/>
    </row>
    <row r="54" spans="2:11" ht="12.75" customHeight="1">
      <c r="B54" s="248"/>
      <c r="C54" s="254"/>
      <c r="D54" s="254"/>
      <c r="E54" s="254"/>
      <c r="F54" s="254"/>
      <c r="G54" s="254"/>
      <c r="H54" s="254"/>
      <c r="I54" s="254"/>
      <c r="J54" s="254"/>
      <c r="K54" s="250"/>
    </row>
    <row r="55" spans="2:11" ht="15" customHeight="1">
      <c r="B55" s="248"/>
      <c r="C55" s="252" t="s">
        <v>1063</v>
      </c>
      <c r="D55" s="252"/>
      <c r="E55" s="252"/>
      <c r="F55" s="252"/>
      <c r="G55" s="252"/>
      <c r="H55" s="252"/>
      <c r="I55" s="252"/>
      <c r="J55" s="252"/>
      <c r="K55" s="250"/>
    </row>
    <row r="56" spans="2:11" ht="15" customHeight="1">
      <c r="B56" s="248"/>
      <c r="C56" s="255"/>
      <c r="D56" s="252" t="s">
        <v>1064</v>
      </c>
      <c r="E56" s="252"/>
      <c r="F56" s="252"/>
      <c r="G56" s="252"/>
      <c r="H56" s="252"/>
      <c r="I56" s="252"/>
      <c r="J56" s="252"/>
      <c r="K56" s="250"/>
    </row>
    <row r="57" spans="2:11" ht="15" customHeight="1">
      <c r="B57" s="248"/>
      <c r="C57" s="255"/>
      <c r="D57" s="252" t="s">
        <v>1065</v>
      </c>
      <c r="E57" s="252"/>
      <c r="F57" s="252"/>
      <c r="G57" s="252"/>
      <c r="H57" s="252"/>
      <c r="I57" s="252"/>
      <c r="J57" s="252"/>
      <c r="K57" s="250"/>
    </row>
    <row r="58" spans="2:11" ht="15" customHeight="1">
      <c r="B58" s="248"/>
      <c r="C58" s="255"/>
      <c r="D58" s="252" t="s">
        <v>1066</v>
      </c>
      <c r="E58" s="252"/>
      <c r="F58" s="252"/>
      <c r="G58" s="252"/>
      <c r="H58" s="252"/>
      <c r="I58" s="252"/>
      <c r="J58" s="252"/>
      <c r="K58" s="250"/>
    </row>
    <row r="59" spans="2:11" ht="15" customHeight="1">
      <c r="B59" s="248"/>
      <c r="C59" s="255"/>
      <c r="D59" s="252" t="s">
        <v>1067</v>
      </c>
      <c r="E59" s="252"/>
      <c r="F59" s="252"/>
      <c r="G59" s="252"/>
      <c r="H59" s="252"/>
      <c r="I59" s="252"/>
      <c r="J59" s="252"/>
      <c r="K59" s="250"/>
    </row>
    <row r="60" spans="2:11" ht="15" customHeight="1">
      <c r="B60" s="248"/>
      <c r="C60" s="255"/>
      <c r="D60" s="258" t="s">
        <v>1068</v>
      </c>
      <c r="E60" s="258"/>
      <c r="F60" s="258"/>
      <c r="G60" s="258"/>
      <c r="H60" s="258"/>
      <c r="I60" s="258"/>
      <c r="J60" s="258"/>
      <c r="K60" s="250"/>
    </row>
    <row r="61" spans="2:11" ht="15" customHeight="1">
      <c r="B61" s="248"/>
      <c r="C61" s="255"/>
      <c r="D61" s="252" t="s">
        <v>1069</v>
      </c>
      <c r="E61" s="252"/>
      <c r="F61" s="252"/>
      <c r="G61" s="252"/>
      <c r="H61" s="252"/>
      <c r="I61" s="252"/>
      <c r="J61" s="252"/>
      <c r="K61" s="250"/>
    </row>
    <row r="62" spans="2:11" ht="12.75" customHeight="1">
      <c r="B62" s="248"/>
      <c r="C62" s="255"/>
      <c r="D62" s="255"/>
      <c r="E62" s="259"/>
      <c r="F62" s="255"/>
      <c r="G62" s="255"/>
      <c r="H62" s="255"/>
      <c r="I62" s="255"/>
      <c r="J62" s="255"/>
      <c r="K62" s="250"/>
    </row>
    <row r="63" spans="2:11" ht="15" customHeight="1">
      <c r="B63" s="248"/>
      <c r="C63" s="255"/>
      <c r="D63" s="252" t="s">
        <v>1070</v>
      </c>
      <c r="E63" s="252"/>
      <c r="F63" s="252"/>
      <c r="G63" s="252"/>
      <c r="H63" s="252"/>
      <c r="I63" s="252"/>
      <c r="J63" s="252"/>
      <c r="K63" s="250"/>
    </row>
    <row r="64" spans="2:11" ht="15" customHeight="1">
      <c r="B64" s="248"/>
      <c r="C64" s="255"/>
      <c r="D64" s="258" t="s">
        <v>1071</v>
      </c>
      <c r="E64" s="258"/>
      <c r="F64" s="258"/>
      <c r="G64" s="258"/>
      <c r="H64" s="258"/>
      <c r="I64" s="258"/>
      <c r="J64" s="258"/>
      <c r="K64" s="250"/>
    </row>
    <row r="65" spans="2:11" ht="15" customHeight="1">
      <c r="B65" s="248"/>
      <c r="C65" s="255"/>
      <c r="D65" s="252" t="s">
        <v>1072</v>
      </c>
      <c r="E65" s="252"/>
      <c r="F65" s="252"/>
      <c r="G65" s="252"/>
      <c r="H65" s="252"/>
      <c r="I65" s="252"/>
      <c r="J65" s="252"/>
      <c r="K65" s="250"/>
    </row>
    <row r="66" spans="2:11" ht="15" customHeight="1">
      <c r="B66" s="248"/>
      <c r="C66" s="255"/>
      <c r="D66" s="252" t="s">
        <v>1073</v>
      </c>
      <c r="E66" s="252"/>
      <c r="F66" s="252"/>
      <c r="G66" s="252"/>
      <c r="H66" s="252"/>
      <c r="I66" s="252"/>
      <c r="J66" s="252"/>
      <c r="K66" s="250"/>
    </row>
    <row r="67" spans="2:11" ht="15" customHeight="1">
      <c r="B67" s="248"/>
      <c r="C67" s="255"/>
      <c r="D67" s="252" t="s">
        <v>1074</v>
      </c>
      <c r="E67" s="252"/>
      <c r="F67" s="252"/>
      <c r="G67" s="252"/>
      <c r="H67" s="252"/>
      <c r="I67" s="252"/>
      <c r="J67" s="252"/>
      <c r="K67" s="250"/>
    </row>
    <row r="68" spans="2:11" ht="15" customHeight="1">
      <c r="B68" s="248"/>
      <c r="C68" s="255"/>
      <c r="D68" s="252" t="s">
        <v>1075</v>
      </c>
      <c r="E68" s="252"/>
      <c r="F68" s="252"/>
      <c r="G68" s="252"/>
      <c r="H68" s="252"/>
      <c r="I68" s="252"/>
      <c r="J68" s="252"/>
      <c r="K68" s="250"/>
    </row>
    <row r="69" spans="2:11" ht="12.75" customHeight="1">
      <c r="B69" s="260"/>
      <c r="C69" s="261"/>
      <c r="D69" s="261"/>
      <c r="E69" s="261"/>
      <c r="F69" s="261"/>
      <c r="G69" s="261"/>
      <c r="H69" s="261"/>
      <c r="I69" s="261"/>
      <c r="J69" s="261"/>
      <c r="K69" s="262"/>
    </row>
    <row r="70" spans="2:11" ht="18.75" customHeight="1">
      <c r="B70" s="263"/>
      <c r="C70" s="263"/>
      <c r="D70" s="263"/>
      <c r="E70" s="263"/>
      <c r="F70" s="263"/>
      <c r="G70" s="263"/>
      <c r="H70" s="263"/>
      <c r="I70" s="263"/>
      <c r="J70" s="263"/>
      <c r="K70" s="264"/>
    </row>
    <row r="71" spans="2:11" ht="18.75" customHeight="1">
      <c r="B71" s="264"/>
      <c r="C71" s="264"/>
      <c r="D71" s="264"/>
      <c r="E71" s="264"/>
      <c r="F71" s="264"/>
      <c r="G71" s="264"/>
      <c r="H71" s="264"/>
      <c r="I71" s="264"/>
      <c r="J71" s="264"/>
      <c r="K71" s="264"/>
    </row>
    <row r="72" spans="2:11" ht="7.5" customHeight="1">
      <c r="B72" s="265"/>
      <c r="C72" s="266"/>
      <c r="D72" s="266"/>
      <c r="E72" s="266"/>
      <c r="F72" s="266"/>
      <c r="G72" s="266"/>
      <c r="H72" s="266"/>
      <c r="I72" s="266"/>
      <c r="J72" s="266"/>
      <c r="K72" s="267"/>
    </row>
    <row r="73" spans="2:11" ht="45" customHeight="1">
      <c r="B73" s="268"/>
      <c r="C73" s="269" t="s">
        <v>1013</v>
      </c>
      <c r="D73" s="269"/>
      <c r="E73" s="269"/>
      <c r="F73" s="269"/>
      <c r="G73" s="269"/>
      <c r="H73" s="269"/>
      <c r="I73" s="269"/>
      <c r="J73" s="269"/>
      <c r="K73" s="270"/>
    </row>
    <row r="74" spans="2:11" ht="17.25" customHeight="1">
      <c r="B74" s="268"/>
      <c r="C74" s="271" t="s">
        <v>1076</v>
      </c>
      <c r="D74" s="271"/>
      <c r="E74" s="271"/>
      <c r="F74" s="271" t="s">
        <v>1077</v>
      </c>
      <c r="G74" s="272"/>
      <c r="H74" s="271" t="s">
        <v>114</v>
      </c>
      <c r="I74" s="271" t="s">
        <v>56</v>
      </c>
      <c r="J74" s="271" t="s">
        <v>1078</v>
      </c>
      <c r="K74" s="270"/>
    </row>
    <row r="75" spans="2:11" ht="17.25" customHeight="1">
      <c r="B75" s="268"/>
      <c r="C75" s="273" t="s">
        <v>1079</v>
      </c>
      <c r="D75" s="273"/>
      <c r="E75" s="273"/>
      <c r="F75" s="274" t="s">
        <v>1080</v>
      </c>
      <c r="G75" s="275"/>
      <c r="H75" s="273"/>
      <c r="I75" s="273"/>
      <c r="J75" s="273" t="s">
        <v>1081</v>
      </c>
      <c r="K75" s="270"/>
    </row>
    <row r="76" spans="2:11" ht="5.25" customHeight="1">
      <c r="B76" s="268"/>
      <c r="C76" s="276"/>
      <c r="D76" s="276"/>
      <c r="E76" s="276"/>
      <c r="F76" s="276"/>
      <c r="G76" s="277"/>
      <c r="H76" s="276"/>
      <c r="I76" s="276"/>
      <c r="J76" s="276"/>
      <c r="K76" s="270"/>
    </row>
    <row r="77" spans="2:11" ht="15" customHeight="1">
      <c r="B77" s="268"/>
      <c r="C77" s="257" t="s">
        <v>52</v>
      </c>
      <c r="D77" s="276"/>
      <c r="E77" s="276"/>
      <c r="F77" s="278" t="s">
        <v>1082</v>
      </c>
      <c r="G77" s="277"/>
      <c r="H77" s="257" t="s">
        <v>1083</v>
      </c>
      <c r="I77" s="257" t="s">
        <v>1084</v>
      </c>
      <c r="J77" s="257">
        <v>20</v>
      </c>
      <c r="K77" s="270"/>
    </row>
    <row r="78" spans="2:11" ht="15" customHeight="1">
      <c r="B78" s="268"/>
      <c r="C78" s="257" t="s">
        <v>1085</v>
      </c>
      <c r="D78" s="257"/>
      <c r="E78" s="257"/>
      <c r="F78" s="278" t="s">
        <v>1082</v>
      </c>
      <c r="G78" s="277"/>
      <c r="H78" s="257" t="s">
        <v>1086</v>
      </c>
      <c r="I78" s="257" t="s">
        <v>1084</v>
      </c>
      <c r="J78" s="257">
        <v>120</v>
      </c>
      <c r="K78" s="270"/>
    </row>
    <row r="79" spans="2:11" ht="15" customHeight="1">
      <c r="B79" s="279"/>
      <c r="C79" s="257" t="s">
        <v>1087</v>
      </c>
      <c r="D79" s="257"/>
      <c r="E79" s="257"/>
      <c r="F79" s="278" t="s">
        <v>1088</v>
      </c>
      <c r="G79" s="277"/>
      <c r="H79" s="257" t="s">
        <v>1089</v>
      </c>
      <c r="I79" s="257" t="s">
        <v>1084</v>
      </c>
      <c r="J79" s="257">
        <v>50</v>
      </c>
      <c r="K79" s="270"/>
    </row>
    <row r="80" spans="2:11" ht="15" customHeight="1">
      <c r="B80" s="279"/>
      <c r="C80" s="257" t="s">
        <v>1090</v>
      </c>
      <c r="D80" s="257"/>
      <c r="E80" s="257"/>
      <c r="F80" s="278" t="s">
        <v>1082</v>
      </c>
      <c r="G80" s="277"/>
      <c r="H80" s="257" t="s">
        <v>1091</v>
      </c>
      <c r="I80" s="257" t="s">
        <v>1092</v>
      </c>
      <c r="J80" s="257"/>
      <c r="K80" s="270"/>
    </row>
    <row r="81" spans="2:11" ht="15" customHeight="1">
      <c r="B81" s="279"/>
      <c r="C81" s="280" t="s">
        <v>1093</v>
      </c>
      <c r="D81" s="280"/>
      <c r="E81" s="280"/>
      <c r="F81" s="281" t="s">
        <v>1088</v>
      </c>
      <c r="G81" s="280"/>
      <c r="H81" s="280" t="s">
        <v>1094</v>
      </c>
      <c r="I81" s="280" t="s">
        <v>1084</v>
      </c>
      <c r="J81" s="280">
        <v>15</v>
      </c>
      <c r="K81" s="270"/>
    </row>
    <row r="82" spans="2:11" ht="15" customHeight="1">
      <c r="B82" s="279"/>
      <c r="C82" s="280" t="s">
        <v>1095</v>
      </c>
      <c r="D82" s="280"/>
      <c r="E82" s="280"/>
      <c r="F82" s="281" t="s">
        <v>1088</v>
      </c>
      <c r="G82" s="280"/>
      <c r="H82" s="280" t="s">
        <v>1096</v>
      </c>
      <c r="I82" s="280" t="s">
        <v>1084</v>
      </c>
      <c r="J82" s="280">
        <v>15</v>
      </c>
      <c r="K82" s="270"/>
    </row>
    <row r="83" spans="2:11" ht="15" customHeight="1">
      <c r="B83" s="279"/>
      <c r="C83" s="280" t="s">
        <v>1097</v>
      </c>
      <c r="D83" s="280"/>
      <c r="E83" s="280"/>
      <c r="F83" s="281" t="s">
        <v>1088</v>
      </c>
      <c r="G83" s="280"/>
      <c r="H83" s="280" t="s">
        <v>1098</v>
      </c>
      <c r="I83" s="280" t="s">
        <v>1084</v>
      </c>
      <c r="J83" s="280">
        <v>20</v>
      </c>
      <c r="K83" s="270"/>
    </row>
    <row r="84" spans="2:11" ht="15" customHeight="1">
      <c r="B84" s="279"/>
      <c r="C84" s="280" t="s">
        <v>1099</v>
      </c>
      <c r="D84" s="280"/>
      <c r="E84" s="280"/>
      <c r="F84" s="281" t="s">
        <v>1088</v>
      </c>
      <c r="G84" s="280"/>
      <c r="H84" s="280" t="s">
        <v>1100</v>
      </c>
      <c r="I84" s="280" t="s">
        <v>1084</v>
      </c>
      <c r="J84" s="280">
        <v>20</v>
      </c>
      <c r="K84" s="270"/>
    </row>
    <row r="85" spans="2:11" ht="15" customHeight="1">
      <c r="B85" s="279"/>
      <c r="C85" s="257" t="s">
        <v>1101</v>
      </c>
      <c r="D85" s="257"/>
      <c r="E85" s="257"/>
      <c r="F85" s="278" t="s">
        <v>1088</v>
      </c>
      <c r="G85" s="277"/>
      <c r="H85" s="257" t="s">
        <v>1102</v>
      </c>
      <c r="I85" s="257" t="s">
        <v>1084</v>
      </c>
      <c r="J85" s="257">
        <v>50</v>
      </c>
      <c r="K85" s="270"/>
    </row>
    <row r="86" spans="2:11" ht="15" customHeight="1">
      <c r="B86" s="279"/>
      <c r="C86" s="257" t="s">
        <v>1103</v>
      </c>
      <c r="D86" s="257"/>
      <c r="E86" s="257"/>
      <c r="F86" s="278" t="s">
        <v>1088</v>
      </c>
      <c r="G86" s="277"/>
      <c r="H86" s="257" t="s">
        <v>1104</v>
      </c>
      <c r="I86" s="257" t="s">
        <v>1084</v>
      </c>
      <c r="J86" s="257">
        <v>20</v>
      </c>
      <c r="K86" s="270"/>
    </row>
    <row r="87" spans="2:11" ht="15" customHeight="1">
      <c r="B87" s="279"/>
      <c r="C87" s="257" t="s">
        <v>1105</v>
      </c>
      <c r="D87" s="257"/>
      <c r="E87" s="257"/>
      <c r="F87" s="278" t="s">
        <v>1088</v>
      </c>
      <c r="G87" s="277"/>
      <c r="H87" s="257" t="s">
        <v>1106</v>
      </c>
      <c r="I87" s="257" t="s">
        <v>1084</v>
      </c>
      <c r="J87" s="257">
        <v>20</v>
      </c>
      <c r="K87" s="270"/>
    </row>
    <row r="88" spans="2:11" ht="15" customHeight="1">
      <c r="B88" s="279"/>
      <c r="C88" s="257" t="s">
        <v>1107</v>
      </c>
      <c r="D88" s="257"/>
      <c r="E88" s="257"/>
      <c r="F88" s="278" t="s">
        <v>1088</v>
      </c>
      <c r="G88" s="277"/>
      <c r="H88" s="257" t="s">
        <v>1108</v>
      </c>
      <c r="I88" s="257" t="s">
        <v>1084</v>
      </c>
      <c r="J88" s="257">
        <v>50</v>
      </c>
      <c r="K88" s="270"/>
    </row>
    <row r="89" spans="2:11" ht="15" customHeight="1">
      <c r="B89" s="279"/>
      <c r="C89" s="257" t="s">
        <v>1109</v>
      </c>
      <c r="D89" s="257"/>
      <c r="E89" s="257"/>
      <c r="F89" s="278" t="s">
        <v>1088</v>
      </c>
      <c r="G89" s="277"/>
      <c r="H89" s="257" t="s">
        <v>1109</v>
      </c>
      <c r="I89" s="257" t="s">
        <v>1084</v>
      </c>
      <c r="J89" s="257">
        <v>50</v>
      </c>
      <c r="K89" s="270"/>
    </row>
    <row r="90" spans="2:11" ht="15" customHeight="1">
      <c r="B90" s="279"/>
      <c r="C90" s="257" t="s">
        <v>120</v>
      </c>
      <c r="D90" s="257"/>
      <c r="E90" s="257"/>
      <c r="F90" s="278" t="s">
        <v>1088</v>
      </c>
      <c r="G90" s="277"/>
      <c r="H90" s="257" t="s">
        <v>1110</v>
      </c>
      <c r="I90" s="257" t="s">
        <v>1084</v>
      </c>
      <c r="J90" s="257">
        <v>255</v>
      </c>
      <c r="K90" s="270"/>
    </row>
    <row r="91" spans="2:11" ht="15" customHeight="1">
      <c r="B91" s="279"/>
      <c r="C91" s="257" t="s">
        <v>1111</v>
      </c>
      <c r="D91" s="257"/>
      <c r="E91" s="257"/>
      <c r="F91" s="278" t="s">
        <v>1082</v>
      </c>
      <c r="G91" s="277"/>
      <c r="H91" s="257" t="s">
        <v>1112</v>
      </c>
      <c r="I91" s="257" t="s">
        <v>1113</v>
      </c>
      <c r="J91" s="257"/>
      <c r="K91" s="270"/>
    </row>
    <row r="92" spans="2:11" ht="15" customHeight="1">
      <c r="B92" s="279"/>
      <c r="C92" s="257" t="s">
        <v>1114</v>
      </c>
      <c r="D92" s="257"/>
      <c r="E92" s="257"/>
      <c r="F92" s="278" t="s">
        <v>1082</v>
      </c>
      <c r="G92" s="277"/>
      <c r="H92" s="257" t="s">
        <v>1115</v>
      </c>
      <c r="I92" s="257" t="s">
        <v>1116</v>
      </c>
      <c r="J92" s="257"/>
      <c r="K92" s="270"/>
    </row>
    <row r="93" spans="2:11" ht="15" customHeight="1">
      <c r="B93" s="279"/>
      <c r="C93" s="257" t="s">
        <v>1117</v>
      </c>
      <c r="D93" s="257"/>
      <c r="E93" s="257"/>
      <c r="F93" s="278" t="s">
        <v>1082</v>
      </c>
      <c r="G93" s="277"/>
      <c r="H93" s="257" t="s">
        <v>1117</v>
      </c>
      <c r="I93" s="257" t="s">
        <v>1116</v>
      </c>
      <c r="J93" s="257"/>
      <c r="K93" s="270"/>
    </row>
    <row r="94" spans="2:11" ht="15" customHeight="1">
      <c r="B94" s="279"/>
      <c r="C94" s="257" t="s">
        <v>37</v>
      </c>
      <c r="D94" s="257"/>
      <c r="E94" s="257"/>
      <c r="F94" s="278" t="s">
        <v>1082</v>
      </c>
      <c r="G94" s="277"/>
      <c r="H94" s="257" t="s">
        <v>1118</v>
      </c>
      <c r="I94" s="257" t="s">
        <v>1116</v>
      </c>
      <c r="J94" s="257"/>
      <c r="K94" s="270"/>
    </row>
    <row r="95" spans="2:11" ht="15" customHeight="1">
      <c r="B95" s="279"/>
      <c r="C95" s="257" t="s">
        <v>47</v>
      </c>
      <c r="D95" s="257"/>
      <c r="E95" s="257"/>
      <c r="F95" s="278" t="s">
        <v>1082</v>
      </c>
      <c r="G95" s="277"/>
      <c r="H95" s="257" t="s">
        <v>1119</v>
      </c>
      <c r="I95" s="257" t="s">
        <v>1116</v>
      </c>
      <c r="J95" s="257"/>
      <c r="K95" s="270"/>
    </row>
    <row r="96" spans="2:11" ht="15" customHeight="1">
      <c r="B96" s="282"/>
      <c r="C96" s="283"/>
      <c r="D96" s="283"/>
      <c r="E96" s="283"/>
      <c r="F96" s="283"/>
      <c r="G96" s="283"/>
      <c r="H96" s="283"/>
      <c r="I96" s="283"/>
      <c r="J96" s="283"/>
      <c r="K96" s="284"/>
    </row>
    <row r="97" spans="2:11" ht="18.75" customHeight="1">
      <c r="B97" s="285"/>
      <c r="C97" s="286"/>
      <c r="D97" s="286"/>
      <c r="E97" s="286"/>
      <c r="F97" s="286"/>
      <c r="G97" s="286"/>
      <c r="H97" s="286"/>
      <c r="I97" s="286"/>
      <c r="J97" s="286"/>
      <c r="K97" s="285"/>
    </row>
    <row r="98" spans="2:11" ht="18.75" customHeight="1">
      <c r="B98" s="264"/>
      <c r="C98" s="264"/>
      <c r="D98" s="264"/>
      <c r="E98" s="264"/>
      <c r="F98" s="264"/>
      <c r="G98" s="264"/>
      <c r="H98" s="264"/>
      <c r="I98" s="264"/>
      <c r="J98" s="264"/>
      <c r="K98" s="264"/>
    </row>
    <row r="99" spans="2:11" ht="7.5" customHeight="1">
      <c r="B99" s="265"/>
      <c r="C99" s="266"/>
      <c r="D99" s="266"/>
      <c r="E99" s="266"/>
      <c r="F99" s="266"/>
      <c r="G99" s="266"/>
      <c r="H99" s="266"/>
      <c r="I99" s="266"/>
      <c r="J99" s="266"/>
      <c r="K99" s="267"/>
    </row>
    <row r="100" spans="2:11" ht="45" customHeight="1">
      <c r="B100" s="268"/>
      <c r="C100" s="269" t="s">
        <v>1120</v>
      </c>
      <c r="D100" s="269"/>
      <c r="E100" s="269"/>
      <c r="F100" s="269"/>
      <c r="G100" s="269"/>
      <c r="H100" s="269"/>
      <c r="I100" s="269"/>
      <c r="J100" s="269"/>
      <c r="K100" s="270"/>
    </row>
    <row r="101" spans="2:11" ht="17.25" customHeight="1">
      <c r="B101" s="268"/>
      <c r="C101" s="271" t="s">
        <v>1076</v>
      </c>
      <c r="D101" s="271"/>
      <c r="E101" s="271"/>
      <c r="F101" s="271" t="s">
        <v>1077</v>
      </c>
      <c r="G101" s="272"/>
      <c r="H101" s="271" t="s">
        <v>114</v>
      </c>
      <c r="I101" s="271" t="s">
        <v>56</v>
      </c>
      <c r="J101" s="271" t="s">
        <v>1078</v>
      </c>
      <c r="K101" s="270"/>
    </row>
    <row r="102" spans="2:11" ht="17.25" customHeight="1">
      <c r="B102" s="268"/>
      <c r="C102" s="273" t="s">
        <v>1079</v>
      </c>
      <c r="D102" s="273"/>
      <c r="E102" s="273"/>
      <c r="F102" s="274" t="s">
        <v>1080</v>
      </c>
      <c r="G102" s="275"/>
      <c r="H102" s="273"/>
      <c r="I102" s="273"/>
      <c r="J102" s="273" t="s">
        <v>1081</v>
      </c>
      <c r="K102" s="270"/>
    </row>
    <row r="103" spans="2:11" ht="5.25" customHeight="1">
      <c r="B103" s="268"/>
      <c r="C103" s="271"/>
      <c r="D103" s="271"/>
      <c r="E103" s="271"/>
      <c r="F103" s="271"/>
      <c r="G103" s="287"/>
      <c r="H103" s="271"/>
      <c r="I103" s="271"/>
      <c r="J103" s="271"/>
      <c r="K103" s="270"/>
    </row>
    <row r="104" spans="2:11" ht="15" customHeight="1">
      <c r="B104" s="268"/>
      <c r="C104" s="257" t="s">
        <v>52</v>
      </c>
      <c r="D104" s="276"/>
      <c r="E104" s="276"/>
      <c r="F104" s="278" t="s">
        <v>1082</v>
      </c>
      <c r="G104" s="287"/>
      <c r="H104" s="257" t="s">
        <v>1121</v>
      </c>
      <c r="I104" s="257" t="s">
        <v>1084</v>
      </c>
      <c r="J104" s="257">
        <v>20</v>
      </c>
      <c r="K104" s="270"/>
    </row>
    <row r="105" spans="2:11" ht="15" customHeight="1">
      <c r="B105" s="268"/>
      <c r="C105" s="257" t="s">
        <v>1085</v>
      </c>
      <c r="D105" s="257"/>
      <c r="E105" s="257"/>
      <c r="F105" s="278" t="s">
        <v>1082</v>
      </c>
      <c r="G105" s="257"/>
      <c r="H105" s="257" t="s">
        <v>1121</v>
      </c>
      <c r="I105" s="257" t="s">
        <v>1084</v>
      </c>
      <c r="J105" s="257">
        <v>120</v>
      </c>
      <c r="K105" s="270"/>
    </row>
    <row r="106" spans="2:11" ht="15" customHeight="1">
      <c r="B106" s="279"/>
      <c r="C106" s="257" t="s">
        <v>1087</v>
      </c>
      <c r="D106" s="257"/>
      <c r="E106" s="257"/>
      <c r="F106" s="278" t="s">
        <v>1088</v>
      </c>
      <c r="G106" s="257"/>
      <c r="H106" s="257" t="s">
        <v>1121</v>
      </c>
      <c r="I106" s="257" t="s">
        <v>1084</v>
      </c>
      <c r="J106" s="257">
        <v>50</v>
      </c>
      <c r="K106" s="270"/>
    </row>
    <row r="107" spans="2:11" ht="15" customHeight="1">
      <c r="B107" s="279"/>
      <c r="C107" s="257" t="s">
        <v>1090</v>
      </c>
      <c r="D107" s="257"/>
      <c r="E107" s="257"/>
      <c r="F107" s="278" t="s">
        <v>1082</v>
      </c>
      <c r="G107" s="257"/>
      <c r="H107" s="257" t="s">
        <v>1121</v>
      </c>
      <c r="I107" s="257" t="s">
        <v>1092</v>
      </c>
      <c r="J107" s="257"/>
      <c r="K107" s="270"/>
    </row>
    <row r="108" spans="2:11" ht="15" customHeight="1">
      <c r="B108" s="279"/>
      <c r="C108" s="257" t="s">
        <v>1101</v>
      </c>
      <c r="D108" s="257"/>
      <c r="E108" s="257"/>
      <c r="F108" s="278" t="s">
        <v>1088</v>
      </c>
      <c r="G108" s="257"/>
      <c r="H108" s="257" t="s">
        <v>1121</v>
      </c>
      <c r="I108" s="257" t="s">
        <v>1084</v>
      </c>
      <c r="J108" s="257">
        <v>50</v>
      </c>
      <c r="K108" s="270"/>
    </row>
    <row r="109" spans="2:11" ht="15" customHeight="1">
      <c r="B109" s="279"/>
      <c r="C109" s="257" t="s">
        <v>1109</v>
      </c>
      <c r="D109" s="257"/>
      <c r="E109" s="257"/>
      <c r="F109" s="278" t="s">
        <v>1088</v>
      </c>
      <c r="G109" s="257"/>
      <c r="H109" s="257" t="s">
        <v>1121</v>
      </c>
      <c r="I109" s="257" t="s">
        <v>1084</v>
      </c>
      <c r="J109" s="257">
        <v>50</v>
      </c>
      <c r="K109" s="270"/>
    </row>
    <row r="110" spans="2:11" ht="15" customHeight="1">
      <c r="B110" s="279"/>
      <c r="C110" s="257" t="s">
        <v>1107</v>
      </c>
      <c r="D110" s="257"/>
      <c r="E110" s="257"/>
      <c r="F110" s="278" t="s">
        <v>1088</v>
      </c>
      <c r="G110" s="257"/>
      <c r="H110" s="257" t="s">
        <v>1121</v>
      </c>
      <c r="I110" s="257" t="s">
        <v>1084</v>
      </c>
      <c r="J110" s="257">
        <v>50</v>
      </c>
      <c r="K110" s="270"/>
    </row>
    <row r="111" spans="2:11" ht="15" customHeight="1">
      <c r="B111" s="279"/>
      <c r="C111" s="257" t="s">
        <v>52</v>
      </c>
      <c r="D111" s="257"/>
      <c r="E111" s="257"/>
      <c r="F111" s="278" t="s">
        <v>1082</v>
      </c>
      <c r="G111" s="257"/>
      <c r="H111" s="257" t="s">
        <v>1122</v>
      </c>
      <c r="I111" s="257" t="s">
        <v>1084</v>
      </c>
      <c r="J111" s="257">
        <v>20</v>
      </c>
      <c r="K111" s="270"/>
    </row>
    <row r="112" spans="2:11" ht="15" customHeight="1">
      <c r="B112" s="279"/>
      <c r="C112" s="257" t="s">
        <v>1123</v>
      </c>
      <c r="D112" s="257"/>
      <c r="E112" s="257"/>
      <c r="F112" s="278" t="s">
        <v>1082</v>
      </c>
      <c r="G112" s="257"/>
      <c r="H112" s="257" t="s">
        <v>1124</v>
      </c>
      <c r="I112" s="257" t="s">
        <v>1084</v>
      </c>
      <c r="J112" s="257">
        <v>120</v>
      </c>
      <c r="K112" s="270"/>
    </row>
    <row r="113" spans="2:11" ht="15" customHeight="1">
      <c r="B113" s="279"/>
      <c r="C113" s="257" t="s">
        <v>37</v>
      </c>
      <c r="D113" s="257"/>
      <c r="E113" s="257"/>
      <c r="F113" s="278" t="s">
        <v>1082</v>
      </c>
      <c r="G113" s="257"/>
      <c r="H113" s="257" t="s">
        <v>1125</v>
      </c>
      <c r="I113" s="257" t="s">
        <v>1116</v>
      </c>
      <c r="J113" s="257"/>
      <c r="K113" s="270"/>
    </row>
    <row r="114" spans="2:11" ht="15" customHeight="1">
      <c r="B114" s="279"/>
      <c r="C114" s="257" t="s">
        <v>47</v>
      </c>
      <c r="D114" s="257"/>
      <c r="E114" s="257"/>
      <c r="F114" s="278" t="s">
        <v>1082</v>
      </c>
      <c r="G114" s="257"/>
      <c r="H114" s="257" t="s">
        <v>1126</v>
      </c>
      <c r="I114" s="257" t="s">
        <v>1116</v>
      </c>
      <c r="J114" s="257"/>
      <c r="K114" s="270"/>
    </row>
    <row r="115" spans="2:11" ht="15" customHeight="1">
      <c r="B115" s="279"/>
      <c r="C115" s="257" t="s">
        <v>56</v>
      </c>
      <c r="D115" s="257"/>
      <c r="E115" s="257"/>
      <c r="F115" s="278" t="s">
        <v>1082</v>
      </c>
      <c r="G115" s="257"/>
      <c r="H115" s="257" t="s">
        <v>1127</v>
      </c>
      <c r="I115" s="257" t="s">
        <v>1128</v>
      </c>
      <c r="J115" s="257"/>
      <c r="K115" s="270"/>
    </row>
    <row r="116" spans="2:11" ht="15" customHeight="1">
      <c r="B116" s="282"/>
      <c r="C116" s="288"/>
      <c r="D116" s="288"/>
      <c r="E116" s="288"/>
      <c r="F116" s="288"/>
      <c r="G116" s="288"/>
      <c r="H116" s="288"/>
      <c r="I116" s="288"/>
      <c r="J116" s="288"/>
      <c r="K116" s="284"/>
    </row>
    <row r="117" spans="2:11" ht="18.75" customHeight="1">
      <c r="B117" s="289"/>
      <c r="C117" s="254"/>
      <c r="D117" s="254"/>
      <c r="E117" s="254"/>
      <c r="F117" s="290"/>
      <c r="G117" s="254"/>
      <c r="H117" s="254"/>
      <c r="I117" s="254"/>
      <c r="J117" s="254"/>
      <c r="K117" s="289"/>
    </row>
    <row r="118" spans="2:11" ht="18.75" customHeight="1">
      <c r="B118" s="264"/>
      <c r="C118" s="264"/>
      <c r="D118" s="264"/>
      <c r="E118" s="264"/>
      <c r="F118" s="264"/>
      <c r="G118" s="264"/>
      <c r="H118" s="264"/>
      <c r="I118" s="264"/>
      <c r="J118" s="264"/>
      <c r="K118" s="264"/>
    </row>
    <row r="119" spans="2:11" ht="7.5" customHeight="1">
      <c r="B119" s="291"/>
      <c r="C119" s="292"/>
      <c r="D119" s="292"/>
      <c r="E119" s="292"/>
      <c r="F119" s="292"/>
      <c r="G119" s="292"/>
      <c r="H119" s="292"/>
      <c r="I119" s="292"/>
      <c r="J119" s="292"/>
      <c r="K119" s="293"/>
    </row>
    <row r="120" spans="2:11" ht="45" customHeight="1">
      <c r="B120" s="294"/>
      <c r="C120" s="245" t="s">
        <v>1129</v>
      </c>
      <c r="D120" s="245"/>
      <c r="E120" s="245"/>
      <c r="F120" s="245"/>
      <c r="G120" s="245"/>
      <c r="H120" s="245"/>
      <c r="I120" s="245"/>
      <c r="J120" s="245"/>
      <c r="K120" s="295"/>
    </row>
    <row r="121" spans="2:11" ht="17.25" customHeight="1">
      <c r="B121" s="296"/>
      <c r="C121" s="271" t="s">
        <v>1076</v>
      </c>
      <c r="D121" s="271"/>
      <c r="E121" s="271"/>
      <c r="F121" s="271" t="s">
        <v>1077</v>
      </c>
      <c r="G121" s="272"/>
      <c r="H121" s="271" t="s">
        <v>114</v>
      </c>
      <c r="I121" s="271" t="s">
        <v>56</v>
      </c>
      <c r="J121" s="271" t="s">
        <v>1078</v>
      </c>
      <c r="K121" s="297"/>
    </row>
    <row r="122" spans="2:11" ht="17.25" customHeight="1">
      <c r="B122" s="296"/>
      <c r="C122" s="273" t="s">
        <v>1079</v>
      </c>
      <c r="D122" s="273"/>
      <c r="E122" s="273"/>
      <c r="F122" s="274" t="s">
        <v>1080</v>
      </c>
      <c r="G122" s="275"/>
      <c r="H122" s="273"/>
      <c r="I122" s="273"/>
      <c r="J122" s="273" t="s">
        <v>1081</v>
      </c>
      <c r="K122" s="297"/>
    </row>
    <row r="123" spans="2:11" ht="5.25" customHeight="1">
      <c r="B123" s="298"/>
      <c r="C123" s="276"/>
      <c r="D123" s="276"/>
      <c r="E123" s="276"/>
      <c r="F123" s="276"/>
      <c r="G123" s="257"/>
      <c r="H123" s="276"/>
      <c r="I123" s="276"/>
      <c r="J123" s="276"/>
      <c r="K123" s="299"/>
    </row>
    <row r="124" spans="2:11" ht="15" customHeight="1">
      <c r="B124" s="298"/>
      <c r="C124" s="257" t="s">
        <v>1085</v>
      </c>
      <c r="D124" s="276"/>
      <c r="E124" s="276"/>
      <c r="F124" s="278" t="s">
        <v>1082</v>
      </c>
      <c r="G124" s="257"/>
      <c r="H124" s="257" t="s">
        <v>1121</v>
      </c>
      <c r="I124" s="257" t="s">
        <v>1084</v>
      </c>
      <c r="J124" s="257">
        <v>120</v>
      </c>
      <c r="K124" s="300"/>
    </row>
    <row r="125" spans="2:11" ht="15" customHeight="1">
      <c r="B125" s="298"/>
      <c r="C125" s="257" t="s">
        <v>1130</v>
      </c>
      <c r="D125" s="257"/>
      <c r="E125" s="257"/>
      <c r="F125" s="278" t="s">
        <v>1082</v>
      </c>
      <c r="G125" s="257"/>
      <c r="H125" s="257" t="s">
        <v>1131</v>
      </c>
      <c r="I125" s="257" t="s">
        <v>1084</v>
      </c>
      <c r="J125" s="257" t="s">
        <v>1132</v>
      </c>
      <c r="K125" s="300"/>
    </row>
    <row r="126" spans="2:11" ht="15" customHeight="1">
      <c r="B126" s="298"/>
      <c r="C126" s="257" t="s">
        <v>1031</v>
      </c>
      <c r="D126" s="257"/>
      <c r="E126" s="257"/>
      <c r="F126" s="278" t="s">
        <v>1082</v>
      </c>
      <c r="G126" s="257"/>
      <c r="H126" s="257" t="s">
        <v>1133</v>
      </c>
      <c r="I126" s="257" t="s">
        <v>1084</v>
      </c>
      <c r="J126" s="257" t="s">
        <v>1132</v>
      </c>
      <c r="K126" s="300"/>
    </row>
    <row r="127" spans="2:11" ht="15" customHeight="1">
      <c r="B127" s="298"/>
      <c r="C127" s="257" t="s">
        <v>1093</v>
      </c>
      <c r="D127" s="257"/>
      <c r="E127" s="257"/>
      <c r="F127" s="278" t="s">
        <v>1088</v>
      </c>
      <c r="G127" s="257"/>
      <c r="H127" s="257" t="s">
        <v>1094</v>
      </c>
      <c r="I127" s="257" t="s">
        <v>1084</v>
      </c>
      <c r="J127" s="257">
        <v>15</v>
      </c>
      <c r="K127" s="300"/>
    </row>
    <row r="128" spans="2:11" ht="15" customHeight="1">
      <c r="B128" s="298"/>
      <c r="C128" s="280" t="s">
        <v>1095</v>
      </c>
      <c r="D128" s="280"/>
      <c r="E128" s="280"/>
      <c r="F128" s="281" t="s">
        <v>1088</v>
      </c>
      <c r="G128" s="280"/>
      <c r="H128" s="280" t="s">
        <v>1096</v>
      </c>
      <c r="I128" s="280" t="s">
        <v>1084</v>
      </c>
      <c r="J128" s="280">
        <v>15</v>
      </c>
      <c r="K128" s="300"/>
    </row>
    <row r="129" spans="2:11" ht="15" customHeight="1">
      <c r="B129" s="298"/>
      <c r="C129" s="280" t="s">
        <v>1097</v>
      </c>
      <c r="D129" s="280"/>
      <c r="E129" s="280"/>
      <c r="F129" s="281" t="s">
        <v>1088</v>
      </c>
      <c r="G129" s="280"/>
      <c r="H129" s="280" t="s">
        <v>1098</v>
      </c>
      <c r="I129" s="280" t="s">
        <v>1084</v>
      </c>
      <c r="J129" s="280">
        <v>20</v>
      </c>
      <c r="K129" s="300"/>
    </row>
    <row r="130" spans="2:11" ht="15" customHeight="1">
      <c r="B130" s="298"/>
      <c r="C130" s="280" t="s">
        <v>1099</v>
      </c>
      <c r="D130" s="280"/>
      <c r="E130" s="280"/>
      <c r="F130" s="281" t="s">
        <v>1088</v>
      </c>
      <c r="G130" s="280"/>
      <c r="H130" s="280" t="s">
        <v>1100</v>
      </c>
      <c r="I130" s="280" t="s">
        <v>1084</v>
      </c>
      <c r="J130" s="280">
        <v>20</v>
      </c>
      <c r="K130" s="300"/>
    </row>
    <row r="131" spans="2:11" ht="15" customHeight="1">
      <c r="B131" s="298"/>
      <c r="C131" s="257" t="s">
        <v>1087</v>
      </c>
      <c r="D131" s="257"/>
      <c r="E131" s="257"/>
      <c r="F131" s="278" t="s">
        <v>1088</v>
      </c>
      <c r="G131" s="257"/>
      <c r="H131" s="257" t="s">
        <v>1121</v>
      </c>
      <c r="I131" s="257" t="s">
        <v>1084</v>
      </c>
      <c r="J131" s="257">
        <v>50</v>
      </c>
      <c r="K131" s="300"/>
    </row>
    <row r="132" spans="2:11" ht="15" customHeight="1">
      <c r="B132" s="298"/>
      <c r="C132" s="257" t="s">
        <v>1101</v>
      </c>
      <c r="D132" s="257"/>
      <c r="E132" s="257"/>
      <c r="F132" s="278" t="s">
        <v>1088</v>
      </c>
      <c r="G132" s="257"/>
      <c r="H132" s="257" t="s">
        <v>1121</v>
      </c>
      <c r="I132" s="257" t="s">
        <v>1084</v>
      </c>
      <c r="J132" s="257">
        <v>50</v>
      </c>
      <c r="K132" s="300"/>
    </row>
    <row r="133" spans="2:11" ht="15" customHeight="1">
      <c r="B133" s="298"/>
      <c r="C133" s="257" t="s">
        <v>1107</v>
      </c>
      <c r="D133" s="257"/>
      <c r="E133" s="257"/>
      <c r="F133" s="278" t="s">
        <v>1088</v>
      </c>
      <c r="G133" s="257"/>
      <c r="H133" s="257" t="s">
        <v>1121</v>
      </c>
      <c r="I133" s="257" t="s">
        <v>1084</v>
      </c>
      <c r="J133" s="257">
        <v>50</v>
      </c>
      <c r="K133" s="300"/>
    </row>
    <row r="134" spans="2:11" ht="15" customHeight="1">
      <c r="B134" s="298"/>
      <c r="C134" s="257" t="s">
        <v>1109</v>
      </c>
      <c r="D134" s="257"/>
      <c r="E134" s="257"/>
      <c r="F134" s="278" t="s">
        <v>1088</v>
      </c>
      <c r="G134" s="257"/>
      <c r="H134" s="257" t="s">
        <v>1121</v>
      </c>
      <c r="I134" s="257" t="s">
        <v>1084</v>
      </c>
      <c r="J134" s="257">
        <v>50</v>
      </c>
      <c r="K134" s="300"/>
    </row>
    <row r="135" spans="2:11" ht="15" customHeight="1">
      <c r="B135" s="298"/>
      <c r="C135" s="257" t="s">
        <v>120</v>
      </c>
      <c r="D135" s="257"/>
      <c r="E135" s="257"/>
      <c r="F135" s="278" t="s">
        <v>1088</v>
      </c>
      <c r="G135" s="257"/>
      <c r="H135" s="257" t="s">
        <v>1134</v>
      </c>
      <c r="I135" s="257" t="s">
        <v>1084</v>
      </c>
      <c r="J135" s="257">
        <v>255</v>
      </c>
      <c r="K135" s="300"/>
    </row>
    <row r="136" spans="2:11" ht="15" customHeight="1">
      <c r="B136" s="298"/>
      <c r="C136" s="257" t="s">
        <v>1111</v>
      </c>
      <c r="D136" s="257"/>
      <c r="E136" s="257"/>
      <c r="F136" s="278" t="s">
        <v>1082</v>
      </c>
      <c r="G136" s="257"/>
      <c r="H136" s="257" t="s">
        <v>1135</v>
      </c>
      <c r="I136" s="257" t="s">
        <v>1113</v>
      </c>
      <c r="J136" s="257"/>
      <c r="K136" s="300"/>
    </row>
    <row r="137" spans="2:11" ht="15" customHeight="1">
      <c r="B137" s="298"/>
      <c r="C137" s="257" t="s">
        <v>1114</v>
      </c>
      <c r="D137" s="257"/>
      <c r="E137" s="257"/>
      <c r="F137" s="278" t="s">
        <v>1082</v>
      </c>
      <c r="G137" s="257"/>
      <c r="H137" s="257" t="s">
        <v>1136</v>
      </c>
      <c r="I137" s="257" t="s">
        <v>1116</v>
      </c>
      <c r="J137" s="257"/>
      <c r="K137" s="300"/>
    </row>
    <row r="138" spans="2:11" ht="15" customHeight="1">
      <c r="B138" s="298"/>
      <c r="C138" s="257" t="s">
        <v>1117</v>
      </c>
      <c r="D138" s="257"/>
      <c r="E138" s="257"/>
      <c r="F138" s="278" t="s">
        <v>1082</v>
      </c>
      <c r="G138" s="257"/>
      <c r="H138" s="257" t="s">
        <v>1117</v>
      </c>
      <c r="I138" s="257" t="s">
        <v>1116</v>
      </c>
      <c r="J138" s="257"/>
      <c r="K138" s="300"/>
    </row>
    <row r="139" spans="2:11" ht="15" customHeight="1">
      <c r="B139" s="298"/>
      <c r="C139" s="257" t="s">
        <v>37</v>
      </c>
      <c r="D139" s="257"/>
      <c r="E139" s="257"/>
      <c r="F139" s="278" t="s">
        <v>1082</v>
      </c>
      <c r="G139" s="257"/>
      <c r="H139" s="257" t="s">
        <v>1137</v>
      </c>
      <c r="I139" s="257" t="s">
        <v>1116</v>
      </c>
      <c r="J139" s="257"/>
      <c r="K139" s="300"/>
    </row>
    <row r="140" spans="2:11" ht="15" customHeight="1">
      <c r="B140" s="298"/>
      <c r="C140" s="257" t="s">
        <v>1138</v>
      </c>
      <c r="D140" s="257"/>
      <c r="E140" s="257"/>
      <c r="F140" s="278" t="s">
        <v>1082</v>
      </c>
      <c r="G140" s="257"/>
      <c r="H140" s="257" t="s">
        <v>1139</v>
      </c>
      <c r="I140" s="257" t="s">
        <v>1116</v>
      </c>
      <c r="J140" s="257"/>
      <c r="K140" s="300"/>
    </row>
    <row r="141" spans="2:11" ht="15" customHeight="1">
      <c r="B141" s="301"/>
      <c r="C141" s="302"/>
      <c r="D141" s="302"/>
      <c r="E141" s="302"/>
      <c r="F141" s="302"/>
      <c r="G141" s="302"/>
      <c r="H141" s="302"/>
      <c r="I141" s="302"/>
      <c r="J141" s="302"/>
      <c r="K141" s="303"/>
    </row>
    <row r="142" spans="2:11" ht="18.75" customHeight="1">
      <c r="B142" s="254"/>
      <c r="C142" s="254"/>
      <c r="D142" s="254"/>
      <c r="E142" s="254"/>
      <c r="F142" s="290"/>
      <c r="G142" s="254"/>
      <c r="H142" s="254"/>
      <c r="I142" s="254"/>
      <c r="J142" s="254"/>
      <c r="K142" s="254"/>
    </row>
    <row r="143" spans="2:11" ht="18.75" customHeight="1">
      <c r="B143" s="264"/>
      <c r="C143" s="264"/>
      <c r="D143" s="264"/>
      <c r="E143" s="264"/>
      <c r="F143" s="264"/>
      <c r="G143" s="264"/>
      <c r="H143" s="264"/>
      <c r="I143" s="264"/>
      <c r="J143" s="264"/>
      <c r="K143" s="264"/>
    </row>
    <row r="144" spans="2:11" ht="7.5" customHeight="1">
      <c r="B144" s="265"/>
      <c r="C144" s="266"/>
      <c r="D144" s="266"/>
      <c r="E144" s="266"/>
      <c r="F144" s="266"/>
      <c r="G144" s="266"/>
      <c r="H144" s="266"/>
      <c r="I144" s="266"/>
      <c r="J144" s="266"/>
      <c r="K144" s="267"/>
    </row>
    <row r="145" spans="2:11" ht="45" customHeight="1">
      <c r="B145" s="268"/>
      <c r="C145" s="269" t="s">
        <v>1140</v>
      </c>
      <c r="D145" s="269"/>
      <c r="E145" s="269"/>
      <c r="F145" s="269"/>
      <c r="G145" s="269"/>
      <c r="H145" s="269"/>
      <c r="I145" s="269"/>
      <c r="J145" s="269"/>
      <c r="K145" s="270"/>
    </row>
    <row r="146" spans="2:11" ht="17.25" customHeight="1">
      <c r="B146" s="268"/>
      <c r="C146" s="271" t="s">
        <v>1076</v>
      </c>
      <c r="D146" s="271"/>
      <c r="E146" s="271"/>
      <c r="F146" s="271" t="s">
        <v>1077</v>
      </c>
      <c r="G146" s="272"/>
      <c r="H146" s="271" t="s">
        <v>114</v>
      </c>
      <c r="I146" s="271" t="s">
        <v>56</v>
      </c>
      <c r="J146" s="271" t="s">
        <v>1078</v>
      </c>
      <c r="K146" s="270"/>
    </row>
    <row r="147" spans="2:11" ht="17.25" customHeight="1">
      <c r="B147" s="268"/>
      <c r="C147" s="273" t="s">
        <v>1079</v>
      </c>
      <c r="D147" s="273"/>
      <c r="E147" s="273"/>
      <c r="F147" s="274" t="s">
        <v>1080</v>
      </c>
      <c r="G147" s="275"/>
      <c r="H147" s="273"/>
      <c r="I147" s="273"/>
      <c r="J147" s="273" t="s">
        <v>1081</v>
      </c>
      <c r="K147" s="270"/>
    </row>
    <row r="148" spans="2:11" ht="5.25" customHeight="1">
      <c r="B148" s="279"/>
      <c r="C148" s="276"/>
      <c r="D148" s="276"/>
      <c r="E148" s="276"/>
      <c r="F148" s="276"/>
      <c r="G148" s="277"/>
      <c r="H148" s="276"/>
      <c r="I148" s="276"/>
      <c r="J148" s="276"/>
      <c r="K148" s="300"/>
    </row>
    <row r="149" spans="2:11" ht="15" customHeight="1">
      <c r="B149" s="279"/>
      <c r="C149" s="304" t="s">
        <v>1085</v>
      </c>
      <c r="D149" s="257"/>
      <c r="E149" s="257"/>
      <c r="F149" s="305" t="s">
        <v>1082</v>
      </c>
      <c r="G149" s="257"/>
      <c r="H149" s="304" t="s">
        <v>1121</v>
      </c>
      <c r="I149" s="304" t="s">
        <v>1084</v>
      </c>
      <c r="J149" s="304">
        <v>120</v>
      </c>
      <c r="K149" s="300"/>
    </row>
    <row r="150" spans="2:11" ht="15" customHeight="1">
      <c r="B150" s="279"/>
      <c r="C150" s="304" t="s">
        <v>1130</v>
      </c>
      <c r="D150" s="257"/>
      <c r="E150" s="257"/>
      <c r="F150" s="305" t="s">
        <v>1082</v>
      </c>
      <c r="G150" s="257"/>
      <c r="H150" s="304" t="s">
        <v>1141</v>
      </c>
      <c r="I150" s="304" t="s">
        <v>1084</v>
      </c>
      <c r="J150" s="304" t="s">
        <v>1132</v>
      </c>
      <c r="K150" s="300"/>
    </row>
    <row r="151" spans="2:11" ht="15" customHeight="1">
      <c r="B151" s="279"/>
      <c r="C151" s="304" t="s">
        <v>1031</v>
      </c>
      <c r="D151" s="257"/>
      <c r="E151" s="257"/>
      <c r="F151" s="305" t="s">
        <v>1082</v>
      </c>
      <c r="G151" s="257"/>
      <c r="H151" s="304" t="s">
        <v>1142</v>
      </c>
      <c r="I151" s="304" t="s">
        <v>1084</v>
      </c>
      <c r="J151" s="304" t="s">
        <v>1132</v>
      </c>
      <c r="K151" s="300"/>
    </row>
    <row r="152" spans="2:11" ht="15" customHeight="1">
      <c r="B152" s="279"/>
      <c r="C152" s="304" t="s">
        <v>1087</v>
      </c>
      <c r="D152" s="257"/>
      <c r="E152" s="257"/>
      <c r="F152" s="305" t="s">
        <v>1088</v>
      </c>
      <c r="G152" s="257"/>
      <c r="H152" s="304" t="s">
        <v>1121</v>
      </c>
      <c r="I152" s="304" t="s">
        <v>1084</v>
      </c>
      <c r="J152" s="304">
        <v>50</v>
      </c>
      <c r="K152" s="300"/>
    </row>
    <row r="153" spans="2:11" ht="15" customHeight="1">
      <c r="B153" s="279"/>
      <c r="C153" s="304" t="s">
        <v>1090</v>
      </c>
      <c r="D153" s="257"/>
      <c r="E153" s="257"/>
      <c r="F153" s="305" t="s">
        <v>1082</v>
      </c>
      <c r="G153" s="257"/>
      <c r="H153" s="304" t="s">
        <v>1121</v>
      </c>
      <c r="I153" s="304" t="s">
        <v>1092</v>
      </c>
      <c r="J153" s="304"/>
      <c r="K153" s="300"/>
    </row>
    <row r="154" spans="2:11" ht="15" customHeight="1">
      <c r="B154" s="279"/>
      <c r="C154" s="304" t="s">
        <v>1101</v>
      </c>
      <c r="D154" s="257"/>
      <c r="E154" s="257"/>
      <c r="F154" s="305" t="s">
        <v>1088</v>
      </c>
      <c r="G154" s="257"/>
      <c r="H154" s="304" t="s">
        <v>1121</v>
      </c>
      <c r="I154" s="304" t="s">
        <v>1084</v>
      </c>
      <c r="J154" s="304">
        <v>50</v>
      </c>
      <c r="K154" s="300"/>
    </row>
    <row r="155" spans="2:11" ht="15" customHeight="1">
      <c r="B155" s="279"/>
      <c r="C155" s="304" t="s">
        <v>1109</v>
      </c>
      <c r="D155" s="257"/>
      <c r="E155" s="257"/>
      <c r="F155" s="305" t="s">
        <v>1088</v>
      </c>
      <c r="G155" s="257"/>
      <c r="H155" s="304" t="s">
        <v>1121</v>
      </c>
      <c r="I155" s="304" t="s">
        <v>1084</v>
      </c>
      <c r="J155" s="304">
        <v>50</v>
      </c>
      <c r="K155" s="300"/>
    </row>
    <row r="156" spans="2:11" ht="15" customHeight="1">
      <c r="B156" s="279"/>
      <c r="C156" s="304" t="s">
        <v>1107</v>
      </c>
      <c r="D156" s="257"/>
      <c r="E156" s="257"/>
      <c r="F156" s="305" t="s">
        <v>1088</v>
      </c>
      <c r="G156" s="257"/>
      <c r="H156" s="304" t="s">
        <v>1121</v>
      </c>
      <c r="I156" s="304" t="s">
        <v>1084</v>
      </c>
      <c r="J156" s="304">
        <v>50</v>
      </c>
      <c r="K156" s="300"/>
    </row>
    <row r="157" spans="2:11" ht="15" customHeight="1">
      <c r="B157" s="279"/>
      <c r="C157" s="304" t="s">
        <v>97</v>
      </c>
      <c r="D157" s="257"/>
      <c r="E157" s="257"/>
      <c r="F157" s="305" t="s">
        <v>1082</v>
      </c>
      <c r="G157" s="257"/>
      <c r="H157" s="304" t="s">
        <v>1143</v>
      </c>
      <c r="I157" s="304" t="s">
        <v>1084</v>
      </c>
      <c r="J157" s="304" t="s">
        <v>1144</v>
      </c>
      <c r="K157" s="300"/>
    </row>
    <row r="158" spans="2:11" ht="15" customHeight="1">
      <c r="B158" s="279"/>
      <c r="C158" s="304" t="s">
        <v>1145</v>
      </c>
      <c r="D158" s="257"/>
      <c r="E158" s="257"/>
      <c r="F158" s="305" t="s">
        <v>1082</v>
      </c>
      <c r="G158" s="257"/>
      <c r="H158" s="304" t="s">
        <v>1146</v>
      </c>
      <c r="I158" s="304" t="s">
        <v>1116</v>
      </c>
      <c r="J158" s="304"/>
      <c r="K158" s="300"/>
    </row>
    <row r="159" spans="2:11" ht="15" customHeight="1">
      <c r="B159" s="306"/>
      <c r="C159" s="288"/>
      <c r="D159" s="288"/>
      <c r="E159" s="288"/>
      <c r="F159" s="288"/>
      <c r="G159" s="288"/>
      <c r="H159" s="288"/>
      <c r="I159" s="288"/>
      <c r="J159" s="288"/>
      <c r="K159" s="307"/>
    </row>
    <row r="160" spans="2:11" ht="18.75" customHeight="1">
      <c r="B160" s="254"/>
      <c r="C160" s="257"/>
      <c r="D160" s="257"/>
      <c r="E160" s="257"/>
      <c r="F160" s="278"/>
      <c r="G160" s="257"/>
      <c r="H160" s="257"/>
      <c r="I160" s="257"/>
      <c r="J160" s="257"/>
      <c r="K160" s="254"/>
    </row>
    <row r="161" spans="2:11" ht="18.75" customHeight="1">
      <c r="B161" s="264"/>
      <c r="C161" s="264"/>
      <c r="D161" s="264"/>
      <c r="E161" s="264"/>
      <c r="F161" s="264"/>
      <c r="G161" s="264"/>
      <c r="H161" s="264"/>
      <c r="I161" s="264"/>
      <c r="J161" s="264"/>
      <c r="K161" s="264"/>
    </row>
    <row r="162" spans="2:11" ht="7.5" customHeight="1">
      <c r="B162" s="241"/>
      <c r="C162" s="242"/>
      <c r="D162" s="242"/>
      <c r="E162" s="242"/>
      <c r="F162" s="242"/>
      <c r="G162" s="242"/>
      <c r="H162" s="242"/>
      <c r="I162" s="242"/>
      <c r="J162" s="242"/>
      <c r="K162" s="243"/>
    </row>
    <row r="163" spans="2:11" ht="45" customHeight="1">
      <c r="B163" s="244"/>
      <c r="C163" s="245" t="s">
        <v>1147</v>
      </c>
      <c r="D163" s="245"/>
      <c r="E163" s="245"/>
      <c r="F163" s="245"/>
      <c r="G163" s="245"/>
      <c r="H163" s="245"/>
      <c r="I163" s="245"/>
      <c r="J163" s="245"/>
      <c r="K163" s="246"/>
    </row>
    <row r="164" spans="2:11" ht="17.25" customHeight="1">
      <c r="B164" s="244"/>
      <c r="C164" s="271" t="s">
        <v>1076</v>
      </c>
      <c r="D164" s="271"/>
      <c r="E164" s="271"/>
      <c r="F164" s="271" t="s">
        <v>1077</v>
      </c>
      <c r="G164" s="308"/>
      <c r="H164" s="309" t="s">
        <v>114</v>
      </c>
      <c r="I164" s="309" t="s">
        <v>56</v>
      </c>
      <c r="J164" s="271" t="s">
        <v>1078</v>
      </c>
      <c r="K164" s="246"/>
    </row>
    <row r="165" spans="2:11" ht="17.25" customHeight="1">
      <c r="B165" s="248"/>
      <c r="C165" s="273" t="s">
        <v>1079</v>
      </c>
      <c r="D165" s="273"/>
      <c r="E165" s="273"/>
      <c r="F165" s="274" t="s">
        <v>1080</v>
      </c>
      <c r="G165" s="310"/>
      <c r="H165" s="311"/>
      <c r="I165" s="311"/>
      <c r="J165" s="273" t="s">
        <v>1081</v>
      </c>
      <c r="K165" s="250"/>
    </row>
    <row r="166" spans="2:11" ht="5.25" customHeight="1">
      <c r="B166" s="279"/>
      <c r="C166" s="276"/>
      <c r="D166" s="276"/>
      <c r="E166" s="276"/>
      <c r="F166" s="276"/>
      <c r="G166" s="277"/>
      <c r="H166" s="276"/>
      <c r="I166" s="276"/>
      <c r="J166" s="276"/>
      <c r="K166" s="300"/>
    </row>
    <row r="167" spans="2:11" ht="15" customHeight="1">
      <c r="B167" s="279"/>
      <c r="C167" s="257" t="s">
        <v>1085</v>
      </c>
      <c r="D167" s="257"/>
      <c r="E167" s="257"/>
      <c r="F167" s="278" t="s">
        <v>1082</v>
      </c>
      <c r="G167" s="257"/>
      <c r="H167" s="257" t="s">
        <v>1121</v>
      </c>
      <c r="I167" s="257" t="s">
        <v>1084</v>
      </c>
      <c r="J167" s="257">
        <v>120</v>
      </c>
      <c r="K167" s="300"/>
    </row>
    <row r="168" spans="2:11" ht="15" customHeight="1">
      <c r="B168" s="279"/>
      <c r="C168" s="257" t="s">
        <v>1130</v>
      </c>
      <c r="D168" s="257"/>
      <c r="E168" s="257"/>
      <c r="F168" s="278" t="s">
        <v>1082</v>
      </c>
      <c r="G168" s="257"/>
      <c r="H168" s="257" t="s">
        <v>1131</v>
      </c>
      <c r="I168" s="257" t="s">
        <v>1084</v>
      </c>
      <c r="J168" s="257" t="s">
        <v>1132</v>
      </c>
      <c r="K168" s="300"/>
    </row>
    <row r="169" spans="2:11" ht="15" customHeight="1">
      <c r="B169" s="279"/>
      <c r="C169" s="257" t="s">
        <v>1031</v>
      </c>
      <c r="D169" s="257"/>
      <c r="E169" s="257"/>
      <c r="F169" s="278" t="s">
        <v>1082</v>
      </c>
      <c r="G169" s="257"/>
      <c r="H169" s="257" t="s">
        <v>1148</v>
      </c>
      <c r="I169" s="257" t="s">
        <v>1084</v>
      </c>
      <c r="J169" s="257" t="s">
        <v>1132</v>
      </c>
      <c r="K169" s="300"/>
    </row>
    <row r="170" spans="2:11" ht="15" customHeight="1">
      <c r="B170" s="279"/>
      <c r="C170" s="257" t="s">
        <v>1087</v>
      </c>
      <c r="D170" s="257"/>
      <c r="E170" s="257"/>
      <c r="F170" s="278" t="s">
        <v>1088</v>
      </c>
      <c r="G170" s="257"/>
      <c r="H170" s="257" t="s">
        <v>1148</v>
      </c>
      <c r="I170" s="257" t="s">
        <v>1084</v>
      </c>
      <c r="J170" s="257">
        <v>50</v>
      </c>
      <c r="K170" s="300"/>
    </row>
    <row r="171" spans="2:11" ht="15" customHeight="1">
      <c r="B171" s="279"/>
      <c r="C171" s="257" t="s">
        <v>1090</v>
      </c>
      <c r="D171" s="257"/>
      <c r="E171" s="257"/>
      <c r="F171" s="278" t="s">
        <v>1082</v>
      </c>
      <c r="G171" s="257"/>
      <c r="H171" s="257" t="s">
        <v>1148</v>
      </c>
      <c r="I171" s="257" t="s">
        <v>1092</v>
      </c>
      <c r="J171" s="257"/>
      <c r="K171" s="300"/>
    </row>
    <row r="172" spans="2:11" ht="15" customHeight="1">
      <c r="B172" s="279"/>
      <c r="C172" s="257" t="s">
        <v>1101</v>
      </c>
      <c r="D172" s="257"/>
      <c r="E172" s="257"/>
      <c r="F172" s="278" t="s">
        <v>1088</v>
      </c>
      <c r="G172" s="257"/>
      <c r="H172" s="257" t="s">
        <v>1148</v>
      </c>
      <c r="I172" s="257" t="s">
        <v>1084</v>
      </c>
      <c r="J172" s="257">
        <v>50</v>
      </c>
      <c r="K172" s="300"/>
    </row>
    <row r="173" spans="2:11" ht="15" customHeight="1">
      <c r="B173" s="279"/>
      <c r="C173" s="257" t="s">
        <v>1109</v>
      </c>
      <c r="D173" s="257"/>
      <c r="E173" s="257"/>
      <c r="F173" s="278" t="s">
        <v>1088</v>
      </c>
      <c r="G173" s="257"/>
      <c r="H173" s="257" t="s">
        <v>1148</v>
      </c>
      <c r="I173" s="257" t="s">
        <v>1084</v>
      </c>
      <c r="J173" s="257">
        <v>50</v>
      </c>
      <c r="K173" s="300"/>
    </row>
    <row r="174" spans="2:11" ht="15" customHeight="1">
      <c r="B174" s="279"/>
      <c r="C174" s="257" t="s">
        <v>1107</v>
      </c>
      <c r="D174" s="257"/>
      <c r="E174" s="257"/>
      <c r="F174" s="278" t="s">
        <v>1088</v>
      </c>
      <c r="G174" s="257"/>
      <c r="H174" s="257" t="s">
        <v>1148</v>
      </c>
      <c r="I174" s="257" t="s">
        <v>1084</v>
      </c>
      <c r="J174" s="257">
        <v>50</v>
      </c>
      <c r="K174" s="300"/>
    </row>
    <row r="175" spans="2:11" ht="15" customHeight="1">
      <c r="B175" s="279"/>
      <c r="C175" s="257" t="s">
        <v>113</v>
      </c>
      <c r="D175" s="257"/>
      <c r="E175" s="257"/>
      <c r="F175" s="278" t="s">
        <v>1082</v>
      </c>
      <c r="G175" s="257"/>
      <c r="H175" s="257" t="s">
        <v>1149</v>
      </c>
      <c r="I175" s="257" t="s">
        <v>1150</v>
      </c>
      <c r="J175" s="257"/>
      <c r="K175" s="300"/>
    </row>
    <row r="176" spans="2:11" ht="15" customHeight="1">
      <c r="B176" s="279"/>
      <c r="C176" s="257" t="s">
        <v>56</v>
      </c>
      <c r="D176" s="257"/>
      <c r="E176" s="257"/>
      <c r="F176" s="278" t="s">
        <v>1082</v>
      </c>
      <c r="G176" s="257"/>
      <c r="H176" s="257" t="s">
        <v>1151</v>
      </c>
      <c r="I176" s="257" t="s">
        <v>1152</v>
      </c>
      <c r="J176" s="257">
        <v>1</v>
      </c>
      <c r="K176" s="300"/>
    </row>
    <row r="177" spans="2:11" ht="15" customHeight="1">
      <c r="B177" s="279"/>
      <c r="C177" s="257" t="s">
        <v>52</v>
      </c>
      <c r="D177" s="257"/>
      <c r="E177" s="257"/>
      <c r="F177" s="278" t="s">
        <v>1082</v>
      </c>
      <c r="G177" s="257"/>
      <c r="H177" s="257" t="s">
        <v>1153</v>
      </c>
      <c r="I177" s="257" t="s">
        <v>1084</v>
      </c>
      <c r="J177" s="257">
        <v>20</v>
      </c>
      <c r="K177" s="300"/>
    </row>
    <row r="178" spans="2:11" ht="15" customHeight="1">
      <c r="B178" s="279"/>
      <c r="C178" s="257" t="s">
        <v>114</v>
      </c>
      <c r="D178" s="257"/>
      <c r="E178" s="257"/>
      <c r="F178" s="278" t="s">
        <v>1082</v>
      </c>
      <c r="G178" s="257"/>
      <c r="H178" s="257" t="s">
        <v>1154</v>
      </c>
      <c r="I178" s="257" t="s">
        <v>1084</v>
      </c>
      <c r="J178" s="257">
        <v>255</v>
      </c>
      <c r="K178" s="300"/>
    </row>
    <row r="179" spans="2:11" ht="15" customHeight="1">
      <c r="B179" s="279"/>
      <c r="C179" s="257" t="s">
        <v>115</v>
      </c>
      <c r="D179" s="257"/>
      <c r="E179" s="257"/>
      <c r="F179" s="278" t="s">
        <v>1082</v>
      </c>
      <c r="G179" s="257"/>
      <c r="H179" s="257" t="s">
        <v>1047</v>
      </c>
      <c r="I179" s="257" t="s">
        <v>1084</v>
      </c>
      <c r="J179" s="257">
        <v>10</v>
      </c>
      <c r="K179" s="300"/>
    </row>
    <row r="180" spans="2:11" ht="15" customHeight="1">
      <c r="B180" s="279"/>
      <c r="C180" s="257" t="s">
        <v>116</v>
      </c>
      <c r="D180" s="257"/>
      <c r="E180" s="257"/>
      <c r="F180" s="278" t="s">
        <v>1082</v>
      </c>
      <c r="G180" s="257"/>
      <c r="H180" s="257" t="s">
        <v>1155</v>
      </c>
      <c r="I180" s="257" t="s">
        <v>1116</v>
      </c>
      <c r="J180" s="257"/>
      <c r="K180" s="300"/>
    </row>
    <row r="181" spans="2:11" ht="15" customHeight="1">
      <c r="B181" s="279"/>
      <c r="C181" s="257" t="s">
        <v>1156</v>
      </c>
      <c r="D181" s="257"/>
      <c r="E181" s="257"/>
      <c r="F181" s="278" t="s">
        <v>1082</v>
      </c>
      <c r="G181" s="257"/>
      <c r="H181" s="257" t="s">
        <v>1157</v>
      </c>
      <c r="I181" s="257" t="s">
        <v>1116</v>
      </c>
      <c r="J181" s="257"/>
      <c r="K181" s="300"/>
    </row>
    <row r="182" spans="2:11" ht="15" customHeight="1">
      <c r="B182" s="279"/>
      <c r="C182" s="257" t="s">
        <v>1145</v>
      </c>
      <c r="D182" s="257"/>
      <c r="E182" s="257"/>
      <c r="F182" s="278" t="s">
        <v>1082</v>
      </c>
      <c r="G182" s="257"/>
      <c r="H182" s="257" t="s">
        <v>1158</v>
      </c>
      <c r="I182" s="257" t="s">
        <v>1116</v>
      </c>
      <c r="J182" s="257"/>
      <c r="K182" s="300"/>
    </row>
    <row r="183" spans="2:11" ht="15" customHeight="1">
      <c r="B183" s="279"/>
      <c r="C183" s="257" t="s">
        <v>119</v>
      </c>
      <c r="D183" s="257"/>
      <c r="E183" s="257"/>
      <c r="F183" s="278" t="s">
        <v>1088</v>
      </c>
      <c r="G183" s="257"/>
      <c r="H183" s="257" t="s">
        <v>1159</v>
      </c>
      <c r="I183" s="257" t="s">
        <v>1084</v>
      </c>
      <c r="J183" s="257">
        <v>50</v>
      </c>
      <c r="K183" s="300"/>
    </row>
    <row r="184" spans="2:11" ht="15" customHeight="1">
      <c r="B184" s="306"/>
      <c r="C184" s="288"/>
      <c r="D184" s="288"/>
      <c r="E184" s="288"/>
      <c r="F184" s="288"/>
      <c r="G184" s="288"/>
      <c r="H184" s="288"/>
      <c r="I184" s="288"/>
      <c r="J184" s="288"/>
      <c r="K184" s="307"/>
    </row>
    <row r="185" spans="2:11" ht="18.75" customHeight="1">
      <c r="B185" s="254"/>
      <c r="C185" s="257"/>
      <c r="D185" s="257"/>
      <c r="E185" s="257"/>
      <c r="F185" s="278"/>
      <c r="G185" s="257"/>
      <c r="H185" s="257"/>
      <c r="I185" s="257"/>
      <c r="J185" s="257"/>
      <c r="K185" s="254"/>
    </row>
    <row r="186" spans="2:11" ht="18.75" customHeight="1">
      <c r="B186" s="264"/>
      <c r="C186" s="264"/>
      <c r="D186" s="264"/>
      <c r="E186" s="264"/>
      <c r="F186" s="264"/>
      <c r="G186" s="264"/>
      <c r="H186" s="264"/>
      <c r="I186" s="264"/>
      <c r="J186" s="264"/>
      <c r="K186" s="264"/>
    </row>
    <row r="187" spans="2:11" ht="13.5">
      <c r="B187" s="241"/>
      <c r="C187" s="242"/>
      <c r="D187" s="242"/>
      <c r="E187" s="242"/>
      <c r="F187" s="242"/>
      <c r="G187" s="242"/>
      <c r="H187" s="242"/>
      <c r="I187" s="242"/>
      <c r="J187" s="242"/>
      <c r="K187" s="243"/>
    </row>
    <row r="188" spans="2:11" ht="21">
      <c r="B188" s="244"/>
      <c r="C188" s="245" t="s">
        <v>1160</v>
      </c>
      <c r="D188" s="245"/>
      <c r="E188" s="245"/>
      <c r="F188" s="245"/>
      <c r="G188" s="245"/>
      <c r="H188" s="245"/>
      <c r="I188" s="245"/>
      <c r="J188" s="245"/>
      <c r="K188" s="246"/>
    </row>
    <row r="189" spans="2:11" ht="25.5" customHeight="1">
      <c r="B189" s="244"/>
      <c r="C189" s="312" t="s">
        <v>1161</v>
      </c>
      <c r="D189" s="312"/>
      <c r="E189" s="312"/>
      <c r="F189" s="312" t="s">
        <v>1162</v>
      </c>
      <c r="G189" s="313"/>
      <c r="H189" s="314" t="s">
        <v>1163</v>
      </c>
      <c r="I189" s="314"/>
      <c r="J189" s="314"/>
      <c r="K189" s="246"/>
    </row>
    <row r="190" spans="2:11" ht="5.25" customHeight="1">
      <c r="B190" s="279"/>
      <c r="C190" s="276"/>
      <c r="D190" s="276"/>
      <c r="E190" s="276"/>
      <c r="F190" s="276"/>
      <c r="G190" s="257"/>
      <c r="H190" s="276"/>
      <c r="I190" s="276"/>
      <c r="J190" s="276"/>
      <c r="K190" s="300"/>
    </row>
    <row r="191" spans="2:11" ht="15" customHeight="1">
      <c r="B191" s="279"/>
      <c r="C191" s="257" t="s">
        <v>1164</v>
      </c>
      <c r="D191" s="257"/>
      <c r="E191" s="257"/>
      <c r="F191" s="278" t="s">
        <v>42</v>
      </c>
      <c r="G191" s="257"/>
      <c r="H191" s="315" t="s">
        <v>1165</v>
      </c>
      <c r="I191" s="315"/>
      <c r="J191" s="315"/>
      <c r="K191" s="300"/>
    </row>
    <row r="192" spans="2:11" ht="15" customHeight="1">
      <c r="B192" s="279"/>
      <c r="C192" s="285"/>
      <c r="D192" s="257"/>
      <c r="E192" s="257"/>
      <c r="F192" s="278" t="s">
        <v>43</v>
      </c>
      <c r="G192" s="257"/>
      <c r="H192" s="315" t="s">
        <v>1166</v>
      </c>
      <c r="I192" s="315"/>
      <c r="J192" s="315"/>
      <c r="K192" s="300"/>
    </row>
    <row r="193" spans="2:11" ht="15" customHeight="1">
      <c r="B193" s="279"/>
      <c r="C193" s="285"/>
      <c r="D193" s="257"/>
      <c r="E193" s="257"/>
      <c r="F193" s="278" t="s">
        <v>46</v>
      </c>
      <c r="G193" s="257"/>
      <c r="H193" s="315" t="s">
        <v>1167</v>
      </c>
      <c r="I193" s="315"/>
      <c r="J193" s="315"/>
      <c r="K193" s="300"/>
    </row>
    <row r="194" spans="2:11" ht="15" customHeight="1">
      <c r="B194" s="279"/>
      <c r="C194" s="257"/>
      <c r="D194" s="257"/>
      <c r="E194" s="257"/>
      <c r="F194" s="278" t="s">
        <v>44</v>
      </c>
      <c r="G194" s="257"/>
      <c r="H194" s="315" t="s">
        <v>1168</v>
      </c>
      <c r="I194" s="315"/>
      <c r="J194" s="315"/>
      <c r="K194" s="300"/>
    </row>
    <row r="195" spans="2:11" ht="15" customHeight="1">
      <c r="B195" s="279"/>
      <c r="C195" s="257"/>
      <c r="D195" s="257"/>
      <c r="E195" s="257"/>
      <c r="F195" s="278" t="s">
        <v>45</v>
      </c>
      <c r="G195" s="257"/>
      <c r="H195" s="315" t="s">
        <v>1169</v>
      </c>
      <c r="I195" s="315"/>
      <c r="J195" s="315"/>
      <c r="K195" s="300"/>
    </row>
    <row r="196" spans="2:11" ht="15" customHeight="1">
      <c r="B196" s="279"/>
      <c r="C196" s="257"/>
      <c r="D196" s="257"/>
      <c r="E196" s="257"/>
      <c r="F196" s="278"/>
      <c r="G196" s="257"/>
      <c r="H196" s="257"/>
      <c r="I196" s="257"/>
      <c r="J196" s="257"/>
      <c r="K196" s="300"/>
    </row>
    <row r="197" spans="2:11" ht="15" customHeight="1">
      <c r="B197" s="279"/>
      <c r="C197" s="257" t="s">
        <v>1128</v>
      </c>
      <c r="D197" s="257"/>
      <c r="E197" s="257"/>
      <c r="F197" s="278" t="s">
        <v>77</v>
      </c>
      <c r="G197" s="257"/>
      <c r="H197" s="315" t="s">
        <v>1170</v>
      </c>
      <c r="I197" s="315"/>
      <c r="J197" s="315"/>
      <c r="K197" s="300"/>
    </row>
    <row r="198" spans="2:11" ht="15" customHeight="1">
      <c r="B198" s="279"/>
      <c r="C198" s="285"/>
      <c r="D198" s="257"/>
      <c r="E198" s="257"/>
      <c r="F198" s="278" t="s">
        <v>1027</v>
      </c>
      <c r="G198" s="257"/>
      <c r="H198" s="315" t="s">
        <v>1028</v>
      </c>
      <c r="I198" s="315"/>
      <c r="J198" s="315"/>
      <c r="K198" s="300"/>
    </row>
    <row r="199" spans="2:11" ht="15" customHeight="1">
      <c r="B199" s="279"/>
      <c r="C199" s="257"/>
      <c r="D199" s="257"/>
      <c r="E199" s="257"/>
      <c r="F199" s="278" t="s">
        <v>1025</v>
      </c>
      <c r="G199" s="257"/>
      <c r="H199" s="315" t="s">
        <v>1171</v>
      </c>
      <c r="I199" s="315"/>
      <c r="J199" s="315"/>
      <c r="K199" s="300"/>
    </row>
    <row r="200" spans="2:11" ht="15" customHeight="1">
      <c r="B200" s="316"/>
      <c r="C200" s="285"/>
      <c r="D200" s="285"/>
      <c r="E200" s="285"/>
      <c r="F200" s="278" t="s">
        <v>1029</v>
      </c>
      <c r="G200" s="263"/>
      <c r="H200" s="317" t="s">
        <v>1030</v>
      </c>
      <c r="I200" s="317"/>
      <c r="J200" s="317"/>
      <c r="K200" s="318"/>
    </row>
    <row r="201" spans="2:11" ht="15" customHeight="1">
      <c r="B201" s="316"/>
      <c r="C201" s="285"/>
      <c r="D201" s="285"/>
      <c r="E201" s="285"/>
      <c r="F201" s="278" t="s">
        <v>89</v>
      </c>
      <c r="G201" s="263"/>
      <c r="H201" s="317" t="s">
        <v>90</v>
      </c>
      <c r="I201" s="317"/>
      <c r="J201" s="317"/>
      <c r="K201" s="318"/>
    </row>
    <row r="202" spans="2:11" ht="15" customHeight="1">
      <c r="B202" s="316"/>
      <c r="C202" s="285"/>
      <c r="D202" s="285"/>
      <c r="E202" s="285"/>
      <c r="F202" s="319"/>
      <c r="G202" s="263"/>
      <c r="H202" s="320"/>
      <c r="I202" s="320"/>
      <c r="J202" s="320"/>
      <c r="K202" s="318"/>
    </row>
    <row r="203" spans="2:11" ht="15" customHeight="1">
      <c r="B203" s="316"/>
      <c r="C203" s="257" t="s">
        <v>1152</v>
      </c>
      <c r="D203" s="285"/>
      <c r="E203" s="285"/>
      <c r="F203" s="278">
        <v>1</v>
      </c>
      <c r="G203" s="263"/>
      <c r="H203" s="317" t="s">
        <v>1172</v>
      </c>
      <c r="I203" s="317"/>
      <c r="J203" s="317"/>
      <c r="K203" s="318"/>
    </row>
    <row r="204" spans="2:11" ht="15" customHeight="1">
      <c r="B204" s="316"/>
      <c r="C204" s="285"/>
      <c r="D204" s="285"/>
      <c r="E204" s="285"/>
      <c r="F204" s="278">
        <v>2</v>
      </c>
      <c r="G204" s="263"/>
      <c r="H204" s="317" t="s">
        <v>1173</v>
      </c>
      <c r="I204" s="317"/>
      <c r="J204" s="317"/>
      <c r="K204" s="318"/>
    </row>
    <row r="205" spans="2:11" ht="15" customHeight="1">
      <c r="B205" s="316"/>
      <c r="C205" s="285"/>
      <c r="D205" s="285"/>
      <c r="E205" s="285"/>
      <c r="F205" s="278">
        <v>3</v>
      </c>
      <c r="G205" s="263"/>
      <c r="H205" s="317" t="s">
        <v>1174</v>
      </c>
      <c r="I205" s="317"/>
      <c r="J205" s="317"/>
      <c r="K205" s="318"/>
    </row>
    <row r="206" spans="2:11" ht="15" customHeight="1">
      <c r="B206" s="316"/>
      <c r="C206" s="285"/>
      <c r="D206" s="285"/>
      <c r="E206" s="285"/>
      <c r="F206" s="278">
        <v>4</v>
      </c>
      <c r="G206" s="263"/>
      <c r="H206" s="317" t="s">
        <v>1175</v>
      </c>
      <c r="I206" s="317"/>
      <c r="J206" s="317"/>
      <c r="K206" s="318"/>
    </row>
    <row r="207" spans="2:11" ht="12.75" customHeight="1">
      <c r="B207" s="321"/>
      <c r="C207" s="322"/>
      <c r="D207" s="322"/>
      <c r="E207" s="322"/>
      <c r="F207" s="322"/>
      <c r="G207" s="322"/>
      <c r="H207" s="322"/>
      <c r="I207" s="322"/>
      <c r="J207" s="322"/>
      <c r="K207" s="323"/>
    </row>
  </sheetData>
  <sheetProtection/>
  <mergeCells count="77">
    <mergeCell ref="H201:J201"/>
    <mergeCell ref="H203:J203"/>
    <mergeCell ref="H204:J204"/>
    <mergeCell ref="H205:J205"/>
    <mergeCell ref="H206:J206"/>
    <mergeCell ref="H194:J194"/>
    <mergeCell ref="H195:J195"/>
    <mergeCell ref="H197:J197"/>
    <mergeCell ref="H198:J198"/>
    <mergeCell ref="H199:J199"/>
    <mergeCell ref="H200:J200"/>
    <mergeCell ref="C163:J163"/>
    <mergeCell ref="C188:J188"/>
    <mergeCell ref="H189:J189"/>
    <mergeCell ref="H191:J191"/>
    <mergeCell ref="H192:J192"/>
    <mergeCell ref="H193:J193"/>
    <mergeCell ref="D67:J67"/>
    <mergeCell ref="D68:J68"/>
    <mergeCell ref="C73:J73"/>
    <mergeCell ref="C100:J100"/>
    <mergeCell ref="C120:J120"/>
    <mergeCell ref="C145:J145"/>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Cilka</cp:lastModifiedBy>
  <dcterms:modified xsi:type="dcterms:W3CDTF">2014-11-05T13:50:52Z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